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65416" yWindow="65416" windowWidth="29040" windowHeight="17640" activeTab="0"/>
  </bookViews>
  <sheets>
    <sheet name="Exh 1 Proxy Group Screening" sheetId="13" r:id="rId1"/>
    <sheet name="Exh 2.1 Auth Cap Str CEA" sheetId="6" r:id="rId2"/>
    <sheet name="Exh 2.2 Auth Cap Str Moodys" sheetId="9" r:id="rId3"/>
    <sheet name="Exh 3.1 OpCo Cap Str CEA" sheetId="7" r:id="rId4"/>
    <sheet name="Exh 3.2 OpCo Cap Str Moodys" sheetId="10" r:id="rId5"/>
    <sheet name="Exh 4.1 HoldCo Cap Str CEA" sheetId="8" r:id="rId6"/>
    <sheet name="Exh 4.2 HoldCo Cap Str Moodys" sheetId="11" r:id="rId7"/>
    <sheet name="Exh 5.1_Reg Risk CEA" sheetId="2" r:id="rId8"/>
    <sheet name="Exh 5.2_Reg Risk Moodys" sheetId="3" r:id="rId9"/>
  </sheets>
  <externalReferences>
    <externalReference r:id="rId12"/>
    <externalReference r:id="rId13"/>
    <externalReference r:id="rId14"/>
    <externalReference r:id="rId15"/>
    <externalReference r:id="rId16"/>
  </externalReferences>
  <definedNames>
    <definedName name="__FDS_HYPERLINK_TOGGLE_STATE__" hidden="1">"ON"</definedName>
    <definedName name="_Fill" hidden="1">#REF!</definedName>
    <definedName name="_Key1" hidden="1">#REF!</definedName>
    <definedName name="_Key11" hidden="1">#REF!</definedName>
    <definedName name="_key2" hidden="1">#REF!</definedName>
    <definedName name="_new23" hidden="1">{#N/A,#N/A,FALSE,"SCA";#N/A,#N/A,FALSE,"NCA";#N/A,#N/A,FALSE,"SAZ";#N/A,#N/A,FALSE,"CAZ";#N/A,#N/A,FALSE,"SNV";#N/A,#N/A,FALSE,"NNV";#N/A,#N/A,FALSE,"PP";#N/A,#N/A,FALSE,"SA"}</definedName>
    <definedName name="_new37" hidden="1">{#N/A,#N/A,FALSE,"SCA";#N/A,#N/A,FALSE,"NCA";#N/A,#N/A,FALSE,"SAZ";#N/A,#N/A,FALSE,"CAZ";#N/A,#N/A,FALSE,"SNV";#N/A,#N/A,FALSE,"NNV";#N/A,#N/A,FALSE,"PP";#N/A,#N/A,FALSE,"SA"}</definedName>
    <definedName name="_new41" hidden="1">{"caz2",#N/A,FALSE,"Central Arizona 2";"saz2",#N/A,FALSE,"Southern Arizona 2";"snv2",#N/A,FALSE,"Southern Nevada 2";"nnv2",#N/A,FALSE,"Northern Nevada 2";"sca2",#N/A,FALSE,"Southern California 2";"nca2",#N/A,FALSE,"Northern California 2";"pai2",#N/A,FALSE,"Paiute 2"}</definedName>
    <definedName name="_new43" hidden="1">{#N/A,#N/A,FALSE,"SCA";#N/A,#N/A,FALSE,"NCA";#N/A,#N/A,FALSE,"SAZ";#N/A,#N/A,FALSE,"CAZ";#N/A,#N/A,FALSE,"SNV";#N/A,#N/A,FALSE,"NNV";#N/A,#N/A,FALSE,"PP";#N/A,#N/A,FALSE,"SA"}</definedName>
    <definedName name="_new57" hidden="1">{#N/A,#N/A,FALSE,"SCA";#N/A,#N/A,FALSE,"NCA";#N/A,#N/A,FALSE,"SAZ";#N/A,#N/A,FALSE,"CAZ";#N/A,#N/A,FALSE,"SNV";#N/A,#N/A,FALSE,"NNV";#N/A,#N/A,FALSE,"PP";#N/A,#N/A,FALSE,"SA"}</definedName>
    <definedName name="_new58" hidden="1">{#N/A,#N/A,FALSE,"SCA";#N/A,#N/A,FALSE,"NCA";#N/A,#N/A,FALSE,"SAZ";#N/A,#N/A,FALSE,"CAZ";#N/A,#N/A,FALSE,"SNV";#N/A,#N/A,FALSE,"NNV";#N/A,#N/A,FALSE,"PP";#N/A,#N/A,FALSE,"SA"}</definedName>
    <definedName name="_new61"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1" hidden="1">{#N/A,#N/A,FALSE,"SCA";#N/A,#N/A,FALSE,"NCA";#N/A,#N/A,FALSE,"SAZ";#N/A,#N/A,FALSE,"CAZ";#N/A,#N/A,FALSE,"SNV";#N/A,#N/A,FALSE,"NNV";#N/A,#N/A,FALSE,"PP";#N/A,#N/A,FALSE,"SA"}</definedName>
    <definedName name="_new72" hidden="1">{#N/A,#N/A,FALSE,"SCA";#N/A,#N/A,FALSE,"NCA";#N/A,#N/A,FALSE,"SAZ";#N/A,#N/A,FALSE,"CAZ";#N/A,#N/A,FALSE,"SNV";#N/A,#N/A,FALSE,"NNV";#N/A,#N/A,FALSE,"PP";#N/A,#N/A,FALSE,"SA"}</definedName>
    <definedName name="_new73" hidden="1">{#N/A,#N/A,FALSE,"Page 1";#N/A,#N/A,FALSE,"Page 2";#N/A,#N/A,FALSE,"Page 3";#N/A,#N/A,FALSE,"Page 4";#N/A,#N/A,FALSE,"Page 5";#N/A,#N/A,FALSE,"Page 6";#N/A,#N/A,FALSE,"Page 7";#N/A,#N/A,FALSE,"Page 8";#N/A,#N/A,FALSE,"Page 9";#N/A,#N/A,FALSE,"PG8WP";#N/A,#N/A,FALSE,"PG9WP"}</definedName>
    <definedName name="_new74"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5" hidden="1">{"caz2",#N/A,FALSE,"Central Arizona 2";"saz2",#N/A,FALSE,"Southern Arizona 2";"snv2",#N/A,FALSE,"Southern Nevada 2";"nnv2",#N/A,FALSE,"Northern Nevada 2";"sca2",#N/A,FALSE,"Southern California 2";"nca2",#N/A,FALSE,"Northern California 2";"pai2",#N/A,FALSE,"Paiute 2"}</definedName>
    <definedName name="_Order1" hidden="1">255</definedName>
    <definedName name="_Order2" hidden="1">255</definedName>
    <definedName name="_Regression_Int" hidden="1">1</definedName>
    <definedName name="_Regression_Out" hidden="1">#REF!</definedName>
    <definedName name="_Regression_X" hidden="1">#REF!</definedName>
    <definedName name="_Regression_Y" hidden="1">#REF!</definedName>
    <definedName name="_Sort" hidden="1">#REF!</definedName>
    <definedName name="_Table2_Ou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wvu.DATABASE." hidden="1">#REF!</definedName>
    <definedName name="ACwvu.OP." hidden="1">#REF!</definedName>
    <definedName name="Adjusted_Common_Equity_2002">'[2]2002'!$W$6:$W$25</definedName>
    <definedName name="Adjusted_Common_Equity_2003">'[2]2003'!$W$6:$W$27</definedName>
    <definedName name="Adjusted_Common_Equity_2004">'[2]2004'!$W$6:$W$34</definedName>
    <definedName name="Adjusted_Common_Equity_2005">'[2]2005'!$W$6:$W$36</definedName>
    <definedName name="Adjusted_Common_Equity_2006">'[2]2006'!$W$6:$W$44</definedName>
    <definedName name="Adjusted_Common_Equity_2007">'[2]2007'!$W$6:$W$48</definedName>
    <definedName name="Adjusted_Common_Equity_2008">'[2]2008'!$W$6:$W$49</definedName>
    <definedName name="Adjusted_Common_Equity_2009">'[2]2009'!$W$6:$W$63</definedName>
    <definedName name="Adjusted_Common_Equity_2010">'[2]2010'!$W$6:$W$83</definedName>
    <definedName name="Adjusted_Common_Equity_2011">'[2]2011'!$W$6:$W$61</definedName>
    <definedName name="Adjusted_Common_Equity_2012">'[2]2012'!$W$6:$W$74</definedName>
    <definedName name="afd"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anscount" hidden="1">3</definedName>
    <definedName name="AS2DocOpenMode" hidden="1">"AS2DocumentEdit"</definedName>
    <definedName name="Bloomberg_Beta">#REF!</definedName>
    <definedName name="Bloomberg_Beta_Ticker">#REF!</definedName>
    <definedName name="Bloomberg_Earnings_Growth">#REF!</definedName>
    <definedName name="BLPH2" hidden="1">#REF!</definedName>
    <definedName name="BLPH3" hidden="1">#REF!</definedName>
    <definedName name="BLPH4" hidden="1">#REF!</definedName>
    <definedName name="BLPH5" hidden="1">#REF!</definedName>
    <definedName name="BLPH6" hidden="1">#REF!</definedName>
    <definedName name="BR">#REF!</definedName>
    <definedName name="BR_SV">#REF!</definedName>
    <definedName name="c.LTMYear" hidden="1">#REF!</definedName>
    <definedName name="CIQWBGuid" hidden="1">"d5c96f1c-0b8a-4f1d-9499-e87469d8b72c"</definedName>
    <definedName name="Common" hidden="1">{#N/A,#N/A,FALSE,"SCA";#N/A,#N/A,FALSE,"NCA";#N/A,#N/A,FALSE,"SAZ";#N/A,#N/A,FALSE,"CAZ";#N/A,#N/A,FALSE,"SNV";#N/A,#N/A,FALSE,"NNV";#N/A,#N/A,FALSE,"PP";#N/A,#N/A,FALSE,"SA"}</definedName>
    <definedName name="Common_Equity__Total_Cap_2002">'[2]2002'!$P$6:$P$25</definedName>
    <definedName name="Common_Equity__Total_Cap_2003">'[2]2003'!$P$6:$P$27</definedName>
    <definedName name="Common_Equity__Total_Cap_2004">'[2]2004'!$P$6:$P$34</definedName>
    <definedName name="Common_Equity__Total_Cap_2005">'[2]2005'!$P$6:$P$36</definedName>
    <definedName name="Common_Equity__Total_Cap_2006">'[2]2006'!$P$6:$P$44</definedName>
    <definedName name="Common_Equity__Total_Cap_2007">'[2]2007'!$P$6:$P$48</definedName>
    <definedName name="Common_Equity__Total_Cap_2008">'[2]2008'!$P$6:$P$49</definedName>
    <definedName name="Common_Equity__Total_Cap_2009">'[2]2009'!$P$6:$P$63</definedName>
    <definedName name="Common_Equity__Total_Cap_2010">'[2]2010'!$P$6:$P$83</definedName>
    <definedName name="Common_Equity__Total_Cap_2011">'[2]2011'!$P$6:$P$61</definedName>
    <definedName name="Common_Equity__Total_Cap_2012">'[2]2012'!$P$6:$P$74</definedName>
    <definedName name="Company_Data_Analysts">#REF!</definedName>
    <definedName name="Company_Data_Avg_Beta">#REF!</definedName>
    <definedName name="Company_Data_B_Beta">#REF!</definedName>
    <definedName name="Company_Data_Coal">#REF!</definedName>
    <definedName name="Company_Data_Credit_Rating">#REF!</definedName>
    <definedName name="Company_Data_Gen_Assets">#REF!</definedName>
    <definedName name="Company_Data_Hydro">#REF!</definedName>
    <definedName name="Company_Data_MA">#REF!</definedName>
    <definedName name="Company_Data_Nuclear">#REF!</definedName>
    <definedName name="Company_Data_Oil">#REF!</definedName>
    <definedName name="Company_Data_Other">#REF!</definedName>
    <definedName name="Company_Data_Pays_Dividends">#REF!</definedName>
    <definedName name="Company_Data_Purchased_Power">#REF!</definedName>
    <definedName name="Company_Data_Reg_Assets">#REF!</definedName>
    <definedName name="Company_Data_Reg_Elec_Assets_To_Total_Assets">#REF!</definedName>
    <definedName name="Company_Data_Reg_Elec_Assets_To_Total_Reg">#REF!</definedName>
    <definedName name="Company_Data_Reg_Elec_Inc_To_Total_Inc">#REF!</definedName>
    <definedName name="Company_Data_Reg_Elec_Inc_To_Total_Reg">#REF!</definedName>
    <definedName name="Company_Data_Reg_Elec_Rev_To_Total_Reg">#REF!</definedName>
    <definedName name="Company_Data_Reg_Elec_Rev_To_Total_Rev">#REF!</definedName>
    <definedName name="Company_Data_Reg_Gas_Assets_To_Total_Assets">#REF!</definedName>
    <definedName name="Company_Data_Reg_Gas_Assets_To_Total_Reg">#REF!</definedName>
    <definedName name="Company_Data_Reg_Gas_Inc_To_Total_Inc">#REF!</definedName>
    <definedName name="Company_Data_Reg_Gas_Inc_To_Total_Reg">#REF!</definedName>
    <definedName name="Company_Data_Reg_Gas_Rev_To_Total_Reg">#REF!</definedName>
    <definedName name="Company_Data_Reg_Gas_Rev_To_Total_Rev">#REF!</definedName>
    <definedName name="Company_Data_Reg_Gen_Assets">#REF!</definedName>
    <definedName name="Company_Data_Reg_Inc">#REF!</definedName>
    <definedName name="Company_Data_Reg_Market">#REF!</definedName>
    <definedName name="Company_Data_Reg_Rev">#REF!</definedName>
    <definedName name="Company_Data_Ticker">#REF!</definedName>
    <definedName name="Company_Data_VL_Beta">#REF!</definedName>
    <definedName name="Constant_DCF_All_Growth">#REF!</definedName>
    <definedName name="Constant_DCF_Average_Growth">#REF!</definedName>
    <definedName name="Constant_DCF_Ticker">#REF!</definedName>
    <definedName name="cover" hidden="1">#REF!</definedName>
    <definedName name="Credit_Rating">#REF!</definedName>
    <definedName name="Credit_Rating_Ticker">#REF!</definedName>
    <definedName name="d" hidden="1">#REF!</definedName>
    <definedName name="Dividend">#REF!</definedName>
    <definedName name="Dividend_Ticker">#REF!</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v.Calculation" hidden="1">-4105</definedName>
    <definedName name="ev.Initialized" hidden="1">FALSE</definedName>
    <definedName name="EV__LASTREFTIME__" hidden="1">39198.5712152778</definedName>
    <definedName name="f" hidden="1">#REF!</definedName>
    <definedName name="fdv" hidden="1">{"quarterly",#N/A,FALSE,"Income Statement";#N/A,#N/A,FALSE,"print segment";#N/A,#N/A,FALSE,"Balance Sheet";#N/A,#N/A,FALSE,"Annl Inc";#N/A,#N/A,FALSE,"Cash Flow"}</definedName>
    <definedName name="ff" hidden="1">#REF!</definedName>
    <definedName name="fffff" hidden="1">#REF!</definedName>
    <definedName name="fffffffffffffffffffff" hidden="1">#REF!</definedName>
    <definedName name="FuelCycle" hidden="1">{#N/A,#N/A,FALSE,"AltFuel"}</definedName>
    <definedName name="Growth_Rates_Ticker">#REF!</definedName>
    <definedName name="hn._I006" hidden="1">#REF!</definedName>
    <definedName name="hn._I018" hidden="1">#REF!</definedName>
    <definedName name="hn._I024" hidden="1">#REF!</definedName>
    <definedName name="hn._I028" hidden="1">#REF!</definedName>
    <definedName name="hn._I029" hidden="1">#REF!</definedName>
    <definedName name="hn._I030" hidden="1">#REF!</definedName>
    <definedName name="hn._I031" hidden="1">#REF!</definedName>
    <definedName name="hn._I059" hidden="1">#REF!</definedName>
    <definedName name="hn._I071" hidden="1">#REF!</definedName>
    <definedName name="hn._I075" hidden="1">#REF!</definedName>
    <definedName name="hn._I083" hidden="1">#REF!</definedName>
    <definedName name="hn._I085" hidden="1">#REF!</definedName>
    <definedName name="hn._P001" hidden="1">#REF!</definedName>
    <definedName name="hn._P004" hidden="1">#REF!</definedName>
    <definedName name="hn._P014" hidden="1">#REF!</definedName>
    <definedName name="hn._P016" hidden="1">#REF!</definedName>
    <definedName name="hn._P021" hidden="1">#REF!</definedName>
    <definedName name="hn._P024" hidden="1">#REF!</definedName>
    <definedName name="hn.Add015" hidden="1">#REF!</definedName>
    <definedName name="hn.Delete015" hidden="1">#REF!,#REF!,#REF!,#REF!,#REF!</definedName>
    <definedName name="hn.ModelVersion" hidden="1">1</definedName>
    <definedName name="hn.NoUpload" hidden="1">0</definedName>
    <definedName name="hn.PrivateLTMYear" hidden="1">#REF!</definedName>
    <definedName name="IncomeStatement" hidden="1">{#N/A,#N/A,FALSE,"FinStateUS"}</definedName>
    <definedName name="IncomeStatement6Years" hidden="1">{"IncStatement 6 years",#N/A,FALSE,"FinStateUS"}</definedName>
    <definedName name="Inputs_Credit_Rating">#REF!</definedName>
    <definedName name="Inputs_Credit_Rating_YesNo">#REF!</definedName>
    <definedName name="Inputs_Group">#REF!</definedName>
    <definedName name="Inputs_Ticker">#REF!</definedName>
    <definedName name="IQ_ADDIN" hidden="1">"AUTO"</definedName>
    <definedName name="IQ_CH">110000</definedName>
    <definedName name="IQ_CONV_RATE" hidden="1">"c2192"</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43865.0429861111</definedName>
    <definedName name="IQ_NTM">6000</definedName>
    <definedName name="IQ_OG_TOTAL_OIL_PRODUCTON" hidden="1">"c2059"</definedName>
    <definedName name="IQ_OPENED55" hidden="1">1</definedName>
    <definedName name="IQ_QTD" hidden="1">750000</definedName>
    <definedName name="IQ_SHAREOUTSTANDING" hidden="1">"c1347"</definedName>
    <definedName name="IQ_TODAY" hidden="1">0</definedName>
    <definedName name="IQ_WEEK">50000</definedName>
    <definedName name="IQ_YTD">3000</definedName>
    <definedName name="IQ_YTDMONTH" hidden="1">130000</definedName>
    <definedName name="je" hidden="1">{#N/A,#N/A,FALSE,"SCA";#N/A,#N/A,FALSE,"NCA";#N/A,#N/A,FALSE,"SAZ";#N/A,#N/A,FALSE,"CAZ";#N/A,#N/A,FALSE,"SNV";#N/A,#N/A,FALSE,"NNV";#N/A,#N/A,FALSE,"PP";#N/A,#N/A,FALSE,"SA"}</definedName>
    <definedName name="KI" hidden="1">#REF!,#REF!</definedName>
    <definedName name="KL" hidden="1">#REF!</definedName>
    <definedName name="l" hidden="1">#REF!</definedName>
    <definedName name="NADA" hidden="1">{"caz2",#N/A,FALSE,"Central Arizona 2";"saz2",#N/A,FALSE,"Southern Arizona 2";"snv2",#N/A,FALSE,"Southern Nevada 2";"nnv2",#N/A,FALSE,"Northern Nevada 2";"sca2",#N/A,FALSE,"Southern California 2";"nca2",#N/A,FALSE,"Northern California 2";"pai2",#N/A,FALSE,"Paiute 2"}</definedName>
    <definedName name="NONE" hidden="1">{#N/A,#N/A,FALSE,"SCA";#N/A,#N/A,FALSE,"NCA";#N/A,#N/A,FALSE,"SAZ";#N/A,#N/A,FALSE,"CAZ";#N/A,#N/A,FALSE,"SNV";#N/A,#N/A,FALSE,"NNV";#N/A,#N/A,FALSE,"PP";#N/A,#N/A,FALSE,"SA"}</definedName>
    <definedName name="Payout_Ratio_1">#REF!</definedName>
    <definedName name="Payout_Ratio_2">#REF!</definedName>
    <definedName name="Payout_Ratio_3">#REF!</definedName>
    <definedName name="PERO" hidden="1">{#N/A,#N/A,FALSE,"SCA";#N/A,#N/A,FALSE,"NCA";#N/A,#N/A,FALSE,"SAZ";#N/A,#N/A,FALSE,"CAZ";#N/A,#N/A,FALSE,"SNV";#N/A,#N/A,FALSE,"NNV";#N/A,#N/A,FALSE,"PP";#N/A,#N/A,FALSE,"SA"}</definedName>
    <definedName name="PopCache_GL_INTERFACE_REFERENCE7" hidden="1">'[4]PopCache'!$A$1:$A$2</definedName>
    <definedName name="Price">#REF!</definedName>
    <definedName name="Price_Ticker">#REF!</definedName>
    <definedName name="_xlnm.Print_Area" localSheetId="0">'Exh 1 Proxy Group Screening'!$B$1:$K$35</definedName>
    <definedName name="_xlnm.Print_Area" localSheetId="1">'Exh 2.1 Auth Cap Str CEA'!$B$1:$M$126</definedName>
    <definedName name="_xlnm.Print_Area" localSheetId="2">'Exh 2.2 Auth Cap Str Moodys'!$B$1:$K$24</definedName>
    <definedName name="_xlnm.Print_Area" localSheetId="3">'Exh 3.1 OpCo Cap Str CEA'!$B$1:$I$92,'Exh 3.1 OpCo Cap Str CEA'!$B$94:$I$124,'Exh 3.1 OpCo Cap Str CEA'!$L$1:$S$92,'Exh 3.1 OpCo Cap Str CEA'!$L$94:$S$124</definedName>
    <definedName name="_xlnm.Print_Area" localSheetId="4">'Exh 3.2 OpCo Cap Str Moodys'!$B$2:$I$29,'Exh 3.2 OpCo Cap Str Moodys'!$L$2:$S$29</definedName>
    <definedName name="_xlnm.Print_Area" localSheetId="5">'Exh 4.1 HoldCo Cap Str CEA'!$B$2:$I$31,'Exh 4.1 HoldCo Cap Str CEA'!$L$2:$S$31</definedName>
    <definedName name="_xlnm.Print_Area" localSheetId="6">'Exh 4.2 HoldCo Cap Str Moodys'!$C$2:$J$15,'Exh 4.2 HoldCo Cap Str Moodys'!$M$2:$T$15</definedName>
    <definedName name="_xlnm.Print_Area" localSheetId="7">'Exh 5.1_Reg Risk CEA'!$A$1:$U$122,'Exh 5.1_Reg Risk CEA'!$A$124:$J$130</definedName>
    <definedName name="_xlnm.Print_Area" localSheetId="8">'Exh 5.2_Reg Risk Moodys'!$A$1:$U$28,'Exh 5.2_Reg Risk Moodys'!$A$30:$J$36</definedName>
    <definedName name="Ratios">'[5]SNL Data'!$A$6:$Y$226</definedName>
    <definedName name="Return_on_Equity_2002">'[2]2002'!$O$6:$O$25</definedName>
    <definedName name="Return_on_Equity_2003">'[2]2003'!$O$6:$O$27</definedName>
    <definedName name="Return_on_Equity_2004">'[2]2004'!$O$6:$O$34</definedName>
    <definedName name="Return_on_Equity_2005">'[2]2005'!$O$6:$O$36</definedName>
    <definedName name="Return_on_Equity_2006">'[2]2006'!$O$6:$O$44</definedName>
    <definedName name="Return_on_Equity_2007">'[2]2007'!$O$6:$O$48</definedName>
    <definedName name="Return_on_Equity_2008">'[2]2008'!$O$6:$O$49</definedName>
    <definedName name="Return_on_Equity_2009">'[2]2009'!$O$6:$O$63</definedName>
    <definedName name="Return_on_Equity_2010">'[2]2010'!$O$6:$O$83</definedName>
    <definedName name="Return_on_Equity_2011">'[2]2011'!$O$6:$O$61</definedName>
    <definedName name="Return_on_Equity_2012">'[2]2012'!$O$6:$O$74</definedName>
    <definedName name="rk" hidden="1">{#N/A,#N/A,FALSE,"SCA";#N/A,#N/A,FALSE,"NCA";#N/A,#N/A,FALSE,"SAZ";#N/A,#N/A,FALSE,"CAZ";#N/A,#N/A,FALSE,"SNV";#N/A,#N/A,FALSE,"NNV";#N/A,#N/A,FALSE,"PP";#N/A,#N/A,FALSE,"SA"}</definedName>
    <definedName name="S" hidden="1">#REF!</definedName>
    <definedName name="SI"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PWS_WBID">"D59E1A16-371E-4D0F-A93D-481B765CD67C"</definedName>
    <definedName name="Swvu.DATABASE." hidden="1">#REF!</definedName>
    <definedName name="Swvu.OP." hidden="1">#REF!</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Value_Line_Book_Value_Growth">#REF!</definedName>
    <definedName name="Value_Line_Dividends_Growth">#REF!</definedName>
    <definedName name="Value_Line_Earnings_Growth">#REF!</definedName>
    <definedName name="w" hidden="1">{"quarterly",#N/A,FALSE,"Income Statement";#N/A,#N/A,FALSE,"print segment";#N/A,#N/A,FALSE,"Balance Sheet";#N/A,#N/A,FALSE,"Annl Inc";#N/A,#N/A,FALSE,"Cash Flow"}</definedName>
    <definedName name="wrn.agexpense." hidden="1">{"pb",#N/A,FALSE,"Sheet3";"pd",#N/A,FALSE,"Sheet3";"pe",#N/A,FALSE,"Sheet3"}</definedName>
    <definedName name="wrn.AllRjs." hidden="1">{#N/A,#N/A,FALSE,"SCA";#N/A,#N/A,FALSE,"NCA";#N/A,#N/A,FALSE,"SAZ";#N/A,#N/A,FALSE,"CAZ";#N/A,#N/A,FALSE,"SNV";#N/A,#N/A,FALSE,"NNV";#N/A,#N/A,FALSE,"PP";#N/A,#N/A,FALSE,"SA"}</definedName>
    <definedName name="wrn.alrjs." hidden="1">{#N/A,#N/A,FALSE,"SCA";#N/A,#N/A,FALSE,"NCA";#N/A,#N/A,FALSE,"SAZ";#N/A,#N/A,FALSE,"CAZ";#N/A,#N/A,FALSE,"SNV";#N/A,#N/A,FALSE,"NNV";#N/A,#N/A,FALSE,"PP";#N/A,#N/A,FALSE,"SA"}</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uel._.Cycle." hidden="1">{#N/A,#N/A,FALSE,"AltFuel"}</definedName>
    <definedName name="wrn.handout." hidden="1">{"quarterly",#N/A,FALSE,"Income Statement";#N/A,#N/A,FALSE,"print segment";#N/A,#N/A,FALSE,"Balance Sheet";#N/A,#N/A,FALSE,"Annl Inc";#N/A,#N/A,FALSE,"Cash Flow"}</definedName>
    <definedName name="wrn.IncStatement._.15._.years." hidden="1">{#N/A,#N/A,FALSE,"FinStateUS"}</definedName>
    <definedName name="wrn.IncStatement._.6._.years." hidden="1">{"IncStatement 6 years",#N/A,FALSE,"FinStateUS"}</definedName>
    <definedName name="wrn.market._.share." hidden="1">{#N/A,#N/A,FALSE,"Bestfoods";#N/A,#N/A,FALSE,"Campbell";#N/A,#N/A,FALSE,"ConAgra";#N/A,#N/A,FALSE,"Healthy Choice";#N/A,#N/A,FALSE,"Int'l Home Foods";#N/A,#N/A,FALSE,"General Mills";#N/A,#N/A,FALSE,"Heinz";#N/A,#N/A,FALSE,"Kellogg";#N/A,#N/A,FALSE,"Kraft";#N/A,#N/A,FALSE,"Nabisco";#N/A,#N/A,FALSE,"Quaker Oats";#N/A,#N/A,FALSE,"Sara Lee";#N/A,#N/A,FALSE,"print summary"}</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MFRENT." hidden="1">{#N/A,#N/A,FALSE,"Page 1";#N/A,#N/A,FALSE,"Page 2";#N/A,#N/A,FALSE,"Page 3";#N/A,#N/A,FALSE,"Page 4";#N/A,#N/A,FALSE,"Page 5";#N/A,#N/A,FALSE,"Page 6";#N/A,#N/A,FALSE,"Page 7";#N/A,#N/A,FALSE,"Page 8";#N/A,#N/A,FALSE,"Page 9";#N/A,#N/A,FALSE,"PG8WP";#N/A,#N/A,FALSE,"PG9WP"}</definedName>
    <definedName name="wrn.mmfrent2" hidden="1">{#N/A,#N/A,FALSE,"Page 1";#N/A,#N/A,FALSE,"Page 2";#N/A,#N/A,FALSE,"Page 3";#N/A,#N/A,FALSE,"Page 4";#N/A,#N/A,FALSE,"Page 5";#N/A,#N/A,FALSE,"Page 6";#N/A,#N/A,FALSE,"Page 7";#N/A,#N/A,FALSE,"Page 8";#N/A,#N/A,FALSE,"Page 9";#N/A,#N/A,FALSE,"PG8WP";#N/A,#N/A,FALSE,"PG9WP"}</definedName>
    <definedName name="wrn.OMEXPENSE." hidden="1">{"PF",#N/A,FALSE,"Sheet4";"PG",#N/A,FALSE,"Sheet4";"PH",#N/A,FALSE,"Sheet4";"PI",#N/A,FALSE,"Sheet4";"PJ",#N/A,FALSE,"Sheet4"}</definedName>
    <definedName name="wrn.one." hidden="1">{"page1",#N/A,FALSE,"A";"page2",#N/A,FALSE,"A"}</definedName>
    <definedName name="wrn.PPJOURNAL._.ENTRY." hidden="1">{"PPDEFERREDBAL",#N/A,FALSE,"PRIOR PERIOD ADJMT";#N/A,#N/A,FALSE,"PRIOR PERIOD ADJMT";"PPJOURNALENTRY",#N/A,FALSE,"PRIOR PERIOD ADJMT"}</definedName>
    <definedName name="wrn.printtable1." hidden="1">{"print1",#N/A,FALSE,"D21CUSTS"}</definedName>
    <definedName name="wrn.printtable2." hidden="1">{"print2",#N/A,FALSE,"D21CUSTS"}</definedName>
    <definedName name="wrn.printtable3." hidden="1">{"print3",#N/A,FALSE,"D21CUSTS"}</definedName>
    <definedName name="wrn.printtable4." hidden="1">{"print4",#N/A,FALSE,"D21CUSTS"}</definedName>
    <definedName name="wrn.PRIOR._.PERIOD._.ADJMT." hidden="1">{#N/A,#N/A,FALSE,"PRIOR PERIOD ADJMT"}</definedName>
    <definedName name="wrn.Projected._.Def._.Adjustments."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iency." hidden="1">{"caz2",#N/A,FALSE,"Central Arizona 2";"saz2",#N/A,FALSE,"Southern Arizona 2";"snv2",#N/A,FALSE,"Southern Nevada 2";"nnv2",#N/A,FALSE,"Northern Nevada 2";"sca2",#N/A,FALSE,"Southern California 2";"nca2",#N/A,FALSE,"Northern California 2";"pai2",#N/A,FALSE,"Paiute 2"}</definedName>
    <definedName name="wrn.Report1." hidden="1">{#N/A,#N/A,TRUE,"TOC";#N/A,#N/A,TRUE,"Assum";#N/A,#N/A,TRUE,"Op-BS";#N/A,#N/A,TRUE,"IS";#N/A,#N/A,TRUE,"BSCF";#N/A,#N/A,TRUE,"Ratios";#N/A,#N/A,TRUE,"Sens";#N/A,#N/A,TRUE,"Holmes_IS";#N/A,#N/A,TRUE,"Holmes_BSCF";#N/A,#N/A,TRUE,"Holmes_Rat";#N/A,#N/A,TRUE,"Hound_IS";#N/A,#N/A,TRUE,"Hound_BSCF";#N/A,#N/A,TRUE,"Hound_Rat";#N/A,#N/A,TRUE,"Hound_DCF1"}</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tables." hidden="1">{"print1",#N/A,FALSE,"D21CUSTS";"print2",#N/A,FALSE,"D21CUSTS";"print3",#N/A,FALSE,"D21CUSTS";"print4",#N/A,FALSE,"D21CUSTS"}</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 hidden="1">#REF!</definedName>
    <definedName name="Y" hidden="1">#REF!</definedName>
    <definedName name="Yahoo_Earnings_Growth">#REF!</definedName>
    <definedName name="Z" hidden="1">#REF!</definedName>
    <definedName name="Z_055ABE5A_5E06_11D2_8EED_0008C7BCAF29_.wvu.PrintArea" hidden="1">#REF!</definedName>
    <definedName name="Z_055ABE5A_5E06_11D2_8EED_0008C7BCAF29_.wvu.PrintTitles" hidden="1">#REF!</definedName>
    <definedName name="Z_055ABE69_5E06_11D2_8EED_0008C7BCAF29_.wvu.PrintArea" hidden="1">#REF!</definedName>
    <definedName name="Z_055ABE69_5E06_11D2_8EED_0008C7BCAF29_.wvu.PrintTitles" hidden="1">#REF!</definedName>
    <definedName name="Z_055ABE76_5E06_11D2_8EED_0008C7BCAF29_.wvu.PrintArea" hidden="1">#REF!</definedName>
    <definedName name="Z_055ABE76_5E06_11D2_8EED_0008C7BCAF29_.wvu.PrintTitles" hidden="1">#REF!,#REF!</definedName>
    <definedName name="Z_055ABE84_5E06_11D2_8EED_0008C7BCAF29_.wvu.PrintArea" hidden="1">#REF!</definedName>
    <definedName name="Z_055ABE84_5E06_11D2_8EED_0008C7BCAF29_.wvu.PrintTitles" hidden="1">#REF!</definedName>
    <definedName name="Z_055ABE93_5E06_11D2_8EED_0008C7BCAF29_.wvu.PrintArea" hidden="1">#REF!</definedName>
    <definedName name="Z_055ABE93_5E06_11D2_8EED_0008C7BCAF29_.wvu.PrintTitles" hidden="1">#REF!</definedName>
    <definedName name="Z_055ABEA0_5E06_11D2_8EED_0008C7BCAF29_.wvu.PrintArea" hidden="1">#REF!</definedName>
    <definedName name="Z_055ABEA0_5E06_11D2_8EED_0008C7BCAF29_.wvu.PrintTitles" hidden="1">#REF!,#REF!</definedName>
    <definedName name="Z_05DE23E1_1046_11D2_8E70_0008C77C0743_.wvu.PrintArea" hidden="1">#REF!</definedName>
    <definedName name="Z_05DE23E1_1046_11D2_8E70_0008C77C0743_.wvu.PrintTitles" hidden="1">#REF!,#REF!</definedName>
    <definedName name="Z_05DE23E4_1046_11D2_8E70_0008C77C0743_.wvu.PrintArea" hidden="1">#REF!</definedName>
    <definedName name="Z_05DE23E4_1046_11D2_8E70_0008C77C0743_.wvu.PrintTitles" hidden="1">#REF!</definedName>
    <definedName name="Z_05DE23E9_1046_11D2_8E70_0008C77C0743_.wvu.PrintArea" hidden="1">#REF!</definedName>
    <definedName name="Z_05DE23E9_1046_11D2_8E70_0008C77C0743_.wvu.PrintTitles" hidden="1">#REF!,#REF!</definedName>
    <definedName name="Z_05DE23EB_1046_11D2_8E70_0008C77C0743_.wvu.PrintArea" hidden="1">#REF!</definedName>
    <definedName name="Z_05DE23EB_1046_11D2_8E70_0008C77C0743_.wvu.PrintTitles" hidden="1">#REF!,#REF!</definedName>
    <definedName name="Z_05DE23EE_1046_11D2_8E70_0008C77C0743_.wvu.PrintArea" hidden="1">#REF!</definedName>
    <definedName name="Z_05DE23EE_1046_11D2_8E70_0008C77C0743_.wvu.PrintTitles" hidden="1">#REF!</definedName>
    <definedName name="Z_05DE23F3_1046_11D2_8E70_0008C77C0743_.wvu.PrintArea" hidden="1">#REF!</definedName>
    <definedName name="Z_05DE23F3_1046_11D2_8E70_0008C77C0743_.wvu.PrintTitles" hidden="1">#REF!,#REF!</definedName>
    <definedName name="Z_05DE23F6_1046_11D2_8E70_0008C77C0743_.wvu.PrintArea" hidden="1">#REF!</definedName>
    <definedName name="Z_05DE23F6_1046_11D2_8E70_0008C77C0743_.wvu.PrintTitles" hidden="1">#REF!,#REF!</definedName>
    <definedName name="Z_0CE6A482_5DEF_11D2_8EC3_0008C77C0743_.wvu.PrintArea" hidden="1">#REF!</definedName>
    <definedName name="Z_0CE6A482_5DEF_11D2_8EC3_0008C77C0743_.wvu.PrintTitles" hidden="1">#REF!</definedName>
    <definedName name="Z_0CE6A491_5DEF_11D2_8EC3_0008C77C0743_.wvu.PrintArea" hidden="1">#REF!</definedName>
    <definedName name="Z_0CE6A491_5DEF_11D2_8EC3_0008C77C0743_.wvu.PrintTitles" hidden="1">#REF!</definedName>
    <definedName name="Z_0CE6A49E_5DEF_11D2_8EC3_0008C77C0743_.wvu.PrintArea" hidden="1">#REF!</definedName>
    <definedName name="Z_0CE6A49E_5DEF_11D2_8EC3_0008C77C0743_.wvu.PrintTitles" hidden="1">#REF!,#REF!</definedName>
    <definedName name="Z_0CE6A4AB_5DEF_11D2_8EC3_0008C77C0743_.wvu.PrintArea" hidden="1">#REF!</definedName>
    <definedName name="Z_0CE6A4AB_5DEF_11D2_8EC3_0008C77C0743_.wvu.PrintTitles" hidden="1">#REF!</definedName>
    <definedName name="Z_0CE6A4BA_5DEF_11D2_8EC3_0008C77C0743_.wvu.PrintArea" hidden="1">#REF!</definedName>
    <definedName name="Z_0CE6A4BA_5DEF_11D2_8EC3_0008C77C0743_.wvu.PrintTitles" hidden="1">#REF!</definedName>
    <definedName name="Z_0CE6A4C7_5DEF_11D2_8EC3_0008C77C0743_.wvu.PrintArea" hidden="1">#REF!</definedName>
    <definedName name="Z_0CE6A4C7_5DEF_11D2_8EC3_0008C77C0743_.wvu.PrintTitles" hidden="1">#REF!,#REF!</definedName>
    <definedName name="Z_0CE6A4D4_5DEF_11D2_8EC3_0008C77C0743_.wvu.PrintArea" hidden="1">#REF!</definedName>
    <definedName name="Z_0CE6A4D4_5DEF_11D2_8EC3_0008C77C0743_.wvu.PrintTitles" hidden="1">#REF!</definedName>
    <definedName name="Z_0CE6A4E3_5DEF_11D2_8EC3_0008C77C0743_.wvu.PrintArea" hidden="1">#REF!</definedName>
    <definedName name="Z_0CE6A4E3_5DEF_11D2_8EC3_0008C77C0743_.wvu.PrintTitles" hidden="1">#REF!</definedName>
    <definedName name="Z_0CE6A4F0_5DEF_11D2_8EC3_0008C77C0743_.wvu.PrintArea" hidden="1">#REF!</definedName>
    <definedName name="Z_0CE6A4F0_5DEF_11D2_8EC3_0008C77C0743_.wvu.PrintTitles" hidden="1">#REF!,#REF!</definedName>
    <definedName name="Z_0CE6A4FD_5DEF_11D2_8EC3_0008C77C0743_.wvu.PrintArea" hidden="1">#REF!</definedName>
    <definedName name="Z_0CE6A4FD_5DEF_11D2_8EC3_0008C77C0743_.wvu.PrintTitles" hidden="1">#REF!</definedName>
    <definedName name="Z_0CE6A50C_5DEF_11D2_8EC3_0008C77C0743_.wvu.PrintArea" hidden="1">#REF!</definedName>
    <definedName name="Z_0CE6A50C_5DEF_11D2_8EC3_0008C77C0743_.wvu.PrintTitles" hidden="1">#REF!</definedName>
    <definedName name="Z_0CE6A519_5DEF_11D2_8EC3_0008C77C0743_.wvu.PrintArea" hidden="1">#REF!</definedName>
    <definedName name="Z_0CE6A519_5DEF_11D2_8EC3_0008C77C0743_.wvu.PrintTitles" hidden="1">#REF!,#REF!</definedName>
    <definedName name="Z_0E8DEF60_5D61_11D2_8EEB_0008C7BCAF29_.wvu.PrintArea" hidden="1">#REF!</definedName>
    <definedName name="Z_0E8DEF60_5D61_11D2_8EEB_0008C7BCAF29_.wvu.PrintTitles" hidden="1">#REF!,#REF!</definedName>
    <definedName name="Z_0E8DEF63_5D61_11D2_8EEB_0008C7BCAF29_.wvu.PrintArea" hidden="1">#REF!</definedName>
    <definedName name="Z_0E8DEF63_5D61_11D2_8EEB_0008C7BCAF29_.wvu.PrintTitles" hidden="1">#REF!</definedName>
    <definedName name="Z_0E8DEF68_5D61_11D2_8EEB_0008C7BCAF29_.wvu.PrintArea" hidden="1">#REF!</definedName>
    <definedName name="Z_0E8DEF68_5D61_11D2_8EEB_0008C7BCAF29_.wvu.PrintTitles" hidden="1">#REF!,#REF!</definedName>
    <definedName name="Z_0E8DEF6A_5D61_11D2_8EEB_0008C7BCAF29_.wvu.PrintArea" hidden="1">#REF!</definedName>
    <definedName name="Z_0E8DEF6A_5D61_11D2_8EEB_0008C7BCAF29_.wvu.PrintTitles" hidden="1">#REF!,#REF!</definedName>
    <definedName name="Z_0E8DEF6D_5D61_11D2_8EEB_0008C7BCAF29_.wvu.PrintArea" hidden="1">#REF!</definedName>
    <definedName name="Z_0E8DEF6D_5D61_11D2_8EEB_0008C7BCAF29_.wvu.PrintTitles" hidden="1">#REF!</definedName>
    <definedName name="Z_0E8DEF72_5D61_11D2_8EEB_0008C7BCAF29_.wvu.PrintArea" hidden="1">#REF!</definedName>
    <definedName name="Z_0E8DEF72_5D61_11D2_8EEB_0008C7BCAF29_.wvu.PrintTitles" hidden="1">#REF!,#REF!</definedName>
    <definedName name="Z_0E8DEF75_5D61_11D2_8EEB_0008C7BCAF29_.wvu.PrintArea" hidden="1">#REF!</definedName>
    <definedName name="Z_0E8DEF75_5D61_11D2_8EEB_0008C7BCAF29_.wvu.PrintTitles" hidden="1">#REF!,#REF!</definedName>
    <definedName name="Z_179EFDC8_A1B1_11D3_8FA9_0008C7809E09_.wvu.PrintArea" hidden="1">#REF!</definedName>
    <definedName name="Z_179EFDC8_A1B1_11D3_8FA9_0008C7809E09_.wvu.PrintTitles" hidden="1">#REF!,#REF!</definedName>
    <definedName name="Z_179EFDC9_A1B1_11D3_8FA9_0008C7809E09_.wvu.PrintArea" hidden="1">#REF!</definedName>
    <definedName name="Z_179EFDC9_A1B1_11D3_8FA9_0008C7809E09_.wvu.PrintTitles" hidden="1">#REF!,#REF!</definedName>
    <definedName name="Z_179EFDCA_A1B1_11D3_8FA9_0008C7809E09_.wvu.PrintArea" hidden="1">#REF!</definedName>
    <definedName name="Z_179EFDCA_A1B1_11D3_8FA9_0008C7809E09_.wvu.PrintTitles" hidden="1">#REF!,#REF!</definedName>
    <definedName name="Z_179EFDCB_A1B1_11D3_8FA9_0008C7809E09_.wvu.PrintArea" hidden="1">#REF!</definedName>
    <definedName name="Z_179EFDCB_A1B1_11D3_8FA9_0008C7809E09_.wvu.PrintTitles" hidden="1">#REF!,#REF!</definedName>
    <definedName name="Z_179EFDCC_A1B1_11D3_8FA9_0008C7809E09_.wvu.PrintArea" hidden="1">#REF!</definedName>
    <definedName name="Z_179EFDCC_A1B1_11D3_8FA9_0008C7809E09_.wvu.PrintTitles" hidden="1">#REF!,#REF!</definedName>
    <definedName name="Z_179EFDCD_A1B1_11D3_8FA9_0008C7809E09_.wvu.PrintArea" hidden="1">#REF!</definedName>
    <definedName name="Z_179EFDCD_A1B1_11D3_8FA9_0008C7809E09_.wvu.PrintTitles" hidden="1">#REF!,#REF!</definedName>
    <definedName name="Z_179EFDCE_A1B1_11D3_8FA9_0008C7809E09_.wvu.PrintArea" hidden="1">#REF!</definedName>
    <definedName name="Z_179EFDCE_A1B1_11D3_8FA9_0008C7809E09_.wvu.PrintTitles" hidden="1">#REF!,#REF!</definedName>
    <definedName name="Z_179EFDCF_A1B1_11D3_8FA9_0008C7809E09_.wvu.PrintArea" hidden="1">#REF!</definedName>
    <definedName name="Z_179EFDCF_A1B1_11D3_8FA9_0008C7809E09_.wvu.PrintTitles" hidden="1">#REF!,#REF!</definedName>
    <definedName name="Z_179EFDD0_A1B1_11D3_8FA9_0008C7809E09_.wvu.PrintArea" hidden="1">#REF!</definedName>
    <definedName name="Z_179EFDD0_A1B1_11D3_8FA9_0008C7809E09_.wvu.PrintTitles" hidden="1">#REF!,#REF!</definedName>
    <definedName name="Z_179EFDD1_A1B1_11D3_8FA9_0008C7809E09_.wvu.PrintArea" hidden="1">#REF!</definedName>
    <definedName name="Z_179EFDD1_A1B1_11D3_8FA9_0008C7809E09_.wvu.PrintTitles" hidden="1">#REF!,#REF!</definedName>
    <definedName name="Z_179EFDD2_A1B1_11D3_8FA9_0008C7809E09_.wvu.PrintArea" hidden="1">#REF!</definedName>
    <definedName name="Z_179EFDD2_A1B1_11D3_8FA9_0008C7809E09_.wvu.PrintTitles" hidden="1">#REF!,#REF!</definedName>
    <definedName name="Z_179EFDD3_A1B1_11D3_8FA9_0008C7809E09_.wvu.PrintArea" hidden="1">#REF!</definedName>
    <definedName name="Z_179EFDD3_A1B1_11D3_8FA9_0008C7809E09_.wvu.PrintTitles" hidden="1">#REF!,#REF!</definedName>
    <definedName name="Z_179EFDD4_A1B1_11D3_8FA9_0008C7809E09_.wvu.PrintArea" hidden="1">#REF!</definedName>
    <definedName name="Z_179EFDD4_A1B1_11D3_8FA9_0008C7809E09_.wvu.PrintTitles" hidden="1">#REF!,#REF!</definedName>
    <definedName name="Z_179EFDD5_A1B1_11D3_8FA9_0008C7809E09_.wvu.PrintArea" hidden="1">#REF!</definedName>
    <definedName name="Z_179EFDD5_A1B1_11D3_8FA9_0008C7809E09_.wvu.PrintTitles" hidden="1">#REF!,#REF!</definedName>
    <definedName name="Z_179EFDD6_A1B1_11D3_8FA9_0008C7809E09_.wvu.PrintArea" hidden="1">#REF!</definedName>
    <definedName name="Z_179EFDD6_A1B1_11D3_8FA9_0008C7809E09_.wvu.PrintTitles" hidden="1">#REF!,#REF!</definedName>
    <definedName name="Z_179EFDD7_A1B1_11D3_8FA9_0008C7809E09_.wvu.PrintArea" hidden="1">#REF!</definedName>
    <definedName name="Z_179EFDD7_A1B1_11D3_8FA9_0008C7809E09_.wvu.PrintTitles" hidden="1">#REF!,#REF!</definedName>
    <definedName name="Z_179EFDD8_A1B1_11D3_8FA9_0008C7809E09_.wvu.PrintArea" hidden="1">#REF!</definedName>
    <definedName name="Z_179EFDD8_A1B1_11D3_8FA9_0008C7809E09_.wvu.PrintTitles" hidden="1">#REF!,#REF!</definedName>
    <definedName name="Z_179EFDD9_A1B1_11D3_8FA9_0008C7809E09_.wvu.PrintArea" hidden="1">#REF!</definedName>
    <definedName name="Z_179EFDD9_A1B1_11D3_8FA9_0008C7809E09_.wvu.PrintTitles" hidden="1">#REF!,#REF!</definedName>
    <definedName name="Z_179EFDDA_A1B1_11D3_8FA9_0008C7809E09_.wvu.PrintArea" hidden="1">#REF!</definedName>
    <definedName name="Z_179EFDDA_A1B1_11D3_8FA9_0008C7809E09_.wvu.PrintTitles" hidden="1">#REF!,#REF!</definedName>
    <definedName name="Z_179EFDDB_A1B1_11D3_8FA9_0008C7809E09_.wvu.PrintArea" hidden="1">#REF!</definedName>
    <definedName name="Z_179EFDDB_A1B1_11D3_8FA9_0008C7809E09_.wvu.PrintTitles" hidden="1">#REF!,#REF!</definedName>
    <definedName name="Z_179EFDDC_A1B1_11D3_8FA9_0008C7809E09_.wvu.PrintArea" hidden="1">#REF!</definedName>
    <definedName name="Z_179EFDDC_A1B1_11D3_8FA9_0008C7809E09_.wvu.PrintTitles" hidden="1">#REF!,#REF!</definedName>
    <definedName name="Z_179EFDDD_A1B1_11D3_8FA9_0008C7809E09_.wvu.PrintArea" hidden="1">#REF!</definedName>
    <definedName name="Z_179EFDDD_A1B1_11D3_8FA9_0008C7809E09_.wvu.PrintTitles" hidden="1">#REF!,#REF!</definedName>
    <definedName name="Z_179EFDDE_A1B1_11D3_8FA9_0008C7809E09_.wvu.PrintArea" hidden="1">#REF!</definedName>
    <definedName name="Z_179EFDDE_A1B1_11D3_8FA9_0008C7809E09_.wvu.PrintTitles" hidden="1">#REF!,#REF!</definedName>
    <definedName name="Z_179EFDDF_A1B1_11D3_8FA9_0008C7809E09_.wvu.PrintArea" hidden="1">#REF!</definedName>
    <definedName name="Z_179EFDDF_A1B1_11D3_8FA9_0008C7809E09_.wvu.PrintTitles" hidden="1">#REF!,#REF!</definedName>
    <definedName name="Z_179EFDE0_A1B1_11D3_8FA9_0008C7809E09_.wvu.PrintArea" hidden="1">#REF!</definedName>
    <definedName name="Z_179EFDE0_A1B1_11D3_8FA9_0008C7809E09_.wvu.PrintTitles" hidden="1">#REF!,#REF!</definedName>
    <definedName name="Z_179EFDE1_A1B1_11D3_8FA9_0008C7809E09_.wvu.PrintArea" hidden="1">#REF!</definedName>
    <definedName name="Z_179EFDE1_A1B1_11D3_8FA9_0008C7809E09_.wvu.PrintTitles" hidden="1">#REF!,#REF!</definedName>
    <definedName name="Z_179EFDE2_A1B1_11D3_8FA9_0008C7809E09_.wvu.PrintArea" hidden="1">#REF!</definedName>
    <definedName name="Z_179EFDE2_A1B1_11D3_8FA9_0008C7809E09_.wvu.PrintTitles" hidden="1">#REF!,#REF!</definedName>
    <definedName name="Z_179EFDE3_A1B1_11D3_8FA9_0008C7809E09_.wvu.PrintArea" hidden="1">#REF!</definedName>
    <definedName name="Z_179EFDE3_A1B1_11D3_8FA9_0008C7809E09_.wvu.PrintTitles" hidden="1">#REF!,#REF!</definedName>
    <definedName name="Z_179EFDE4_A1B1_11D3_8FA9_0008C7809E09_.wvu.PrintArea" hidden="1">#REF!</definedName>
    <definedName name="Z_179EFDE4_A1B1_11D3_8FA9_0008C7809E09_.wvu.PrintTitles" hidden="1">#REF!,#REF!</definedName>
    <definedName name="Z_179EFDE5_A1B1_11D3_8FA9_0008C7809E09_.wvu.PrintArea" hidden="1">#REF!</definedName>
    <definedName name="Z_179EFDE5_A1B1_11D3_8FA9_0008C7809E09_.wvu.PrintTitles" hidden="1">#REF!,#REF!</definedName>
    <definedName name="Z_179EFDE6_A1B1_11D3_8FA9_0008C7809E09_.wvu.PrintArea" hidden="1">#REF!</definedName>
    <definedName name="Z_179EFDE6_A1B1_11D3_8FA9_0008C7809E09_.wvu.PrintTitles" hidden="1">#REF!</definedName>
    <definedName name="Z_179EFDE7_A1B1_11D3_8FA9_0008C7809E09_.wvu.PrintArea" hidden="1">#REF!</definedName>
    <definedName name="Z_179EFDE7_A1B1_11D3_8FA9_0008C7809E09_.wvu.PrintTitles" hidden="1">#REF!</definedName>
    <definedName name="Z_179EFDE8_A1B1_11D3_8FA9_0008C7809E09_.wvu.PrintArea" hidden="1">#REF!</definedName>
    <definedName name="Z_179EFDE8_A1B1_11D3_8FA9_0008C7809E09_.wvu.PrintTitles" hidden="1">#REF!</definedName>
    <definedName name="Z_179EFDE9_A1B1_11D3_8FA9_0008C7809E09_.wvu.PrintArea" hidden="1">#REF!</definedName>
    <definedName name="Z_179EFDE9_A1B1_11D3_8FA9_0008C7809E09_.wvu.PrintTitles" hidden="1">#REF!</definedName>
    <definedName name="Z_179EFDEA_A1B1_11D3_8FA9_0008C7809E09_.wvu.PrintArea" hidden="1">#REF!</definedName>
    <definedName name="Z_179EFDEA_A1B1_11D3_8FA9_0008C7809E09_.wvu.PrintTitles" hidden="1">#REF!</definedName>
    <definedName name="Z_179EFDEB_A1B1_11D3_8FA9_0008C7809E09_.wvu.PrintArea" hidden="1">#REF!</definedName>
    <definedName name="Z_179EFDEB_A1B1_11D3_8FA9_0008C7809E09_.wvu.PrintTitles" hidden="1">#REF!</definedName>
    <definedName name="Z_179EFDEC_A1B1_11D3_8FA9_0008C7809E09_.wvu.PrintArea" hidden="1">#REF!</definedName>
    <definedName name="Z_179EFDEC_A1B1_11D3_8FA9_0008C7809E09_.wvu.PrintTitles" hidden="1">#REF!</definedName>
    <definedName name="Z_179EFDED_A1B1_11D3_8FA9_0008C7809E09_.wvu.PrintArea" hidden="1">#REF!</definedName>
    <definedName name="Z_179EFDED_A1B1_11D3_8FA9_0008C7809E09_.wvu.PrintTitles" hidden="1">#REF!</definedName>
    <definedName name="Z_179EFDEE_A1B1_11D3_8FA9_0008C7809E09_.wvu.PrintArea" hidden="1">#REF!</definedName>
    <definedName name="Z_179EFDEE_A1B1_11D3_8FA9_0008C7809E09_.wvu.PrintTitles" hidden="1">#REF!</definedName>
    <definedName name="Z_179EFDEF_A1B1_11D3_8FA9_0008C7809E09_.wvu.PrintArea" hidden="1">#REF!</definedName>
    <definedName name="Z_179EFDEF_A1B1_11D3_8FA9_0008C7809E09_.wvu.PrintTitles" hidden="1">#REF!</definedName>
    <definedName name="Z_179EFDF0_A1B1_11D3_8FA9_0008C7809E09_.wvu.PrintArea" hidden="1">#REF!</definedName>
    <definedName name="Z_179EFDF0_A1B1_11D3_8FA9_0008C7809E09_.wvu.PrintTitles" hidden="1">#REF!</definedName>
    <definedName name="Z_179EFDF1_A1B1_11D3_8FA9_0008C7809E09_.wvu.PrintArea" hidden="1">#REF!</definedName>
    <definedName name="Z_179EFDF1_A1B1_11D3_8FA9_0008C7809E09_.wvu.PrintTitles" hidden="1">#REF!</definedName>
    <definedName name="Z_179EFDF2_A1B1_11D3_8FA9_0008C7809E09_.wvu.PrintArea" hidden="1">#REF!</definedName>
    <definedName name="Z_179EFDF2_A1B1_11D3_8FA9_0008C7809E09_.wvu.PrintTitles" hidden="1">#REF!</definedName>
    <definedName name="Z_179EFDF3_A1B1_11D3_8FA9_0008C7809E09_.wvu.PrintArea" hidden="1">#REF!</definedName>
    <definedName name="Z_179EFDF3_A1B1_11D3_8FA9_0008C7809E09_.wvu.PrintTitles" hidden="1">#REF!,#REF!</definedName>
    <definedName name="Z_179EFDF4_A1B1_11D3_8FA9_0008C7809E09_.wvu.PrintArea" hidden="1">#REF!</definedName>
    <definedName name="Z_179EFDF4_A1B1_11D3_8FA9_0008C7809E09_.wvu.PrintTitles" hidden="1">#REF!,#REF!</definedName>
    <definedName name="Z_179EFDF5_A1B1_11D3_8FA9_0008C7809E09_.wvu.PrintArea" hidden="1">#REF!</definedName>
    <definedName name="Z_179EFDF5_A1B1_11D3_8FA9_0008C7809E09_.wvu.PrintTitles" hidden="1">#REF!,#REF!</definedName>
    <definedName name="Z_179EFDF6_A1B1_11D3_8FA9_0008C7809E09_.wvu.PrintArea" hidden="1">#REF!</definedName>
    <definedName name="Z_179EFDF6_A1B1_11D3_8FA9_0008C7809E09_.wvu.PrintTitles" hidden="1">#REF!,#REF!</definedName>
    <definedName name="Z_179EFDF7_A1B1_11D3_8FA9_0008C7809E09_.wvu.PrintArea" hidden="1">#REF!</definedName>
    <definedName name="Z_179EFDF7_A1B1_11D3_8FA9_0008C7809E09_.wvu.PrintTitles" hidden="1">#REF!,#REF!</definedName>
    <definedName name="Z_179EFDF8_A1B1_11D3_8FA9_0008C7809E09_.wvu.PrintArea" hidden="1">#REF!</definedName>
    <definedName name="Z_179EFDF8_A1B1_11D3_8FA9_0008C7809E09_.wvu.PrintTitles" hidden="1">#REF!,#REF!</definedName>
    <definedName name="Z_179EFDF9_A1B1_11D3_8FA9_0008C7809E09_.wvu.PrintArea" hidden="1">#REF!</definedName>
    <definedName name="Z_179EFDF9_A1B1_11D3_8FA9_0008C7809E09_.wvu.PrintTitles" hidden="1">#REF!,#REF!</definedName>
    <definedName name="Z_179EFDFA_A1B1_11D3_8FA9_0008C7809E09_.wvu.PrintArea" hidden="1">#REF!</definedName>
    <definedName name="Z_179EFDFA_A1B1_11D3_8FA9_0008C7809E09_.wvu.PrintTitles" hidden="1">#REF!,#REF!</definedName>
    <definedName name="Z_179EFDFB_A1B1_11D3_8FA9_0008C7809E09_.wvu.PrintArea" hidden="1">#REF!</definedName>
    <definedName name="Z_179EFDFB_A1B1_11D3_8FA9_0008C7809E09_.wvu.PrintTitles" hidden="1">#REF!,#REF!</definedName>
    <definedName name="Z_179EFDFC_A1B1_11D3_8FA9_0008C7809E09_.wvu.PrintArea" hidden="1">#REF!</definedName>
    <definedName name="Z_179EFDFC_A1B1_11D3_8FA9_0008C7809E09_.wvu.PrintTitles" hidden="1">#REF!,#REF!</definedName>
    <definedName name="Z_179EFDFD_A1B1_11D3_8FA9_0008C7809E09_.wvu.PrintArea" hidden="1">#REF!</definedName>
    <definedName name="Z_179EFDFD_A1B1_11D3_8FA9_0008C7809E09_.wvu.PrintTitles" hidden="1">#REF!,#REF!</definedName>
    <definedName name="Z_179EFDFE_A1B1_11D3_8FA9_0008C7809E09_.wvu.PrintArea" hidden="1">#REF!</definedName>
    <definedName name="Z_179EFDFE_A1B1_11D3_8FA9_0008C7809E09_.wvu.PrintTitles" hidden="1">#REF!,#REF!</definedName>
    <definedName name="Z_179EFDFF_A1B1_11D3_8FA9_0008C7809E09_.wvu.PrintArea" hidden="1">#REF!</definedName>
    <definedName name="Z_179EFDFF_A1B1_11D3_8FA9_0008C7809E09_.wvu.PrintTitles" hidden="1">#REF!,#REF!</definedName>
    <definedName name="Z_179EFE00_A1B1_11D3_8FA9_0008C7809E09_.wvu.PrintArea" hidden="1">#REF!</definedName>
    <definedName name="Z_179EFE00_A1B1_11D3_8FA9_0008C7809E09_.wvu.PrintTitles" hidden="1">#REF!,#REF!</definedName>
    <definedName name="Z_179EFE01_A1B1_11D3_8FA9_0008C7809E09_.wvu.PrintArea" hidden="1">#REF!</definedName>
    <definedName name="Z_179EFE01_A1B1_11D3_8FA9_0008C7809E09_.wvu.PrintTitles" hidden="1">#REF!,#REF!</definedName>
    <definedName name="Z_179EFE02_A1B1_11D3_8FA9_0008C7809E09_.wvu.PrintArea" hidden="1">#REF!</definedName>
    <definedName name="Z_179EFE02_A1B1_11D3_8FA9_0008C7809E09_.wvu.PrintTitles" hidden="1">#REF!,#REF!</definedName>
    <definedName name="Z_179EFE03_A1B1_11D3_8FA9_0008C7809E09_.wvu.PrintArea" hidden="1">#REF!</definedName>
    <definedName name="Z_179EFE03_A1B1_11D3_8FA9_0008C7809E09_.wvu.PrintTitles" hidden="1">#REF!,#REF!</definedName>
    <definedName name="Z_179EFE04_A1B1_11D3_8FA9_0008C7809E09_.wvu.PrintArea" hidden="1">#REF!</definedName>
    <definedName name="Z_179EFE04_A1B1_11D3_8FA9_0008C7809E09_.wvu.PrintTitles" hidden="1">#REF!,#REF!</definedName>
    <definedName name="Z_179EFE05_A1B1_11D3_8FA9_0008C7809E09_.wvu.PrintArea" hidden="1">#REF!</definedName>
    <definedName name="Z_179EFE05_A1B1_11D3_8FA9_0008C7809E09_.wvu.PrintTitles" hidden="1">#REF!,#REF!</definedName>
    <definedName name="Z_179EFE06_A1B1_11D3_8FA9_0008C7809E09_.wvu.PrintArea" hidden="1">#REF!</definedName>
    <definedName name="Z_179EFE06_A1B1_11D3_8FA9_0008C7809E09_.wvu.PrintTitles" hidden="1">#REF!,#REF!</definedName>
    <definedName name="Z_179EFE07_A1B1_11D3_8FA9_0008C7809E09_.wvu.PrintArea" hidden="1">#REF!</definedName>
    <definedName name="Z_179EFE07_A1B1_11D3_8FA9_0008C7809E09_.wvu.PrintTitles" hidden="1">#REF!,#REF!</definedName>
    <definedName name="Z_179EFE08_A1B1_11D3_8FA9_0008C7809E09_.wvu.PrintArea" hidden="1">#REF!</definedName>
    <definedName name="Z_179EFE08_A1B1_11D3_8FA9_0008C7809E09_.wvu.PrintTitles" hidden="1">#REF!,#REF!</definedName>
    <definedName name="Z_179EFE09_A1B1_11D3_8FA9_0008C7809E09_.wvu.PrintArea" hidden="1">#REF!</definedName>
    <definedName name="Z_179EFE09_A1B1_11D3_8FA9_0008C7809E09_.wvu.PrintTitles" hidden="1">#REF!,#REF!</definedName>
    <definedName name="Z_179EFE0A_A1B1_11D3_8FA9_0008C7809E09_.wvu.PrintArea" hidden="1">#REF!</definedName>
    <definedName name="Z_179EFE0A_A1B1_11D3_8FA9_0008C7809E09_.wvu.PrintTitles" hidden="1">#REF!,#REF!</definedName>
    <definedName name="Z_179EFE0B_A1B1_11D3_8FA9_0008C7809E09_.wvu.PrintArea" hidden="1">#REF!</definedName>
    <definedName name="Z_179EFE0B_A1B1_11D3_8FA9_0008C7809E09_.wvu.PrintTitles" hidden="1">#REF!,#REF!</definedName>
    <definedName name="Z_179EFE0C_A1B1_11D3_8FA9_0008C7809E09_.wvu.PrintArea" hidden="1">#REF!</definedName>
    <definedName name="Z_179EFE0C_A1B1_11D3_8FA9_0008C7809E09_.wvu.PrintTitles" hidden="1">#REF!,#REF!</definedName>
    <definedName name="Z_179EFE0D_A1B1_11D3_8FA9_0008C7809E09_.wvu.PrintArea" hidden="1">#REF!</definedName>
    <definedName name="Z_179EFE0D_A1B1_11D3_8FA9_0008C7809E09_.wvu.PrintTitles" hidden="1">#REF!,#REF!</definedName>
    <definedName name="Z_179EFE0E_A1B1_11D3_8FA9_0008C7809E09_.wvu.PrintArea" hidden="1">#REF!</definedName>
    <definedName name="Z_179EFE0E_A1B1_11D3_8FA9_0008C7809E09_.wvu.PrintTitles" hidden="1">#REF!,#REF!</definedName>
    <definedName name="Z_179EFE0F_A1B1_11D3_8FA9_0008C7809E09_.wvu.PrintArea" hidden="1">#REF!</definedName>
    <definedName name="Z_179EFE0F_A1B1_11D3_8FA9_0008C7809E09_.wvu.PrintTitles" hidden="1">#REF!,#REF!</definedName>
    <definedName name="Z_179EFE10_A1B1_11D3_8FA9_0008C7809E09_.wvu.PrintArea" hidden="1">#REF!</definedName>
    <definedName name="Z_179EFE10_A1B1_11D3_8FA9_0008C7809E09_.wvu.PrintTitles" hidden="1">#REF!,#REF!</definedName>
    <definedName name="Z_179EFE11_A1B1_11D3_8FA9_0008C7809E09_.wvu.PrintArea" hidden="1">#REF!</definedName>
    <definedName name="Z_179EFE11_A1B1_11D3_8FA9_0008C7809E09_.wvu.PrintTitles" hidden="1">#REF!,#REF!</definedName>
    <definedName name="Z_179EFE12_A1B1_11D3_8FA9_0008C7809E09_.wvu.PrintArea" hidden="1">#REF!</definedName>
    <definedName name="Z_179EFE12_A1B1_11D3_8FA9_0008C7809E09_.wvu.PrintTitles" hidden="1">#REF!,#REF!</definedName>
    <definedName name="Z_179EFE13_A1B1_11D3_8FA9_0008C7809E09_.wvu.PrintArea" hidden="1">#REF!</definedName>
    <definedName name="Z_179EFE13_A1B1_11D3_8FA9_0008C7809E09_.wvu.PrintTitles" hidden="1">#REF!,#REF!</definedName>
    <definedName name="Z_179EFE14_A1B1_11D3_8FA9_0008C7809E09_.wvu.PrintArea" hidden="1">#REF!</definedName>
    <definedName name="Z_179EFE14_A1B1_11D3_8FA9_0008C7809E09_.wvu.PrintTitles" hidden="1">#REF!,#REF!</definedName>
    <definedName name="Z_179EFE15_A1B1_11D3_8FA9_0008C7809E09_.wvu.PrintArea" hidden="1">#REF!</definedName>
    <definedName name="Z_179EFE15_A1B1_11D3_8FA9_0008C7809E09_.wvu.PrintTitles" hidden="1">#REF!,#REF!</definedName>
    <definedName name="Z_179EFE16_A1B1_11D3_8FA9_0008C7809E09_.wvu.PrintArea" hidden="1">#REF!</definedName>
    <definedName name="Z_179EFE16_A1B1_11D3_8FA9_0008C7809E09_.wvu.PrintTitles" hidden="1">#REF!,#REF!</definedName>
    <definedName name="Z_179EFE17_A1B1_11D3_8FA9_0008C7809E09_.wvu.PrintArea" hidden="1">#REF!</definedName>
    <definedName name="Z_179EFE17_A1B1_11D3_8FA9_0008C7809E09_.wvu.PrintTitles" hidden="1">#REF!,#REF!</definedName>
    <definedName name="Z_179EFE18_A1B1_11D3_8FA9_0008C7809E09_.wvu.PrintArea" hidden="1">#REF!</definedName>
    <definedName name="Z_179EFE18_A1B1_11D3_8FA9_0008C7809E09_.wvu.PrintTitles" hidden="1">#REF!,#REF!</definedName>
    <definedName name="Z_179EFE19_A1B1_11D3_8FA9_0008C7809E09_.wvu.PrintArea" hidden="1">#REF!</definedName>
    <definedName name="Z_179EFE19_A1B1_11D3_8FA9_0008C7809E09_.wvu.PrintTitles" hidden="1">#REF!,#REF!</definedName>
    <definedName name="Z_179EFE1A_A1B1_11D3_8FA9_0008C7809E09_.wvu.PrintArea" hidden="1">#REF!</definedName>
    <definedName name="Z_179EFE1A_A1B1_11D3_8FA9_0008C7809E09_.wvu.PrintTitles" hidden="1">#REF!,#REF!</definedName>
    <definedName name="Z_179EFE1B_A1B1_11D3_8FA9_0008C7809E09_.wvu.PrintArea" hidden="1">#REF!</definedName>
    <definedName name="Z_179EFE1B_A1B1_11D3_8FA9_0008C7809E09_.wvu.PrintTitles" hidden="1">#REF!,#REF!</definedName>
    <definedName name="Z_179EFE1C_A1B1_11D3_8FA9_0008C7809E09_.wvu.PrintArea" hidden="1">#REF!</definedName>
    <definedName name="Z_179EFE1C_A1B1_11D3_8FA9_0008C7809E09_.wvu.PrintTitles" hidden="1">#REF!,#REF!</definedName>
    <definedName name="Z_179EFE1D_A1B1_11D3_8FA9_0008C7809E09_.wvu.PrintArea" hidden="1">#REF!</definedName>
    <definedName name="Z_179EFE1D_A1B1_11D3_8FA9_0008C7809E09_.wvu.PrintTitles" hidden="1">#REF!,#REF!</definedName>
    <definedName name="Z_179EFE1E_A1B1_11D3_8FA9_0008C7809E09_.wvu.PrintArea" hidden="1">#REF!</definedName>
    <definedName name="Z_179EFE1E_A1B1_11D3_8FA9_0008C7809E09_.wvu.PrintTitles" hidden="1">#REF!,#REF!</definedName>
    <definedName name="Z_179EFE1F_A1B1_11D3_8FA9_0008C7809E09_.wvu.PrintArea" hidden="1">#REF!</definedName>
    <definedName name="Z_179EFE1F_A1B1_11D3_8FA9_0008C7809E09_.wvu.PrintTitles" hidden="1">#REF!,#REF!</definedName>
    <definedName name="Z_179EFE20_A1B1_11D3_8FA9_0008C7809E09_.wvu.PrintArea" hidden="1">#REF!</definedName>
    <definedName name="Z_179EFE20_A1B1_11D3_8FA9_0008C7809E09_.wvu.PrintTitles" hidden="1">#REF!,#REF!</definedName>
    <definedName name="Z_179EFE21_A1B1_11D3_8FA9_0008C7809E09_.wvu.PrintArea" hidden="1">#REF!</definedName>
    <definedName name="Z_179EFE21_A1B1_11D3_8FA9_0008C7809E09_.wvu.PrintTitles" hidden="1">#REF!,#REF!</definedName>
    <definedName name="Z_179EFE22_A1B1_11D3_8FA9_0008C7809E09_.wvu.PrintArea" hidden="1">#REF!</definedName>
    <definedName name="Z_179EFE22_A1B1_11D3_8FA9_0008C7809E09_.wvu.PrintTitles" hidden="1">#REF!,#REF!</definedName>
    <definedName name="Z_179EFE23_A1B1_11D3_8FA9_0008C7809E09_.wvu.PrintArea" hidden="1">#REF!</definedName>
    <definedName name="Z_179EFE23_A1B1_11D3_8FA9_0008C7809E09_.wvu.PrintTitles" hidden="1">#REF!,#REF!</definedName>
    <definedName name="Z_179EFE24_A1B1_11D3_8FA9_0008C7809E09_.wvu.PrintArea" hidden="1">#REF!</definedName>
    <definedName name="Z_179EFE24_A1B1_11D3_8FA9_0008C7809E09_.wvu.PrintTitles" hidden="1">#REF!,#REF!</definedName>
    <definedName name="Z_179EFE25_A1B1_11D3_8FA9_0008C7809E09_.wvu.PrintArea" hidden="1">#REF!</definedName>
    <definedName name="Z_179EFE25_A1B1_11D3_8FA9_0008C7809E09_.wvu.PrintTitles" hidden="1">#REF!,#REF!</definedName>
    <definedName name="Z_179EFE26_A1B1_11D3_8FA9_0008C7809E09_.wvu.PrintArea" hidden="1">#REF!</definedName>
    <definedName name="Z_179EFE26_A1B1_11D3_8FA9_0008C7809E09_.wvu.PrintTitles" hidden="1">#REF!,#REF!</definedName>
    <definedName name="Z_179EFE27_A1B1_11D3_8FA9_0008C7809E09_.wvu.PrintArea" hidden="1">#REF!</definedName>
    <definedName name="Z_179EFE27_A1B1_11D3_8FA9_0008C7809E09_.wvu.PrintTitles" hidden="1">#REF!,#REF!</definedName>
    <definedName name="Z_179EFE28_A1B1_11D3_8FA9_0008C7809E09_.wvu.PrintArea" hidden="1">#REF!</definedName>
    <definedName name="Z_179EFE28_A1B1_11D3_8FA9_0008C7809E09_.wvu.PrintTitles" hidden="1">#REF!,#REF!</definedName>
    <definedName name="Z_179EFE29_A1B1_11D3_8FA9_0008C7809E09_.wvu.PrintArea" hidden="1">#REF!</definedName>
    <definedName name="Z_179EFE29_A1B1_11D3_8FA9_0008C7809E09_.wvu.PrintTitles" hidden="1">#REF!,#REF!</definedName>
    <definedName name="Z_179EFE2A_A1B1_11D3_8FA9_0008C7809E09_.wvu.PrintArea" hidden="1">#REF!</definedName>
    <definedName name="Z_179EFE2A_A1B1_11D3_8FA9_0008C7809E09_.wvu.PrintTitles" hidden="1">#REF!,#REF!</definedName>
    <definedName name="Z_179EFE2B_A1B1_11D3_8FA9_0008C7809E09_.wvu.PrintArea" hidden="1">#REF!</definedName>
    <definedName name="Z_179EFE2B_A1B1_11D3_8FA9_0008C7809E09_.wvu.PrintTitles" hidden="1">#REF!,#REF!</definedName>
    <definedName name="Z_179EFE2C_A1B1_11D3_8FA9_0008C7809E09_.wvu.PrintArea" hidden="1">#REF!</definedName>
    <definedName name="Z_179EFE2C_A1B1_11D3_8FA9_0008C7809E09_.wvu.PrintTitles" hidden="1">#REF!,#REF!</definedName>
    <definedName name="Z_179EFE2D_A1B1_11D3_8FA9_0008C7809E09_.wvu.PrintArea" hidden="1">#REF!</definedName>
    <definedName name="Z_179EFE2D_A1B1_11D3_8FA9_0008C7809E09_.wvu.PrintTitles" hidden="1">#REF!,#REF!</definedName>
    <definedName name="Z_179EFE2E_A1B1_11D3_8FA9_0008C7809E09_.wvu.PrintArea" hidden="1">#REF!</definedName>
    <definedName name="Z_179EFE2E_A1B1_11D3_8FA9_0008C7809E09_.wvu.PrintTitles" hidden="1">#REF!,#REF!</definedName>
    <definedName name="Z_179EFE2F_A1B1_11D3_8FA9_0008C7809E09_.wvu.PrintArea" hidden="1">#REF!</definedName>
    <definedName name="Z_179EFE2F_A1B1_11D3_8FA9_0008C7809E09_.wvu.PrintTitles" hidden="1">#REF!</definedName>
    <definedName name="Z_179EFE30_A1B1_11D3_8FA9_0008C7809E09_.wvu.PrintArea" hidden="1">#REF!</definedName>
    <definedName name="Z_179EFE30_A1B1_11D3_8FA9_0008C7809E09_.wvu.PrintTitles" hidden="1">#REF!</definedName>
    <definedName name="Z_179EFE31_A1B1_11D3_8FA9_0008C7809E09_.wvu.PrintArea" hidden="1">#REF!</definedName>
    <definedName name="Z_179EFE31_A1B1_11D3_8FA9_0008C7809E09_.wvu.PrintTitles" hidden="1">#REF!</definedName>
    <definedName name="Z_179EFE32_A1B1_11D3_8FA9_0008C7809E09_.wvu.PrintArea" hidden="1">#REF!</definedName>
    <definedName name="Z_179EFE32_A1B1_11D3_8FA9_0008C7809E09_.wvu.PrintTitles" hidden="1">#REF!</definedName>
    <definedName name="Z_179EFE33_A1B1_11D3_8FA9_0008C7809E09_.wvu.PrintArea" hidden="1">#REF!</definedName>
    <definedName name="Z_179EFE33_A1B1_11D3_8FA9_0008C7809E09_.wvu.PrintTitles" hidden="1">#REF!</definedName>
    <definedName name="Z_179EFE34_A1B1_11D3_8FA9_0008C7809E09_.wvu.PrintArea" hidden="1">#REF!</definedName>
    <definedName name="Z_179EFE34_A1B1_11D3_8FA9_0008C7809E09_.wvu.PrintTitles" hidden="1">#REF!</definedName>
    <definedName name="Z_179EFE35_A1B1_11D3_8FA9_0008C7809E09_.wvu.PrintArea" hidden="1">#REF!</definedName>
    <definedName name="Z_179EFE35_A1B1_11D3_8FA9_0008C7809E09_.wvu.PrintTitles" hidden="1">#REF!</definedName>
    <definedName name="Z_179EFE36_A1B1_11D3_8FA9_0008C7809E09_.wvu.PrintArea" hidden="1">#REF!</definedName>
    <definedName name="Z_179EFE36_A1B1_11D3_8FA9_0008C7809E09_.wvu.PrintTitles" hidden="1">#REF!</definedName>
    <definedName name="Z_179EFE37_A1B1_11D3_8FA9_0008C7809E09_.wvu.PrintArea" hidden="1">#REF!</definedName>
    <definedName name="Z_179EFE37_A1B1_11D3_8FA9_0008C7809E09_.wvu.PrintTitles" hidden="1">#REF!</definedName>
    <definedName name="Z_179EFE38_A1B1_11D3_8FA9_0008C7809E09_.wvu.PrintArea" hidden="1">#REF!</definedName>
    <definedName name="Z_179EFE38_A1B1_11D3_8FA9_0008C7809E09_.wvu.PrintTitles" hidden="1">#REF!</definedName>
    <definedName name="Z_179EFE39_A1B1_11D3_8FA9_0008C7809E09_.wvu.PrintArea" hidden="1">#REF!</definedName>
    <definedName name="Z_179EFE39_A1B1_11D3_8FA9_0008C7809E09_.wvu.PrintTitles" hidden="1">#REF!</definedName>
    <definedName name="Z_179EFE3A_A1B1_11D3_8FA9_0008C7809E09_.wvu.PrintArea" hidden="1">#REF!</definedName>
    <definedName name="Z_179EFE3A_A1B1_11D3_8FA9_0008C7809E09_.wvu.PrintTitles" hidden="1">#REF!</definedName>
    <definedName name="Z_179EFE3B_A1B1_11D3_8FA9_0008C7809E09_.wvu.PrintArea" hidden="1">#REF!</definedName>
    <definedName name="Z_179EFE3B_A1B1_11D3_8FA9_0008C7809E09_.wvu.PrintTitles" hidden="1">#REF!</definedName>
    <definedName name="Z_179EFE3C_A1B1_11D3_8FA9_0008C7809E09_.wvu.PrintArea" hidden="1">#REF!</definedName>
    <definedName name="Z_179EFE3C_A1B1_11D3_8FA9_0008C7809E09_.wvu.PrintTitles" hidden="1">#REF!,#REF!</definedName>
    <definedName name="Z_179EFE3D_A1B1_11D3_8FA9_0008C7809E09_.wvu.PrintArea" hidden="1">#REF!</definedName>
    <definedName name="Z_179EFE3D_A1B1_11D3_8FA9_0008C7809E09_.wvu.PrintTitles" hidden="1">#REF!,#REF!</definedName>
    <definedName name="Z_179EFE3E_A1B1_11D3_8FA9_0008C7809E09_.wvu.PrintArea" hidden="1">#REF!</definedName>
    <definedName name="Z_179EFE3E_A1B1_11D3_8FA9_0008C7809E09_.wvu.PrintTitles" hidden="1">#REF!,#REF!</definedName>
    <definedName name="Z_179EFE3F_A1B1_11D3_8FA9_0008C7809E09_.wvu.PrintArea" hidden="1">#REF!</definedName>
    <definedName name="Z_179EFE3F_A1B1_11D3_8FA9_0008C7809E09_.wvu.PrintTitles" hidden="1">#REF!,#REF!</definedName>
    <definedName name="Z_179EFE40_A1B1_11D3_8FA9_0008C7809E09_.wvu.PrintArea" hidden="1">#REF!</definedName>
    <definedName name="Z_179EFE40_A1B1_11D3_8FA9_0008C7809E09_.wvu.PrintTitles" hidden="1">#REF!,#REF!</definedName>
    <definedName name="Z_179EFE41_A1B1_11D3_8FA9_0008C7809E09_.wvu.PrintArea" hidden="1">#REF!</definedName>
    <definedName name="Z_179EFE41_A1B1_11D3_8FA9_0008C7809E09_.wvu.PrintTitles" hidden="1">#REF!,#REF!</definedName>
    <definedName name="Z_179EFE42_A1B1_11D3_8FA9_0008C7809E09_.wvu.PrintArea" hidden="1">#REF!</definedName>
    <definedName name="Z_179EFE42_A1B1_11D3_8FA9_0008C7809E09_.wvu.PrintTitles" hidden="1">#REF!,#REF!</definedName>
    <definedName name="Z_179EFE43_A1B1_11D3_8FA9_0008C7809E09_.wvu.PrintArea" hidden="1">#REF!</definedName>
    <definedName name="Z_179EFE43_A1B1_11D3_8FA9_0008C7809E09_.wvu.PrintTitles" hidden="1">#REF!,#REF!</definedName>
    <definedName name="Z_179EFE44_A1B1_11D3_8FA9_0008C7809E09_.wvu.PrintArea" hidden="1">#REF!</definedName>
    <definedName name="Z_179EFE44_A1B1_11D3_8FA9_0008C7809E09_.wvu.PrintTitles" hidden="1">#REF!,#REF!</definedName>
    <definedName name="Z_179EFE45_A1B1_11D3_8FA9_0008C7809E09_.wvu.PrintArea" hidden="1">#REF!</definedName>
    <definedName name="Z_179EFE45_A1B1_11D3_8FA9_0008C7809E09_.wvu.PrintTitles" hidden="1">#REF!,#REF!</definedName>
    <definedName name="Z_179EFE46_A1B1_11D3_8FA9_0008C7809E09_.wvu.PrintArea" hidden="1">#REF!</definedName>
    <definedName name="Z_179EFE46_A1B1_11D3_8FA9_0008C7809E09_.wvu.PrintTitles" hidden="1">#REF!,#REF!</definedName>
    <definedName name="Z_179EFE47_A1B1_11D3_8FA9_0008C7809E09_.wvu.PrintArea" hidden="1">#REF!</definedName>
    <definedName name="Z_179EFE47_A1B1_11D3_8FA9_0008C7809E09_.wvu.PrintTitles" hidden="1">#REF!,#REF!</definedName>
    <definedName name="Z_179EFE48_A1B1_11D3_8FA9_0008C7809E09_.wvu.PrintArea" hidden="1">#REF!</definedName>
    <definedName name="Z_179EFE48_A1B1_11D3_8FA9_0008C7809E09_.wvu.PrintTitles" hidden="1">#REF!,#REF!</definedName>
    <definedName name="Z_179EFE49_A1B1_11D3_8FA9_0008C7809E09_.wvu.PrintArea" hidden="1">#REF!</definedName>
    <definedName name="Z_179EFE49_A1B1_11D3_8FA9_0008C7809E09_.wvu.PrintTitles" hidden="1">#REF!,#REF!</definedName>
    <definedName name="Z_179EFE4A_A1B1_11D3_8FA9_0008C7809E09_.wvu.PrintArea" hidden="1">#REF!</definedName>
    <definedName name="Z_179EFE4A_A1B1_11D3_8FA9_0008C7809E09_.wvu.PrintTitles" hidden="1">#REF!,#REF!</definedName>
    <definedName name="Z_179EFE4B_A1B1_11D3_8FA9_0008C7809E09_.wvu.PrintArea" hidden="1">#REF!</definedName>
    <definedName name="Z_179EFE4B_A1B1_11D3_8FA9_0008C7809E09_.wvu.PrintTitles" hidden="1">#REF!,#REF!</definedName>
    <definedName name="Z_179EFE4C_A1B1_11D3_8FA9_0008C7809E09_.wvu.PrintArea" hidden="1">#REF!</definedName>
    <definedName name="Z_179EFE4C_A1B1_11D3_8FA9_0008C7809E09_.wvu.PrintTitles" hidden="1">#REF!,#REF!</definedName>
    <definedName name="Z_179EFE4D_A1B1_11D3_8FA9_0008C7809E09_.wvu.PrintArea" hidden="1">#REF!</definedName>
    <definedName name="Z_179EFE4D_A1B1_11D3_8FA9_0008C7809E09_.wvu.PrintTitles" hidden="1">#REF!,#REF!</definedName>
    <definedName name="Z_179EFE4E_A1B1_11D3_8FA9_0008C7809E09_.wvu.PrintArea" hidden="1">#REF!</definedName>
    <definedName name="Z_179EFE4E_A1B1_11D3_8FA9_0008C7809E09_.wvu.PrintTitles" hidden="1">#REF!,#REF!</definedName>
    <definedName name="Z_179EFE4F_A1B1_11D3_8FA9_0008C7809E09_.wvu.PrintArea" hidden="1">#REF!</definedName>
    <definedName name="Z_179EFE4F_A1B1_11D3_8FA9_0008C7809E09_.wvu.PrintTitles" hidden="1">#REF!,#REF!</definedName>
    <definedName name="Z_179EFE50_A1B1_11D3_8FA9_0008C7809E09_.wvu.PrintArea" hidden="1">#REF!</definedName>
    <definedName name="Z_179EFE50_A1B1_11D3_8FA9_0008C7809E09_.wvu.PrintTitles" hidden="1">#REF!,#REF!</definedName>
    <definedName name="Z_179EFE51_A1B1_11D3_8FA9_0008C7809E09_.wvu.PrintArea" hidden="1">#REF!</definedName>
    <definedName name="Z_179EFE51_A1B1_11D3_8FA9_0008C7809E09_.wvu.PrintTitles" hidden="1">#REF!,#REF!</definedName>
    <definedName name="Z_179EFE52_A1B1_11D3_8FA9_0008C7809E09_.wvu.PrintArea" hidden="1">#REF!</definedName>
    <definedName name="Z_179EFE52_A1B1_11D3_8FA9_0008C7809E09_.wvu.PrintTitles" hidden="1">#REF!,#REF!</definedName>
    <definedName name="Z_179EFE53_A1B1_11D3_8FA9_0008C7809E09_.wvu.PrintArea" hidden="1">#REF!</definedName>
    <definedName name="Z_179EFE53_A1B1_11D3_8FA9_0008C7809E09_.wvu.PrintTitles" hidden="1">#REF!,#REF!</definedName>
    <definedName name="Z_179EFE54_A1B1_11D3_8FA9_0008C7809E09_.wvu.PrintArea" hidden="1">#REF!</definedName>
    <definedName name="Z_179EFE54_A1B1_11D3_8FA9_0008C7809E09_.wvu.PrintTitles" hidden="1">#REF!,#REF!</definedName>
    <definedName name="Z_179EFE55_A1B1_11D3_8FA9_0008C7809E09_.wvu.PrintArea" hidden="1">#REF!</definedName>
    <definedName name="Z_179EFE55_A1B1_11D3_8FA9_0008C7809E09_.wvu.PrintTitles" hidden="1">#REF!</definedName>
    <definedName name="Z_179EFE56_A1B1_11D3_8FA9_0008C7809E09_.wvu.PrintArea" hidden="1">#REF!</definedName>
    <definedName name="Z_179EFE56_A1B1_11D3_8FA9_0008C7809E09_.wvu.PrintTitles" hidden="1">#REF!,#REF!</definedName>
    <definedName name="Z_179EFE57_A1B1_11D3_8FA9_0008C7809E09_.wvu.PrintArea" hidden="1">#REF!</definedName>
    <definedName name="Z_179EFE57_A1B1_11D3_8FA9_0008C7809E09_.wvu.PrintTitles" hidden="1">#REF!,#REF!</definedName>
    <definedName name="Z_179EFE58_A1B1_11D3_8FA9_0008C7809E09_.wvu.PrintArea" hidden="1">#REF!</definedName>
    <definedName name="Z_179EFE58_A1B1_11D3_8FA9_0008C7809E09_.wvu.PrintTitles" hidden="1">#REF!,#REF!</definedName>
    <definedName name="Z_179EFE59_A1B1_11D3_8FA9_0008C7809E09_.wvu.PrintArea" hidden="1">#REF!</definedName>
    <definedName name="Z_179EFE59_A1B1_11D3_8FA9_0008C7809E09_.wvu.PrintTitles" hidden="1">#REF!,#REF!</definedName>
    <definedName name="Z_179EFE5A_A1B1_11D3_8FA9_0008C7809E09_.wvu.PrintArea" hidden="1">#REF!</definedName>
    <definedName name="Z_179EFE5A_A1B1_11D3_8FA9_0008C7809E09_.wvu.PrintTitles" hidden="1">#REF!,#REF!</definedName>
    <definedName name="Z_1DA8B6E2_5DE1_11D2_8EEC_0008C7BCAF29_.wvu.PrintArea" hidden="1">#REF!</definedName>
    <definedName name="Z_1DA8B6E2_5DE1_11D2_8EEC_0008C7BCAF29_.wvu.PrintTitles" hidden="1">#REF!</definedName>
    <definedName name="Z_1DA8B6F1_5DE1_11D2_8EEC_0008C7BCAF29_.wvu.PrintArea" hidden="1">#REF!</definedName>
    <definedName name="Z_1DA8B6F1_5DE1_11D2_8EEC_0008C7BCAF29_.wvu.PrintTitles" hidden="1">#REF!</definedName>
    <definedName name="Z_1DA8B6FE_5DE1_11D2_8EEC_0008C7BCAF29_.wvu.PrintArea" hidden="1">#REF!</definedName>
    <definedName name="Z_1DA8B6FE_5DE1_11D2_8EEC_0008C7BCAF29_.wvu.PrintTitles" hidden="1">#REF!,#REF!</definedName>
    <definedName name="Z_2DA61901_F1AB_11D2_8EBB_0008C77C0743_.wvu.PrintArea" hidden="1">#REF!</definedName>
    <definedName name="Z_2DA61901_F1AB_11D2_8EBB_0008C77C0743_.wvu.PrintTitles" hidden="1">#REF!</definedName>
    <definedName name="Z_2DA61914_F1AB_11D2_8EBB_0008C77C0743_.wvu.PrintArea" hidden="1">#REF!</definedName>
    <definedName name="Z_2DA61914_F1AB_11D2_8EBB_0008C77C0743_.wvu.PrintTitles" hidden="1">#REF!</definedName>
    <definedName name="Z_2DA61924_F1AB_11D2_8EBB_0008C77C0743_.wvu.PrintArea" hidden="1">#REF!</definedName>
    <definedName name="Z_2DA61924_F1AB_11D2_8EBB_0008C77C0743_.wvu.PrintTitles" hidden="1">#REF!,#REF!</definedName>
    <definedName name="Z_3FBA103C_5DE2_11D2_8EE8_0008C77CC149_.wvu.PrintArea" hidden="1">#REF!</definedName>
    <definedName name="Z_3FBA103C_5DE2_11D2_8EE8_0008C77CC149_.wvu.PrintTitles" hidden="1">#REF!</definedName>
    <definedName name="Z_3FBA104B_5DE2_11D2_8EE8_0008C77CC149_.wvu.PrintArea" hidden="1">#REF!</definedName>
    <definedName name="Z_3FBA104B_5DE2_11D2_8EE8_0008C77CC149_.wvu.PrintTitles" hidden="1">#REF!</definedName>
    <definedName name="Z_3FBA1058_5DE2_11D2_8EE8_0008C77CC149_.wvu.PrintArea" hidden="1">#REF!</definedName>
    <definedName name="Z_3FBA1058_5DE2_11D2_8EE8_0008C77CC149_.wvu.PrintTitles" hidden="1">#REF!,#REF!</definedName>
    <definedName name="Z_3FE15DB3_17FC_11D2_8E97_0008C77CC149_.wvu.PrintArea" hidden="1">#REF!</definedName>
    <definedName name="Z_3FE15DB3_17FC_11D2_8E97_0008C77CC149_.wvu.PrintTitles" hidden="1">#REF!</definedName>
    <definedName name="Z_3FE15DC2_17FC_11D2_8E97_0008C77CC149_.wvu.PrintArea" hidden="1">#REF!</definedName>
    <definedName name="Z_3FE15DC2_17FC_11D2_8E97_0008C77CC149_.wvu.PrintTitles" hidden="1">#REF!</definedName>
    <definedName name="Z_3FE15DCF_17FC_11D2_8E97_0008C77CC149_.wvu.PrintArea" hidden="1">#REF!</definedName>
    <definedName name="Z_3FE15DCF_17FC_11D2_8E97_0008C77CC149_.wvu.PrintTitles" hidden="1">#REF!,#REF!</definedName>
    <definedName name="Z_4CC3570C_99A5_11D2_8E90_0008C7BCAF29_.wvu.PrintArea" hidden="1">#REF!</definedName>
    <definedName name="Z_4CC3570C_99A5_11D2_8E90_0008C7BCAF29_.wvu.PrintTitles" hidden="1">#REF!,#REF!</definedName>
    <definedName name="Z_4CC3570F_99A5_11D2_8E90_0008C7BCAF29_.wvu.PrintArea" hidden="1">#REF!</definedName>
    <definedName name="Z_4CC3570F_99A5_11D2_8E90_0008C7BCAF29_.wvu.PrintTitles" hidden="1">#REF!</definedName>
    <definedName name="Z_4CC35714_99A5_11D2_8E90_0008C7BCAF29_.wvu.PrintArea" hidden="1">#REF!</definedName>
    <definedName name="Z_4CC35714_99A5_11D2_8E90_0008C7BCAF29_.wvu.PrintTitles" hidden="1">#REF!,#REF!</definedName>
    <definedName name="Z_4CC35716_99A5_11D2_8E90_0008C7BCAF29_.wvu.PrintArea" hidden="1">#REF!</definedName>
    <definedName name="Z_4CC35716_99A5_11D2_8E90_0008C7BCAF29_.wvu.PrintTitles" hidden="1">#REF!,#REF!</definedName>
    <definedName name="Z_4CC35719_99A5_11D2_8E90_0008C7BCAF29_.wvu.PrintArea" hidden="1">#REF!</definedName>
    <definedName name="Z_4CC35719_99A5_11D2_8E90_0008C7BCAF29_.wvu.PrintTitles" hidden="1">#REF!</definedName>
    <definedName name="Z_4CC3571E_99A5_11D2_8E90_0008C7BCAF29_.wvu.PrintArea" hidden="1">#REF!</definedName>
    <definedName name="Z_4CC3571E_99A5_11D2_8E90_0008C7BCAF29_.wvu.PrintTitles" hidden="1">#REF!,#REF!</definedName>
    <definedName name="Z_4CC35721_99A5_11D2_8E90_0008C7BCAF29_.wvu.PrintArea" hidden="1">#REF!</definedName>
    <definedName name="Z_4CC35721_99A5_11D2_8E90_0008C7BCAF29_.wvu.PrintTitles" hidden="1">#REF!,#REF!</definedName>
    <definedName name="Z_5F95E421_892A_11D2_8E7F_0008C7809E09_.wvu.PrintArea" hidden="1">#REF!</definedName>
    <definedName name="Z_5F95E421_892A_11D2_8E7F_0008C7809E09_.wvu.PrintTitles" hidden="1">#REF!,#REF!</definedName>
    <definedName name="Z_5F95E424_892A_11D2_8E7F_0008C7809E09_.wvu.PrintArea" hidden="1">#REF!</definedName>
    <definedName name="Z_5F95E424_892A_11D2_8E7F_0008C7809E09_.wvu.PrintTitles" hidden="1">#REF!</definedName>
    <definedName name="Z_5F95E429_892A_11D2_8E7F_0008C7809E09_.wvu.PrintArea" hidden="1">#REF!</definedName>
    <definedName name="Z_5F95E429_892A_11D2_8E7F_0008C7809E09_.wvu.PrintTitles" hidden="1">#REF!,#REF!</definedName>
    <definedName name="Z_5F95E42B_892A_11D2_8E7F_0008C7809E09_.wvu.PrintArea" hidden="1">#REF!</definedName>
    <definedName name="Z_5F95E42B_892A_11D2_8E7F_0008C7809E09_.wvu.PrintTitles" hidden="1">#REF!,#REF!</definedName>
    <definedName name="Z_5F95E42E_892A_11D2_8E7F_0008C7809E09_.wvu.PrintArea" hidden="1">#REF!</definedName>
    <definedName name="Z_5F95E42E_892A_11D2_8E7F_0008C7809E09_.wvu.PrintTitles" hidden="1">#REF!</definedName>
    <definedName name="Z_5F95E433_892A_11D2_8E7F_0008C7809E09_.wvu.PrintArea" hidden="1">#REF!</definedName>
    <definedName name="Z_5F95E433_892A_11D2_8E7F_0008C7809E09_.wvu.PrintTitles" hidden="1">#REF!,#REF!</definedName>
    <definedName name="Z_5F95E436_892A_11D2_8E7F_0008C7809E09_.wvu.PrintArea" hidden="1">#REF!</definedName>
    <definedName name="Z_5F95E436_892A_11D2_8E7F_0008C7809E09_.wvu.PrintTitles" hidden="1">#REF!,#REF!</definedName>
    <definedName name="Z_61DB0F02_10ED_11D2_8E73_0008C77C0743_.wvu.PrintArea" hidden="1">#REF!</definedName>
    <definedName name="Z_61DB0F02_10ED_11D2_8E73_0008C77C0743_.wvu.PrintTitles" hidden="1">#REF!</definedName>
    <definedName name="Z_61DB0F11_10ED_11D2_8E73_0008C77C0743_.wvu.PrintArea" hidden="1">#REF!</definedName>
    <definedName name="Z_61DB0F11_10ED_11D2_8E73_0008C77C0743_.wvu.PrintTitles" hidden="1">#REF!</definedName>
    <definedName name="Z_61DB0F1E_10ED_11D2_8E73_0008C77C0743_.wvu.PrintArea" hidden="1">#REF!</definedName>
    <definedName name="Z_61DB0F1E_10ED_11D2_8E73_0008C77C0743_.wvu.PrintTitles" hidden="1">#REF!,#REF!</definedName>
    <definedName name="Z_6749F589_14FD_11D3_8EF9_0008C7BCAF29_.wvu.PrintArea" hidden="1">#REF!</definedName>
    <definedName name="Z_6749F589_14FD_11D3_8EF9_0008C7BCAF29_.wvu.PrintTitles" hidden="1">#REF!</definedName>
    <definedName name="Z_6749F59C_14FD_11D3_8EF9_0008C7BCAF29_.wvu.PrintArea" hidden="1">#REF!</definedName>
    <definedName name="Z_6749F59C_14FD_11D3_8EF9_0008C7BCAF29_.wvu.PrintTitles" hidden="1">#REF!</definedName>
    <definedName name="Z_6749F5AC_14FD_11D3_8EF9_0008C7BCAF29_.wvu.PrintArea" hidden="1">#REF!</definedName>
    <definedName name="Z_6749F5AC_14FD_11D3_8EF9_0008C7BCAF29_.wvu.PrintTitles" hidden="1">#REF!,#REF!</definedName>
    <definedName name="Z_68F84A93_5E0B_11D2_8EEE_0008C7BCAF29_.wvu.PrintArea" hidden="1">#REF!</definedName>
    <definedName name="Z_68F84A93_5E0B_11D2_8EEE_0008C7BCAF29_.wvu.PrintTitles" hidden="1">#REF!</definedName>
    <definedName name="Z_68F84AA2_5E0B_11D2_8EEE_0008C7BCAF29_.wvu.PrintArea" hidden="1">#REF!</definedName>
    <definedName name="Z_68F84AA2_5E0B_11D2_8EEE_0008C7BCAF29_.wvu.PrintTitles" hidden="1">#REF!</definedName>
    <definedName name="Z_68F84AAF_5E0B_11D2_8EEE_0008C7BCAF29_.wvu.PrintArea" hidden="1">#REF!</definedName>
    <definedName name="Z_68F84AAF_5E0B_11D2_8EEE_0008C7BCAF29_.wvu.PrintTitles" hidden="1">#REF!,#REF!</definedName>
    <definedName name="Z_68F84ABA_5E0B_11D2_8EEE_0008C7BCAF29_.wvu.PrintArea" hidden="1">#REF!</definedName>
    <definedName name="Z_68F84ABA_5E0B_11D2_8EEE_0008C7BCAF29_.wvu.PrintTitles" hidden="1">#REF!,#REF!</definedName>
    <definedName name="Z_68F84ABC_5E0B_11D2_8EEE_0008C7BCAF29_.wvu.PrintArea" hidden="1">#REF!</definedName>
    <definedName name="Z_68F84ABC_5E0B_11D2_8EEE_0008C7BCAF29_.wvu.PrintTitles" hidden="1">#REF!</definedName>
    <definedName name="Z_68F84ABF_5E0B_11D2_8EEE_0008C7BCAF29_.wvu.PrintArea" hidden="1">#REF!</definedName>
    <definedName name="Z_68F84ABF_5E0B_11D2_8EEE_0008C7BCAF29_.wvu.PrintTitles" hidden="1">#REF!,#REF!</definedName>
    <definedName name="Z_68F84AC1_5E0B_11D2_8EEE_0008C7BCAF29_.wvu.PrintArea" hidden="1">#REF!</definedName>
    <definedName name="Z_68F84AC1_5E0B_11D2_8EEE_0008C7BCAF29_.wvu.PrintTitles" hidden="1">#REF!,#REF!</definedName>
    <definedName name="Z_68F84AC3_5E0B_11D2_8EEE_0008C7BCAF29_.wvu.PrintArea" hidden="1">#REF!</definedName>
    <definedName name="Z_68F84AC3_5E0B_11D2_8EEE_0008C7BCAF29_.wvu.PrintTitles" hidden="1">#REF!</definedName>
    <definedName name="Z_68F84AC6_5E0B_11D2_8EEE_0008C7BCAF29_.wvu.PrintArea" hidden="1">#REF!</definedName>
    <definedName name="Z_68F84AC6_5E0B_11D2_8EEE_0008C7BCAF29_.wvu.PrintTitles" hidden="1">#REF!,#REF!</definedName>
    <definedName name="Z_68F84AC8_5E0B_11D2_8EEE_0008C7BCAF29_.wvu.PrintArea" hidden="1">#REF!</definedName>
    <definedName name="Z_68F84AC8_5E0B_11D2_8EEE_0008C7BCAF29_.wvu.PrintTitles" hidden="1">#REF!,#REF!</definedName>
    <definedName name="Z_68F84ACE_5E0B_11D2_8EEE_0008C7BCAF29_.wvu.PrintArea" hidden="1">#REF!</definedName>
    <definedName name="Z_68F84ACE_5E0B_11D2_8EEE_0008C7BCAF29_.wvu.PrintTitles" hidden="1">#REF!</definedName>
    <definedName name="Z_68F84ADD_5E0B_11D2_8EEE_0008C7BCAF29_.wvu.PrintArea" hidden="1">#REF!</definedName>
    <definedName name="Z_68F84ADD_5E0B_11D2_8EEE_0008C7BCAF29_.wvu.PrintTitles" hidden="1">#REF!</definedName>
    <definedName name="Z_68F84AEA_5E0B_11D2_8EEE_0008C7BCAF29_.wvu.PrintArea" hidden="1">#REF!</definedName>
    <definedName name="Z_68F84AEA_5E0B_11D2_8EEE_0008C7BCAF29_.wvu.PrintTitles" hidden="1">#REF!,#REF!</definedName>
    <definedName name="Z_68F84AF6_5E0B_11D2_8EEE_0008C7BCAF29_.wvu.PrintArea" hidden="1">#REF!</definedName>
    <definedName name="Z_68F84AF6_5E0B_11D2_8EEE_0008C7BCAF29_.wvu.PrintTitles" hidden="1">#REF!,#REF!</definedName>
    <definedName name="Z_68F84AF9_5E0B_11D2_8EEE_0008C7BCAF29_.wvu.PrintArea" hidden="1">#REF!</definedName>
    <definedName name="Z_68F84AF9_5E0B_11D2_8EEE_0008C7BCAF29_.wvu.PrintTitles" hidden="1">#REF!</definedName>
    <definedName name="Z_68F84AFE_5E0B_11D2_8EEE_0008C7BCAF29_.wvu.PrintArea" hidden="1">#REF!</definedName>
    <definedName name="Z_68F84AFE_5E0B_11D2_8EEE_0008C7BCAF29_.wvu.PrintTitles" hidden="1">#REF!,#REF!</definedName>
    <definedName name="Z_68F84B00_5E0B_11D2_8EEE_0008C7BCAF29_.wvu.PrintArea" hidden="1">#REF!</definedName>
    <definedName name="Z_68F84B00_5E0B_11D2_8EEE_0008C7BCAF29_.wvu.PrintTitles" hidden="1">#REF!,#REF!</definedName>
    <definedName name="Z_68F84B03_5E0B_11D2_8EEE_0008C7BCAF29_.wvu.PrintArea" hidden="1">#REF!</definedName>
    <definedName name="Z_68F84B03_5E0B_11D2_8EEE_0008C7BCAF29_.wvu.PrintTitles" hidden="1">#REF!</definedName>
    <definedName name="Z_68F84B08_5E0B_11D2_8EEE_0008C7BCAF29_.wvu.PrintArea" hidden="1">#REF!</definedName>
    <definedName name="Z_68F84B08_5E0B_11D2_8EEE_0008C7BCAF29_.wvu.PrintTitles" hidden="1">#REF!,#REF!</definedName>
    <definedName name="Z_68F84B0B_5E0B_11D2_8EEE_0008C7BCAF29_.wvu.PrintArea" hidden="1">#REF!</definedName>
    <definedName name="Z_68F84B0B_5E0B_11D2_8EEE_0008C7BCAF29_.wvu.PrintTitles" hidden="1">#REF!,#REF!</definedName>
    <definedName name="Z_68F84B11_5E0B_11D2_8EEE_0008C7BCAF29_.wvu.PrintArea" hidden="1">#REF!</definedName>
    <definedName name="Z_68F84B11_5E0B_11D2_8EEE_0008C7BCAF29_.wvu.PrintTitles" hidden="1">#REF!,#REF!</definedName>
    <definedName name="Z_68F84B14_5E0B_11D2_8EEE_0008C7BCAF29_.wvu.PrintArea" hidden="1">#REF!</definedName>
    <definedName name="Z_68F84B14_5E0B_11D2_8EEE_0008C7BCAF29_.wvu.PrintTitles" hidden="1">#REF!</definedName>
    <definedName name="Z_68F84B19_5E0B_11D2_8EEE_0008C7BCAF29_.wvu.PrintArea" hidden="1">#REF!</definedName>
    <definedName name="Z_68F84B19_5E0B_11D2_8EEE_0008C7BCAF29_.wvu.PrintTitles" hidden="1">#REF!,#REF!</definedName>
    <definedName name="Z_68F84B1B_5E0B_11D2_8EEE_0008C7BCAF29_.wvu.PrintArea" hidden="1">#REF!</definedName>
    <definedName name="Z_68F84B1B_5E0B_11D2_8EEE_0008C7BCAF29_.wvu.PrintTitles" hidden="1">#REF!,#REF!</definedName>
    <definedName name="Z_68F84B1E_5E0B_11D2_8EEE_0008C7BCAF29_.wvu.PrintArea" hidden="1">#REF!</definedName>
    <definedName name="Z_68F84B1E_5E0B_11D2_8EEE_0008C7BCAF29_.wvu.PrintTitles" hidden="1">#REF!</definedName>
    <definedName name="Z_68F84B23_5E0B_11D2_8EEE_0008C7BCAF29_.wvu.PrintArea" hidden="1">#REF!</definedName>
    <definedName name="Z_68F84B23_5E0B_11D2_8EEE_0008C7BCAF29_.wvu.PrintTitles" hidden="1">#REF!,#REF!</definedName>
    <definedName name="Z_68F84B26_5E0B_11D2_8EEE_0008C7BCAF29_.wvu.PrintArea" hidden="1">#REF!</definedName>
    <definedName name="Z_68F84B26_5E0B_11D2_8EEE_0008C7BCAF29_.wvu.PrintTitles" hidden="1">#REF!,#REF!</definedName>
    <definedName name="Z_76FBE7D5_5EAD_11D2_8EEF_0008C7BCAF29_.wvu.PrintArea" hidden="1">#REF!</definedName>
    <definedName name="Z_76FBE7D5_5EAD_11D2_8EEF_0008C7BCAF29_.wvu.PrintTitles" hidden="1">#REF!,#REF!</definedName>
    <definedName name="Z_76FBE7D7_5EAD_11D2_8EEF_0008C7BCAF29_.wvu.PrintArea" hidden="1">#REF!</definedName>
    <definedName name="Z_76FBE7D7_5EAD_11D2_8EEF_0008C7BCAF29_.wvu.PrintTitles" hidden="1">#REF!</definedName>
    <definedName name="Z_76FBE7DA_5EAD_11D2_8EEF_0008C7BCAF29_.wvu.PrintArea" hidden="1">#REF!</definedName>
    <definedName name="Z_76FBE7DA_5EAD_11D2_8EEF_0008C7BCAF29_.wvu.PrintTitles" hidden="1">#REF!,#REF!</definedName>
    <definedName name="Z_76FBE7DC_5EAD_11D2_8EEF_0008C7BCAF29_.wvu.PrintArea" hidden="1">#REF!</definedName>
    <definedName name="Z_76FBE7DC_5EAD_11D2_8EEF_0008C7BCAF29_.wvu.PrintTitles" hidden="1">#REF!,#REF!</definedName>
    <definedName name="Z_76FBE7DE_5EAD_11D2_8EEF_0008C7BCAF29_.wvu.PrintArea" hidden="1">#REF!</definedName>
    <definedName name="Z_76FBE7DE_5EAD_11D2_8EEF_0008C7BCAF29_.wvu.PrintTitles" hidden="1">#REF!</definedName>
    <definedName name="Z_76FBE7E1_5EAD_11D2_8EEF_0008C7BCAF29_.wvu.PrintArea" hidden="1">#REF!</definedName>
    <definedName name="Z_76FBE7E1_5EAD_11D2_8EEF_0008C7BCAF29_.wvu.PrintTitles" hidden="1">#REF!,#REF!</definedName>
    <definedName name="Z_76FBE7E3_5EAD_11D2_8EEF_0008C7BCAF29_.wvu.PrintArea" hidden="1">#REF!</definedName>
    <definedName name="Z_76FBE7E3_5EAD_11D2_8EEF_0008C7BCAF29_.wvu.PrintTitles" hidden="1">#REF!,#REF!</definedName>
    <definedName name="Z_974EFDB0_1051_11D2_8E71_0008C77C0743_.wvu.PrintArea" hidden="1">#REF!</definedName>
    <definedName name="Z_974EFDB0_1051_11D2_8E71_0008C77C0743_.wvu.PrintTitles" hidden="1">#REF!,#REF!</definedName>
    <definedName name="Z_974EFDB2_1051_11D2_8E71_0008C77C0743_.wvu.PrintArea" hidden="1">#REF!</definedName>
    <definedName name="Z_974EFDB2_1051_11D2_8E71_0008C77C0743_.wvu.PrintTitles" hidden="1">#REF!</definedName>
    <definedName name="Z_974EFDB5_1051_11D2_8E71_0008C77C0743_.wvu.PrintArea" hidden="1">#REF!</definedName>
    <definedName name="Z_974EFDB5_1051_11D2_8E71_0008C77C0743_.wvu.PrintTitles" hidden="1">#REF!,#REF!</definedName>
    <definedName name="Z_974EFDB7_1051_11D2_8E71_0008C77C0743_.wvu.PrintArea" hidden="1">#REF!</definedName>
    <definedName name="Z_974EFDB7_1051_11D2_8E71_0008C77C0743_.wvu.PrintTitles" hidden="1">#REF!,#REF!</definedName>
    <definedName name="Z_974EFDB9_1051_11D2_8E71_0008C77C0743_.wvu.PrintArea" hidden="1">#REF!</definedName>
    <definedName name="Z_974EFDB9_1051_11D2_8E71_0008C77C0743_.wvu.PrintTitles" hidden="1">#REF!</definedName>
    <definedName name="Z_974EFDBC_1051_11D2_8E71_0008C77C0743_.wvu.PrintArea" hidden="1">#REF!</definedName>
    <definedName name="Z_974EFDBC_1051_11D2_8E71_0008C77C0743_.wvu.PrintTitles" hidden="1">#REF!,#REF!</definedName>
    <definedName name="Z_974EFDBE_1051_11D2_8E71_0008C77C0743_.wvu.PrintArea" hidden="1">#REF!</definedName>
    <definedName name="Z_974EFDBE_1051_11D2_8E71_0008C77C0743_.wvu.PrintTitles" hidden="1">#REF!,#REF!</definedName>
    <definedName name="Z_A1DB4122_5E0E_11D2_8EC3_0008C77C0743_.wvu.PrintArea" hidden="1">#REF!</definedName>
    <definedName name="Z_A1DB4122_5E0E_11D2_8EC3_0008C77C0743_.wvu.PrintTitles" hidden="1">#REF!</definedName>
    <definedName name="Z_A1DB4131_5E0E_11D2_8EC3_0008C77C0743_.wvu.PrintArea" hidden="1">#REF!</definedName>
    <definedName name="Z_A1DB4131_5E0E_11D2_8EC3_0008C77C0743_.wvu.PrintTitles" hidden="1">#REF!</definedName>
    <definedName name="Z_A1DB413E_5E0E_11D2_8EC3_0008C77C0743_.wvu.PrintArea" hidden="1">#REF!</definedName>
    <definedName name="Z_A1DB413E_5E0E_11D2_8EC3_0008C77C0743_.wvu.PrintTitles" hidden="1">#REF!,#REF!</definedName>
    <definedName name="Z_A1DB414B_5E0E_11D2_8EC3_0008C77C0743_.wvu.PrintArea" hidden="1">#REF!</definedName>
    <definedName name="Z_A1DB414B_5E0E_11D2_8EC3_0008C77C0743_.wvu.PrintTitles" hidden="1">#REF!</definedName>
    <definedName name="Z_A1DB415A_5E0E_11D2_8EC3_0008C77C0743_.wvu.PrintArea" hidden="1">#REF!</definedName>
    <definedName name="Z_A1DB415A_5E0E_11D2_8EC3_0008C77C0743_.wvu.PrintTitles" hidden="1">#REF!</definedName>
    <definedName name="Z_A1DB4167_5E0E_11D2_8EC3_0008C77C0743_.wvu.PrintArea" hidden="1">#REF!</definedName>
    <definedName name="Z_A1DB4167_5E0E_11D2_8EC3_0008C77C0743_.wvu.PrintTitles" hidden="1">#REF!,#REF!</definedName>
    <definedName name="Z_A1DB4176_5E0E_11D2_8EC3_0008C77C0743_.wvu.PrintArea" hidden="1">#REF!</definedName>
    <definedName name="Z_A1DB4176_5E0E_11D2_8EC3_0008C77C0743_.wvu.PrintTitles" hidden="1">#REF!</definedName>
    <definedName name="Z_A1DB4185_5E0E_11D2_8EC3_0008C77C0743_.wvu.PrintArea" hidden="1">#REF!</definedName>
    <definedName name="Z_A1DB4185_5E0E_11D2_8EC3_0008C77C0743_.wvu.PrintTitles" hidden="1">#REF!</definedName>
    <definedName name="Z_A1DB4192_5E0E_11D2_8EC3_0008C77C0743_.wvu.PrintArea" hidden="1">#REF!</definedName>
    <definedName name="Z_A1DB4192_5E0E_11D2_8EC3_0008C77C0743_.wvu.PrintTitles" hidden="1">#REF!,#REF!</definedName>
    <definedName name="Z_A1DB41A0_5E0E_11D2_8EC3_0008C77C0743_.wvu.PrintArea" hidden="1">#REF!</definedName>
    <definedName name="Z_A1DB41A0_5E0E_11D2_8EC3_0008C77C0743_.wvu.PrintTitles" hidden="1">#REF!</definedName>
    <definedName name="Z_A1DB41AF_5E0E_11D2_8EC3_0008C77C0743_.wvu.PrintArea" hidden="1">#REF!</definedName>
    <definedName name="Z_A1DB41AF_5E0E_11D2_8EC3_0008C77C0743_.wvu.PrintTitles" hidden="1">#REF!</definedName>
    <definedName name="Z_A1DB41BC_5E0E_11D2_8EC3_0008C77C0743_.wvu.PrintArea" hidden="1">#REF!</definedName>
    <definedName name="Z_A1DB41BC_5E0E_11D2_8EC3_0008C77C0743_.wvu.PrintTitles" hidden="1">#REF!,#REF!</definedName>
    <definedName name="Z_B6FCCF30_1696_11D2_8E91_0008C77C21AF_.wvu.PrintArea" hidden="1">#REF!</definedName>
    <definedName name="Z_B6FCCF30_1696_11D2_8E91_0008C77C21AF_.wvu.PrintTitles" hidden="1">#REF!,#REF!</definedName>
    <definedName name="Z_B6FCCF32_1696_11D2_8E91_0008C77C21AF_.wvu.PrintArea" hidden="1">#REF!</definedName>
    <definedName name="Z_B6FCCF32_1696_11D2_8E91_0008C77C21AF_.wvu.PrintTitles" hidden="1">#REF!</definedName>
    <definedName name="Z_B6FCCF35_1696_11D2_8E91_0008C77C21AF_.wvu.PrintArea" hidden="1">#REF!</definedName>
    <definedName name="Z_B6FCCF35_1696_11D2_8E91_0008C77C21AF_.wvu.PrintTitles" hidden="1">#REF!,#REF!</definedName>
    <definedName name="Z_B6FCCF37_1696_11D2_8E91_0008C77C21AF_.wvu.PrintArea" hidden="1">#REF!</definedName>
    <definedName name="Z_B6FCCF37_1696_11D2_8E91_0008C77C21AF_.wvu.PrintTitles" hidden="1">#REF!,#REF!</definedName>
    <definedName name="Z_B6FCCF39_1696_11D2_8E91_0008C77C21AF_.wvu.PrintArea" hidden="1">#REF!</definedName>
    <definedName name="Z_B6FCCF39_1696_11D2_8E91_0008C77C21AF_.wvu.PrintTitles" hidden="1">#REF!</definedName>
    <definedName name="Z_B6FCCF3C_1696_11D2_8E91_0008C77C21AF_.wvu.PrintArea" hidden="1">#REF!</definedName>
    <definedName name="Z_B6FCCF3C_1696_11D2_8E91_0008C77C21AF_.wvu.PrintTitles" hidden="1">#REF!,#REF!</definedName>
    <definedName name="Z_B6FCCF3E_1696_11D2_8E91_0008C77C21AF_.wvu.PrintArea" hidden="1">#REF!</definedName>
    <definedName name="Z_B6FCCF3E_1696_11D2_8E91_0008C77C21AF_.wvu.PrintTitles" hidden="1">#REF!,#REF!</definedName>
    <definedName name="Z_BDFEE6B6_734C_11D2_8E68_0008C77C0743_.wvu.PrintArea" hidden="1">#REF!</definedName>
    <definedName name="Z_BDFEE6B6_734C_11D2_8E68_0008C77C0743_.wvu.PrintTitles" hidden="1">#REF!,#REF!</definedName>
    <definedName name="Z_BDFEE6B9_734C_11D2_8E68_0008C77C0743_.wvu.PrintArea" hidden="1">#REF!</definedName>
    <definedName name="Z_BDFEE6B9_734C_11D2_8E68_0008C77C0743_.wvu.PrintTitles" hidden="1">#REF!,#REF!</definedName>
    <definedName name="Z_BDFEE6BB_734C_11D2_8E68_0008C77C0743_.wvu.PrintArea" hidden="1">#REF!</definedName>
    <definedName name="Z_BDFEE6BB_734C_11D2_8E68_0008C77C0743_.wvu.PrintTitles" hidden="1">#REF!,#REF!</definedName>
    <definedName name="Z_BDFEE6C1_734C_11D2_8E68_0008C77C0743_.wvu.PrintArea" hidden="1">#REF!</definedName>
    <definedName name="Z_BDFEE6C1_734C_11D2_8E68_0008C77C0743_.wvu.PrintTitles" hidden="1">#REF!</definedName>
    <definedName name="Z_BDFEE6C3_734C_11D2_8E68_0008C77C0743_.wvu.PrintArea" hidden="1">#REF!</definedName>
    <definedName name="Z_BDFEE6C3_734C_11D2_8E68_0008C77C0743_.wvu.PrintTitles" hidden="1">#REF!</definedName>
    <definedName name="Z_BDFEE6C5_734C_11D2_8E68_0008C77C0743_.wvu.PrintArea" hidden="1">#REF!</definedName>
    <definedName name="Z_BDFEE6C5_734C_11D2_8E68_0008C77C0743_.wvu.PrintTitles" hidden="1">#REF!</definedName>
    <definedName name="Z_BDFEE6CE_734C_11D2_8E68_0008C77C0743_.wvu.PrintArea" hidden="1">#REF!</definedName>
    <definedName name="Z_BDFEE6CE_734C_11D2_8E68_0008C77C0743_.wvu.PrintTitles" hidden="1">#REF!,#REF!</definedName>
    <definedName name="Z_BDFEE6D1_734C_11D2_8E68_0008C77C0743_.wvu.PrintArea" hidden="1">#REF!</definedName>
    <definedName name="Z_BDFEE6D1_734C_11D2_8E68_0008C77C0743_.wvu.PrintTitles" hidden="1">#REF!,#REF!</definedName>
    <definedName name="Z_BDFEE6D3_734C_11D2_8E68_0008C77C0743_.wvu.PrintArea" hidden="1">#REF!</definedName>
    <definedName name="Z_BDFEE6D3_734C_11D2_8E68_0008C77C0743_.wvu.PrintTitles" hidden="1">#REF!,#REF!</definedName>
    <definedName name="Z_BDFEE6D7_734C_11D2_8E68_0008C77C0743_.wvu.PrintArea" hidden="1">#REF!</definedName>
    <definedName name="Z_BDFEE6D7_734C_11D2_8E68_0008C77C0743_.wvu.PrintTitles" hidden="1">#REF!,#REF!</definedName>
    <definedName name="Z_BDFEE6DA_734C_11D2_8E68_0008C77C0743_.wvu.PrintArea" hidden="1">#REF!</definedName>
    <definedName name="Z_BDFEE6DA_734C_11D2_8E68_0008C77C0743_.wvu.PrintTitles" hidden="1">#REF!,#REF!</definedName>
    <definedName name="Z_BDFEE6DC_734C_11D2_8E68_0008C77C0743_.wvu.PrintArea" hidden="1">#REF!</definedName>
    <definedName name="Z_BDFEE6DC_734C_11D2_8E68_0008C77C0743_.wvu.PrintTitles" hidden="1">#REF!,#REF!</definedName>
    <definedName name="Z_BDFEE6E2_734C_11D2_8E68_0008C77C0743_.wvu.PrintArea" hidden="1">#REF!</definedName>
    <definedName name="Z_BDFEE6E2_734C_11D2_8E68_0008C77C0743_.wvu.PrintTitles" hidden="1">#REF!</definedName>
    <definedName name="Z_BDFEE6E4_734C_11D2_8E68_0008C77C0743_.wvu.PrintArea" hidden="1">#REF!</definedName>
    <definedName name="Z_BDFEE6E4_734C_11D2_8E68_0008C77C0743_.wvu.PrintTitles" hidden="1">#REF!</definedName>
    <definedName name="Z_BDFEE6E6_734C_11D2_8E68_0008C77C0743_.wvu.PrintArea" hidden="1">#REF!</definedName>
    <definedName name="Z_BDFEE6E6_734C_11D2_8E68_0008C77C0743_.wvu.PrintTitles" hidden="1">#REF!</definedName>
    <definedName name="Z_BDFEE6EF_734C_11D2_8E68_0008C77C0743_.wvu.PrintArea" hidden="1">#REF!</definedName>
    <definedName name="Z_BDFEE6EF_734C_11D2_8E68_0008C77C0743_.wvu.PrintTitles" hidden="1">#REF!,#REF!</definedName>
    <definedName name="Z_BDFEE6F2_734C_11D2_8E68_0008C77C0743_.wvu.PrintArea" hidden="1">#REF!</definedName>
    <definedName name="Z_BDFEE6F2_734C_11D2_8E68_0008C77C0743_.wvu.PrintTitles" hidden="1">#REF!,#REF!</definedName>
    <definedName name="Z_BDFEE6F4_734C_11D2_8E68_0008C77C0743_.wvu.PrintArea" hidden="1">#REF!</definedName>
    <definedName name="Z_BDFEE6F4_734C_11D2_8E68_0008C77C0743_.wvu.PrintTitles" hidden="1">#REF!,#REF!</definedName>
    <definedName name="Z_BDFEE6FA_734C_11D2_8E68_0008C77C0743_.wvu.PrintArea" hidden="1">#REF!</definedName>
    <definedName name="Z_BDFEE6FA_734C_11D2_8E68_0008C77C0743_.wvu.PrintTitles" hidden="1">#REF!,#REF!</definedName>
    <definedName name="Z_BDFEE6FC_734C_11D2_8E68_0008C77C0743_.wvu.PrintArea" hidden="1">#REF!</definedName>
    <definedName name="Z_BDFEE6FC_734C_11D2_8E68_0008C77C0743_.wvu.PrintTitles" hidden="1">#REF!,#REF!</definedName>
    <definedName name="Z_BDFEE6FE_734C_11D2_8E68_0008C77C0743_.wvu.PrintArea" hidden="1">#REF!</definedName>
    <definedName name="Z_BDFEE6FE_734C_11D2_8E68_0008C77C0743_.wvu.PrintTitles" hidden="1">#REF!,#REF!</definedName>
    <definedName name="Z_BE4AA1C5_ECFE_11D2_8EB8_0008C77C0743_.wvu.PrintArea" hidden="1">#REF!</definedName>
    <definedName name="Z_BE4AA1C5_ECFE_11D2_8EB8_0008C77C0743_.wvu.PrintTitles" hidden="1">#REF!</definedName>
    <definedName name="Z_BE4AA1D8_ECFE_11D2_8EB8_0008C77C0743_.wvu.PrintArea" hidden="1">#REF!</definedName>
    <definedName name="Z_BE4AA1D8_ECFE_11D2_8EB8_0008C77C0743_.wvu.PrintTitles" hidden="1">#REF!</definedName>
    <definedName name="Z_BE4AA1E8_ECFE_11D2_8EB8_0008C77C0743_.wvu.PrintArea" hidden="1">#REF!</definedName>
    <definedName name="Z_BE4AA1E8_ECFE_11D2_8EB8_0008C77C0743_.wvu.PrintTitles" hidden="1">#REF!,#REF!</definedName>
    <definedName name="Z_BFEBD6B7_EDBB_11D2_8EB9_0008C77C0743_.wvu.PrintArea" hidden="1">#REF!</definedName>
    <definedName name="Z_BFEBD6B7_EDBB_11D2_8EB9_0008C77C0743_.wvu.PrintTitles" hidden="1">#REF!</definedName>
    <definedName name="Z_BFEBD6CA_EDBB_11D2_8EB9_0008C77C0743_.wvu.PrintArea" hidden="1">#REF!</definedName>
    <definedName name="Z_BFEBD6CA_EDBB_11D2_8EB9_0008C77C0743_.wvu.PrintTitles" hidden="1">#REF!</definedName>
    <definedName name="Z_BFEBD6DA_EDBB_11D2_8EB9_0008C77C0743_.wvu.PrintArea" hidden="1">#REF!</definedName>
    <definedName name="Z_BFEBD6DA_EDBB_11D2_8EB9_0008C77C0743_.wvu.PrintTitles" hidden="1">#REF!,#REF!</definedName>
    <definedName name="Z_CD050555_ECE8_11D2_8EB7_0008C77C0743_.wvu.PrintArea" hidden="1">#REF!</definedName>
    <definedName name="Z_CD050555_ECE8_11D2_8EB7_0008C77C0743_.wvu.PrintTitles" hidden="1">#REF!</definedName>
    <definedName name="Z_CD050568_ECE8_11D2_8EB7_0008C77C0743_.wvu.PrintArea" hidden="1">#REF!</definedName>
    <definedName name="Z_CD050568_ECE8_11D2_8EB7_0008C77C0743_.wvu.PrintTitles" hidden="1">#REF!</definedName>
    <definedName name="Z_CD050578_ECE8_11D2_8EB7_0008C77C0743_.wvu.PrintArea" hidden="1">#REF!</definedName>
    <definedName name="Z_CD050578_ECE8_11D2_8EB7_0008C77C0743_.wvu.PrintTitles" hidden="1">#REF!,#REF!</definedName>
    <definedName name="Z_CF4A68D4_EB6D_11D2_8EB5_0008C77C0743_.wvu.PrintArea" hidden="1">#REF!</definedName>
    <definedName name="Z_CF4A68D4_EB6D_11D2_8EB5_0008C77C0743_.wvu.PrintTitles" hidden="1">#REF!</definedName>
    <definedName name="Z_CF4A68E7_EB6D_11D2_8EB5_0008C77C0743_.wvu.PrintArea" hidden="1">#REF!</definedName>
    <definedName name="Z_CF4A68E7_EB6D_11D2_8EB5_0008C77C0743_.wvu.PrintTitles" hidden="1">#REF!</definedName>
    <definedName name="Z_CF4A68F7_EB6D_11D2_8EB5_0008C77C0743_.wvu.PrintArea" hidden="1">#REF!</definedName>
    <definedName name="Z_CF4A68F7_EB6D_11D2_8EB5_0008C77C0743_.wvu.PrintTitles" hidden="1">#REF!,#REF!</definedName>
    <definedName name="Z_F3D6017D_338E_11D2_8E9B_0008C77C0743_.wvu.PrintArea" hidden="1">#REF!</definedName>
    <definedName name="Z_F3D6017D_338E_11D2_8E9B_0008C77C0743_.wvu.PrintTitles" hidden="1">#REF!</definedName>
    <definedName name="Z_F3D6018C_338E_11D2_8E9B_0008C77C0743_.wvu.PrintArea" hidden="1">#REF!</definedName>
    <definedName name="Z_F3D6018C_338E_11D2_8E9B_0008C77C0743_.wvu.PrintTitles" hidden="1">#REF!</definedName>
    <definedName name="Z_F3D60199_338E_11D2_8E9B_0008C77C0743_.wvu.PrintArea" hidden="1">#REF!</definedName>
    <definedName name="Z_F3D60199_338E_11D2_8E9B_0008C77C0743_.wvu.PrintTitles" hidden="1">#REF!,#REF!</definedName>
    <definedName name="Zacks_Earnings_Growth">#REF!</definedName>
    <definedName name="_xlnm.Print_Titles" localSheetId="1">'Exh 2.1 Auth Cap Str CEA'!$1:$5</definedName>
    <definedName name="_xlnm.Print_Titles" localSheetId="7">'Exh 5.1_Reg Risk CEA'!$A:$C,'Exh 5.1_Reg Risk CEA'!$1:$6</definedName>
    <definedName name="_xlnm.Print_Titles" localSheetId="8">'Exh 5.2_Reg Risk Moodys'!$A:$C,'Exh 5.2_Reg Risk Moodys'!$1:$6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<sst xmlns="http://schemas.openxmlformats.org/spreadsheetml/2006/main" count="3281" uniqueCount="594">
  <si>
    <t>RISK ASSESSMENT: Concentric Proxy Group</t>
  </si>
  <si>
    <t>[1]</t>
  </si>
  <si>
    <t>[2]</t>
  </si>
  <si>
    <t>[3]</t>
  </si>
  <si>
    <t>[4]</t>
  </si>
  <si>
    <t>[5]</t>
  </si>
  <si>
    <t>Proxy Group Company</t>
  </si>
  <si>
    <t>Ticker</t>
  </si>
  <si>
    <t>Operating Subsidiary</t>
  </si>
  <si>
    <t>Type</t>
  </si>
  <si>
    <t>Credit Rating</t>
  </si>
  <si>
    <t>Rank</t>
  </si>
  <si>
    <t>Jurisdiction</t>
  </si>
  <si>
    <t>S&amp;P Regulatory Assessment</t>
  </si>
  <si>
    <t>Test Year</t>
  </si>
  <si>
    <t>Electric fuel/gas commodity/purch. power</t>
  </si>
  <si>
    <t>Conserv. program expense</t>
  </si>
  <si>
    <t>Full Decoupling</t>
  </si>
  <si>
    <t>Partial Decoupling</t>
  </si>
  <si>
    <t>Renewables expense</t>
  </si>
  <si>
    <t>Environmental compliance</t>
  </si>
  <si>
    <t>Generation capacity</t>
  </si>
  <si>
    <t>Generic infrastructure</t>
  </si>
  <si>
    <t>Transmission expense</t>
  </si>
  <si>
    <t>Other</t>
  </si>
  <si>
    <t>Other: Text</t>
  </si>
  <si>
    <t/>
  </si>
  <si>
    <t>ALLETE, Inc.</t>
  </si>
  <si>
    <t>ALE</t>
  </si>
  <si>
    <t>Minnesota Power</t>
  </si>
  <si>
    <t>Electric</t>
  </si>
  <si>
    <t>BBB+</t>
  </si>
  <si>
    <t>Minnesota</t>
  </si>
  <si>
    <t>Highly Credit Supportive (strong/adequate)</t>
  </si>
  <si>
    <t>Fully Forecast</t>
  </si>
  <si>
    <t>ü</t>
  </si>
  <si>
    <t>Ameren Corporation</t>
  </si>
  <si>
    <t>AEE</t>
  </si>
  <si>
    <t>Ameren Illinois Co.</t>
  </si>
  <si>
    <t>Illinois</t>
  </si>
  <si>
    <t>Very Credit Supportive (strong/adequate)</t>
  </si>
  <si>
    <t>Historical</t>
  </si>
  <si>
    <t>NA</t>
  </si>
  <si>
    <t>Certain hazardous materials litigation, bad-debt costs, and taxes recoverable</t>
  </si>
  <si>
    <t>Gas</t>
  </si>
  <si>
    <t>Union Electric Co.</t>
  </si>
  <si>
    <t>Missouri</t>
  </si>
  <si>
    <t>Renewable energy standard compliance costs, emission allowance costs, government-mandated investments, and certain taxes recoverable</t>
  </si>
  <si>
    <t>American Electric Power Company, Inc.</t>
  </si>
  <si>
    <t>AEP</t>
  </si>
  <si>
    <t>Southwestern Electric Power Co.</t>
  </si>
  <si>
    <t>A-</t>
  </si>
  <si>
    <t>Arkansas</t>
  </si>
  <si>
    <t>Partially Forecast</t>
  </si>
  <si>
    <t>Certain taxes recoverable</t>
  </si>
  <si>
    <t>Indiana Michigan Power Co.</t>
  </si>
  <si>
    <t>Indiana</t>
  </si>
  <si>
    <t>Regulatory mechanisms allow sharing of off system sales margins</t>
  </si>
  <si>
    <t>Kentucky Power Co.</t>
  </si>
  <si>
    <t>Kentucky</t>
  </si>
  <si>
    <t>Most Credit Supportive (strong)</t>
  </si>
  <si>
    <t>Regulatory mechanisms allow sharing of off system sales margins; Certain taxes recoverable</t>
  </si>
  <si>
    <t>Louisiana</t>
  </si>
  <si>
    <t>Regulatory mechanisms allow sharing of off system sales margins; Economic development riders</t>
  </si>
  <si>
    <t>Michigan</t>
  </si>
  <si>
    <t>Economic development rider</t>
  </si>
  <si>
    <t>Ohio Power Co.</t>
  </si>
  <si>
    <t>Ohio</t>
  </si>
  <si>
    <t>Certain bad-debt costs and taxes recoverable</t>
  </si>
  <si>
    <t>Public Service Co. of Oklahoma</t>
  </si>
  <si>
    <t>Oklahoma</t>
  </si>
  <si>
    <t>More Credit Supportive (strong/adequate)</t>
  </si>
  <si>
    <t>Kingsport Power Co.</t>
  </si>
  <si>
    <t>Tennessee</t>
  </si>
  <si>
    <t>AEP Texas</t>
  </si>
  <si>
    <t>Texas</t>
  </si>
  <si>
    <t>Appalachian Power Co.</t>
  </si>
  <si>
    <t>Virginia</t>
  </si>
  <si>
    <t>West Virginia</t>
  </si>
  <si>
    <t>A</t>
  </si>
  <si>
    <t>Massachusetts</t>
  </si>
  <si>
    <t>New York</t>
  </si>
  <si>
    <t>Avista Corporation</t>
  </si>
  <si>
    <t>AVA</t>
  </si>
  <si>
    <t>Alaska Electric Light &amp; Power</t>
  </si>
  <si>
    <t>BBB</t>
  </si>
  <si>
    <t>Alaska</t>
  </si>
  <si>
    <t>Avista Corp.</t>
  </si>
  <si>
    <t>Idaho</t>
  </si>
  <si>
    <t>Oregon</t>
  </si>
  <si>
    <t>Washington</t>
  </si>
  <si>
    <t>Duke Energy Corporation</t>
  </si>
  <si>
    <t>DUK</t>
  </si>
  <si>
    <t>Duke Energy Florida LLC</t>
  </si>
  <si>
    <t>Florida</t>
  </si>
  <si>
    <t>Certain taxes and storm costs recoverable</t>
  </si>
  <si>
    <t>Duke Energy Indiana LLC</t>
  </si>
  <si>
    <t>Duke Energy Kentucky Inc.</t>
  </si>
  <si>
    <t>Duke Energy Carolinas LLC</t>
  </si>
  <si>
    <t>North Carolina</t>
  </si>
  <si>
    <t>Duke Energy Progress LLC</t>
  </si>
  <si>
    <t>Piedmont Natural Gas Co. Inc.</t>
  </si>
  <si>
    <t>Duke Energy Ohio Inc.</t>
  </si>
  <si>
    <t>Incremental vegetation management costs, certain taxes and bad-debt costs recoverable</t>
  </si>
  <si>
    <t>Ohio [6]</t>
  </si>
  <si>
    <t>Certain taxes and bad-debt costs recoverable</t>
  </si>
  <si>
    <t>South Carolina</t>
  </si>
  <si>
    <t>Riders related to capacity management and release, off-system sales, and capacity assignment; Margin losses from bypassable customers recoverable</t>
  </si>
  <si>
    <t>Edison International</t>
  </si>
  <si>
    <t>EIX</t>
  </si>
  <si>
    <t>Southern California Edison Co.</t>
  </si>
  <si>
    <t>California</t>
  </si>
  <si>
    <t>All large electric utilities in California now impose a non-bypassable charge on ratepayers to establish a $21 billion wildfire insurance fund</t>
  </si>
  <si>
    <t>EE</t>
  </si>
  <si>
    <t>New Mexico</t>
  </si>
  <si>
    <t>Credit Supportive (adequate)</t>
  </si>
  <si>
    <t>Certain taxes and franchise fees recoverable</t>
  </si>
  <si>
    <t>Entergy Corporation</t>
  </si>
  <si>
    <t>ETR</t>
  </si>
  <si>
    <t>Entergy Arkansas LLC</t>
  </si>
  <si>
    <t>Storm recovery rider related to securitization bond charges; Certain taxes and franchise fees recoverable</t>
  </si>
  <si>
    <t>Entergy New Orleans LLC</t>
  </si>
  <si>
    <t>Louisiana NOCC</t>
  </si>
  <si>
    <t>Storm reserve rider</t>
  </si>
  <si>
    <t>Entergy Louisiana LLC</t>
  </si>
  <si>
    <t>Louisiana PSC</t>
  </si>
  <si>
    <t>Entergy Mississippi</t>
  </si>
  <si>
    <t>Mississippi</t>
  </si>
  <si>
    <t>Riders for ad valorem tax adjustments and storm reserves</t>
  </si>
  <si>
    <t>Entergy Texas Inc.</t>
  </si>
  <si>
    <t xml:space="preserve">Rider for ad valorem tax adjustments </t>
  </si>
  <si>
    <t>Pension and post-employment benefits recoverable</t>
  </si>
  <si>
    <t>New Hampshire</t>
  </si>
  <si>
    <t>FirstEnergy Corp.</t>
  </si>
  <si>
    <t>FE</t>
  </si>
  <si>
    <t>Potomac Edison Co.</t>
  </si>
  <si>
    <t>Maryland</t>
  </si>
  <si>
    <t>Certain taxes and fees recoverable</t>
  </si>
  <si>
    <t>Jersey Central Power &amp; Light Co.</t>
  </si>
  <si>
    <t>New Jersey</t>
  </si>
  <si>
    <t>Certain taxes and fees, low-income customer assistance programs, and restructuring-related buyout of non-utility generation contracts recoverable</t>
  </si>
  <si>
    <t>Cleveland Electric Illuminating</t>
  </si>
  <si>
    <t>Certain taxes and fees and uncollectible expense recoverable</t>
  </si>
  <si>
    <t>Metropolitan Edison Co</t>
  </si>
  <si>
    <t>Pennsylvania</t>
  </si>
  <si>
    <t>Certain taxes and fees, universal service and uncollectible costs recoverable</t>
  </si>
  <si>
    <t>Pennsylvania Electric Co.</t>
  </si>
  <si>
    <t>Pennsylvania Power Co.</t>
  </si>
  <si>
    <t>West Penn Power Co.</t>
  </si>
  <si>
    <t>Monongahela Power Co.</t>
  </si>
  <si>
    <t>Evergy, Inc.</t>
  </si>
  <si>
    <t>EVRG</t>
  </si>
  <si>
    <t>Evergy Kansas Central Inc.</t>
  </si>
  <si>
    <t>Kansas</t>
  </si>
  <si>
    <t>Evergy Kansas South Inc.</t>
  </si>
  <si>
    <t>Evergy Metro Inc.</t>
  </si>
  <si>
    <t>Evergy Missouri West Inc.</t>
  </si>
  <si>
    <t>IDACORP, Inc.</t>
  </si>
  <si>
    <t>IDA</t>
  </si>
  <si>
    <t>Idaho Power Co.</t>
  </si>
  <si>
    <t>NextEra Energy, Inc.</t>
  </si>
  <si>
    <t>NEE</t>
  </si>
  <si>
    <t>Florida Power &amp; Light Co.</t>
  </si>
  <si>
    <t>Storm costs and certain taxes and fees recoverable; Riders reflect economy energy sales</t>
  </si>
  <si>
    <t>Gulf Power CO.</t>
  </si>
  <si>
    <t>Pivotal Utility Holdings Inc.</t>
  </si>
  <si>
    <t>Lone Star Transmission LLC</t>
  </si>
  <si>
    <t>Pinnacle West Capital Corporation</t>
  </si>
  <si>
    <t>PNW</t>
  </si>
  <si>
    <t>Arizona Public Service Co.</t>
  </si>
  <si>
    <t>Arizona</t>
  </si>
  <si>
    <t>Franchise fees recoverable via adjustable line item on monthly bills</t>
  </si>
  <si>
    <t>PNM Resources, Inc.</t>
  </si>
  <si>
    <t>PNM</t>
  </si>
  <si>
    <t>Public Service Co. of New Mexico</t>
  </si>
  <si>
    <t>Texas-New Mexico Power</t>
  </si>
  <si>
    <t>Adjustment clause reflects changes in municipal franchise fees</t>
  </si>
  <si>
    <t>Portland General Electric Company</t>
  </si>
  <si>
    <t>POR</t>
  </si>
  <si>
    <t>Portland General Electric Co.</t>
  </si>
  <si>
    <t>Southern Company</t>
  </si>
  <si>
    <t>SO</t>
  </si>
  <si>
    <t>Alabama Power Co.</t>
  </si>
  <si>
    <t>Alabama</t>
  </si>
  <si>
    <t>Adjustment provisions reflects changes in income, general, and local taxes</t>
  </si>
  <si>
    <t>Georgia Power Co.</t>
  </si>
  <si>
    <t>Georgia</t>
  </si>
  <si>
    <t>Atlanta Gas Light Co.</t>
  </si>
  <si>
    <t>Georgia [6]</t>
  </si>
  <si>
    <t>Northern Illinois Gas Co.</t>
  </si>
  <si>
    <t>Riders to recover certain bad-debt costs, taxes and franchise fees</t>
  </si>
  <si>
    <t>Mississippi Power Co.</t>
  </si>
  <si>
    <t>Ad valorem tax adjustment rider</t>
  </si>
  <si>
    <t>Chattanooga Gas Co.</t>
  </si>
  <si>
    <t>Riders related to capacity management and release, off-system sales, and capacity assignment; Riders allow sharing of gross profit margin reduction associated with negotiated contracts that bypass distribution system</t>
  </si>
  <si>
    <t>Virginia Natural Gas</t>
  </si>
  <si>
    <t>Xcel Energy Inc.</t>
  </si>
  <si>
    <t>XEL</t>
  </si>
  <si>
    <t>Public Service Co. of Colorado</t>
  </si>
  <si>
    <t>Colorado</t>
  </si>
  <si>
    <t>Sharing of customer margins from generation-based short-term energy trading and proprietary trading</t>
  </si>
  <si>
    <t>Northern States Power Co - Minnesota</t>
  </si>
  <si>
    <t>Southwestern Public Service Co.</t>
  </si>
  <si>
    <t>North Dakota</t>
  </si>
  <si>
    <t>Sharing of non-asset-based wholesale power margins</t>
  </si>
  <si>
    <t>North Dakota [6]</t>
  </si>
  <si>
    <t>South Dakota</t>
  </si>
  <si>
    <t>Sharing of wholesale power margins</t>
  </si>
  <si>
    <t>Rider for lost revenue associated with discounted sales to state universities</t>
  </si>
  <si>
    <t>Northern States Power Co - Wisconsin</t>
  </si>
  <si>
    <t>Wisconsin</t>
  </si>
  <si>
    <t>Algonquin Power &amp; Utilities Corp.</t>
  </si>
  <si>
    <t>AQN</t>
  </si>
  <si>
    <t>Liberty Utilities (Peach State Nat. Gas) Corp.</t>
  </si>
  <si>
    <t>Highly credit supportive (strong/adequate)</t>
  </si>
  <si>
    <t>Liberty Utilities (Midstates Natural Gas) Corp.</t>
  </si>
  <si>
    <t>Very credit supportive (strong/adequate)</t>
  </si>
  <si>
    <t>Bad-debt costs recovered via riders; certain taxes and franchise fees recovered via other mechanisms</t>
  </si>
  <si>
    <t>Empire District Electric Co.</t>
  </si>
  <si>
    <t xml:space="preserve">Abbreviated rate cases allowed; off-system sales margins, recover variations in certain taxes and franchise fees </t>
  </si>
  <si>
    <t>Liberty Utilities (NE Nat Gas)</t>
  </si>
  <si>
    <t>Off-system sales margins flow through; certain taxes and franchise fees recoverable</t>
  </si>
  <si>
    <t>Empire District Gas Co.</t>
  </si>
  <si>
    <t>Liberty Utilities (Midstates)</t>
  </si>
  <si>
    <t>Liberty Utilities EnergyNorth</t>
  </si>
  <si>
    <t>Liberty Utilities Granite St</t>
  </si>
  <si>
    <t>Enbridge Gas New Brunswick</t>
  </si>
  <si>
    <t>New Brunswick</t>
  </si>
  <si>
    <t>Not ranked</t>
  </si>
  <si>
    <t>Regulatory deferral account for system buildout, earnings sharing, franchise fees, development O&amp;M capitalized costs, intangible software, carbon tax pass through</t>
  </si>
  <si>
    <t>EMA</t>
  </si>
  <si>
    <t>Tampa Electric Co.</t>
  </si>
  <si>
    <t>Franchise fees, gross receipts taxes, recoverable via line items on customer bills.  Storm cost recovery.</t>
  </si>
  <si>
    <t>New Mexico Gas Co.</t>
  </si>
  <si>
    <t>Certain local taxes and franchise fees recoverable</t>
  </si>
  <si>
    <t>Nova Scotia Power Inc.</t>
  </si>
  <si>
    <t>Nova Scotia</t>
  </si>
  <si>
    <t>FTS</t>
  </si>
  <si>
    <t>Central Hudson Gas &amp; Electric</t>
  </si>
  <si>
    <t>Rate adjustment mechanisms in place to return/collect eligible deferrals and costs, including for pension and OPEB, property taxes, major storm, gas leak-prone pipe, and certain REV costs and SIR.</t>
  </si>
  <si>
    <t>Tucson Electric Power Co.</t>
  </si>
  <si>
    <t>Franchise fees recoverable via adjustable line items on monthly bills</t>
  </si>
  <si>
    <t>UNS Electric Inc.</t>
  </si>
  <si>
    <t>UNS Gas Inc.</t>
  </si>
  <si>
    <t>FortisAlberta Inc</t>
  </si>
  <si>
    <t>Alberta</t>
  </si>
  <si>
    <t>AUC assessment fees, hearing costs for interveners, property and business taxes, farm transmission credit, efficiency carry over mechanism, legal cost claims, carrying costs, capital trackers, AESO contributions</t>
  </si>
  <si>
    <t xml:space="preserve">FortisBC </t>
  </si>
  <si>
    <t>British Columbia</t>
  </si>
  <si>
    <t>earnings sharing mechanism, Income tax recoverable on OPEB plans, deferred lease costs, deferred net losses on utility capital assets and intangible assets, customer care enhancement, customer and community benefits obligation</t>
  </si>
  <si>
    <t>FortisBC Energy</t>
  </si>
  <si>
    <t>earnings sharing mechanism, Income tax recoverable on OPEB plans, deferred net losses on utility capital assets and intangible assets, natural gas for transportation incentive, customer care enhancement, customer and community benefits obligation</t>
  </si>
  <si>
    <t>Newfoundland Power Inc</t>
  </si>
  <si>
    <t>Newfoundland &amp; Labrador</t>
  </si>
  <si>
    <t>OPEB costs</t>
  </si>
  <si>
    <t>Maritime Electric Company Ltd.</t>
  </si>
  <si>
    <t>Prince Edward Island</t>
  </si>
  <si>
    <t>Proxy Group Results</t>
  </si>
  <si>
    <t>Average</t>
  </si>
  <si>
    <t>Total</t>
  </si>
  <si>
    <t>Adjustment Clauses Count and Percentage of Total Proxy Group</t>
  </si>
  <si>
    <t>Notes:</t>
  </si>
  <si>
    <t>[1] Source: S&amp;P Global Market Intelligence, S&amp;P Long-Term Issuer Rating.  If the operating subsidiary is not rated by S&amp;P, then this column reflects the parent company's Long-Term Issuer Rating.</t>
  </si>
  <si>
    <t>[2] Source: S&amp;P Global Market Intelligence</t>
  </si>
  <si>
    <t>[3] S&amp;P Global Ratings, Ratings Direct, U.S. And Canadian Regulatory Jurisdiction Updates And Insights:  (November 2019)</t>
  </si>
  <si>
    <t xml:space="preserve">[4] Source: Source: Regulatory Research Associates; The Test Year refers to the State Commissions' standard practice, regulatory filings and orders, annual reports, annual information forms, when not covered by SNL </t>
  </si>
  <si>
    <t xml:space="preserve">[5] Source: S&amp;P Global Market Intelligence, Regulatory Focus: Adjustment Clauses, dated November 12, 2019. Operating subsidiaries not covered in this report were excluded from this exhibit. </t>
  </si>
  <si>
    <t>[6] Operations classified as full revenue decoupling since the company operates under a straight fixed-variable rate design.</t>
  </si>
  <si>
    <t>Exelon Corporation</t>
  </si>
  <si>
    <t>EXC</t>
  </si>
  <si>
    <t>Public Service Enterprise Group, Inc.</t>
  </si>
  <si>
    <t>PEG</t>
  </si>
  <si>
    <t>Public Severice Electric &amp; Gas Co.</t>
  </si>
  <si>
    <t>Delmarva Power &amp; Light Co.</t>
  </si>
  <si>
    <t>Delaware</t>
  </si>
  <si>
    <t>Potomac Electric Power Co.</t>
  </si>
  <si>
    <t>District of Columbia</t>
  </si>
  <si>
    <t>Commonwealth Edison Co.</t>
  </si>
  <si>
    <t>Baltimore Gas &amp; Electric Co.</t>
  </si>
  <si>
    <t>Atlantic City Electric Co.</t>
  </si>
  <si>
    <t>PECO Energy Co.</t>
  </si>
  <si>
    <t>Relocation costs of ariel and underground facilities required by government agency projects recoverable</t>
  </si>
  <si>
    <t>Certain taxes, fees, and bad-debt costs recoverable</t>
  </si>
  <si>
    <t>Certain taxes, fees, and nuclear deommissioning costs recoverable</t>
  </si>
  <si>
    <t>El Paso Electric Company</t>
  </si>
  <si>
    <t>FirstEnergy Corporation</t>
  </si>
  <si>
    <t>Emera Inc.</t>
  </si>
  <si>
    <t>Fortis Inc.</t>
  </si>
  <si>
    <t>N/A</t>
  </si>
  <si>
    <t>Authorized Capital Structure Analysis - Concentric Proxy Group</t>
  </si>
  <si>
    <t>Authorized Capital Structure Analysis - Moody's Proxy Group</t>
  </si>
  <si>
    <t>Company</t>
  </si>
  <si>
    <t>State</t>
  </si>
  <si>
    <t>Subsidiary</t>
  </si>
  <si>
    <t>Docket</t>
  </si>
  <si>
    <t>Subfiler</t>
  </si>
  <si>
    <t>Service</t>
  </si>
  <si>
    <t>Case Type</t>
  </si>
  <si>
    <t>Rate Case
Decision Date</t>
  </si>
  <si>
    <t>Authorized 
Equity Ratio</t>
  </si>
  <si>
    <t>Weighted Equity Ratio</t>
  </si>
  <si>
    <t>Avg. Equity Ratio</t>
  </si>
  <si>
    <t>Subfiler Key</t>
  </si>
  <si>
    <t>Authorized
Equity Ratio</t>
  </si>
  <si>
    <t>Mississippi Power Company</t>
  </si>
  <si>
    <t>D-E-015/GR-16-664</t>
  </si>
  <si>
    <t>Yes</t>
  </si>
  <si>
    <t>Public Service Electric Gas</t>
  </si>
  <si>
    <t>D-ER18010029</t>
  </si>
  <si>
    <t>Ameren Illinois Company</t>
  </si>
  <si>
    <t>D-19-0436</t>
  </si>
  <si>
    <t>D-GR18010030</t>
  </si>
  <si>
    <t>D-18-0463</t>
  </si>
  <si>
    <t>D-160021-EI</t>
  </si>
  <si>
    <t>Union Electric Company</t>
  </si>
  <si>
    <t>C-ER-2016-0179</t>
  </si>
  <si>
    <t>Gulf Power Co.</t>
  </si>
  <si>
    <t>D-160186-EI</t>
  </si>
  <si>
    <t>C-GR-2019-0077</t>
  </si>
  <si>
    <t>20170179-GU</t>
  </si>
  <si>
    <t>Arkansas [1]</t>
  </si>
  <si>
    <t>Southwestern Electric Power Company</t>
  </si>
  <si>
    <t>D-19-008-U</t>
  </si>
  <si>
    <t>DC</t>
  </si>
  <si>
    <t>FC-1150</t>
  </si>
  <si>
    <t>Indiana [1]</t>
  </si>
  <si>
    <t>Indiana Michigan Power Company</t>
  </si>
  <si>
    <t>Ca-44967</t>
  </si>
  <si>
    <t>D-17-0977</t>
  </si>
  <si>
    <t>Kentucky Power Company</t>
  </si>
  <si>
    <t>C-2017-00179</t>
  </si>
  <si>
    <t>D-17-0978</t>
  </si>
  <si>
    <t>D-U-32220</t>
  </si>
  <si>
    <t>D-19-0387</t>
  </si>
  <si>
    <t>Michigan [1]</t>
  </si>
  <si>
    <t>C-U-20359</t>
  </si>
  <si>
    <t>Baltimore Gas and Electric Co.</t>
  </si>
  <si>
    <t>C-9610 (EL)</t>
  </si>
  <si>
    <t>Columbus Southern Power Company</t>
  </si>
  <si>
    <t>C-11-0351-EL-AIR</t>
  </si>
  <si>
    <t>C-9610 (GAS)</t>
  </si>
  <si>
    <t>Public Service Co. of OK</t>
  </si>
  <si>
    <t>Ca-PUD201800097</t>
  </si>
  <si>
    <t>C-9455</t>
  </si>
  <si>
    <t>Kingsport Power Company</t>
  </si>
  <si>
    <t>D-16-00001</t>
  </si>
  <si>
    <t>C-9602</t>
  </si>
  <si>
    <t>AEP Texas Central Co.</t>
  </si>
  <si>
    <t>D-33309</t>
  </si>
  <si>
    <t>D-ER18080925</t>
  </si>
  <si>
    <t>AEP Texas North Co.</t>
  </si>
  <si>
    <t>D-33310</t>
  </si>
  <si>
    <t>D-R-2018-3000164</t>
  </si>
  <si>
    <t>D-46449</t>
  </si>
  <si>
    <t>D-R-2010-2161592</t>
  </si>
  <si>
    <t>D-U-16-086</t>
  </si>
  <si>
    <t>C-AVU-E-1904</t>
  </si>
  <si>
    <t>Mean</t>
  </si>
  <si>
    <t>C-AVU-G-17-01</t>
  </si>
  <si>
    <t>Median</t>
  </si>
  <si>
    <t>D-UG 366</t>
  </si>
  <si>
    <t>D-UE-170485</t>
  </si>
  <si>
    <t>D-UG-170486</t>
  </si>
  <si>
    <t>D-20170183-EI</t>
  </si>
  <si>
    <t>Duke Energy Indiana, LLC</t>
  </si>
  <si>
    <t>Ca-42359</t>
  </si>
  <si>
    <t>C-2017-00321</t>
  </si>
  <si>
    <t>C-2018-00261</t>
  </si>
  <si>
    <t>D-E-7, Sub 1146</t>
  </si>
  <si>
    <t>D-E-2, Sub 1142</t>
  </si>
  <si>
    <t>Piedmont Natural Gas Co.</t>
  </si>
  <si>
    <t>G-9, Sub 743</t>
  </si>
  <si>
    <t>C-17-0032-EL-AIR</t>
  </si>
  <si>
    <t>C-12-1685-GA-AIR</t>
  </si>
  <si>
    <t>D-2018-319-E</t>
  </si>
  <si>
    <t>D-2018-318-E</t>
  </si>
  <si>
    <t>D-2018-7-G</t>
  </si>
  <si>
    <t>D-11-00144</t>
  </si>
  <si>
    <t>A-19-04-014</t>
  </si>
  <si>
    <t>D-16-036-FR (2019 review)</t>
  </si>
  <si>
    <t>Entergy Gulf States LA LLC</t>
  </si>
  <si>
    <t>D-U-32707</t>
  </si>
  <si>
    <t>D-U-28035</t>
  </si>
  <si>
    <t>D-UD-13-01</t>
  </si>
  <si>
    <t>D-UD-18-07 (elec.)</t>
  </si>
  <si>
    <t>D-UD-18-07 (gas)</t>
  </si>
  <si>
    <t>Entergy Mississippi LLC</t>
  </si>
  <si>
    <t>D-2014-UN-0132</t>
  </si>
  <si>
    <t>D-48371</t>
  </si>
  <si>
    <t>C-9490</t>
  </si>
  <si>
    <t>Jersey Cntrl Power &amp; Light Co.</t>
  </si>
  <si>
    <t>D-ER-16040383</t>
  </si>
  <si>
    <t>Cleveland Elec Illuminating Co</t>
  </si>
  <si>
    <t>C-07-0551-EL-AIR (CEI)</t>
  </si>
  <si>
    <t>Ohio Edison Co.</t>
  </si>
  <si>
    <t>C-07-0551-EL-AIR (OE)</t>
  </si>
  <si>
    <t>Toledo Edison Co.</t>
  </si>
  <si>
    <t>C-07-0551-EL-AIR (TE)</t>
  </si>
  <si>
    <t>Metropolitan Edison Co.</t>
  </si>
  <si>
    <t>D-R-2016-2537349</t>
  </si>
  <si>
    <t>D-R-2016-2537352</t>
  </si>
  <si>
    <t>D-R-2016-2537355</t>
  </si>
  <si>
    <t>D-R-2016-2537359</t>
  </si>
  <si>
    <t>C-14-0702-E-42T</t>
  </si>
  <si>
    <t xml:space="preserve">Evergy, Inc. </t>
  </si>
  <si>
    <t>D-18-WSEE-328-RTS</t>
  </si>
  <si>
    <t>Evergy Metro Inc</t>
  </si>
  <si>
    <t>D-18-KCPE-480-RTS</t>
  </si>
  <si>
    <t>C-ER-2018-0145</t>
  </si>
  <si>
    <t>Evergy Missouri West</t>
  </si>
  <si>
    <t>C-ER-2018-0146</t>
  </si>
  <si>
    <t>C-IPC-E-11-08</t>
  </si>
  <si>
    <t>D-UE-233</t>
  </si>
  <si>
    <t>Florida [2]</t>
  </si>
  <si>
    <t>D-E-01345A-16-0036</t>
  </si>
  <si>
    <t>Public Service Co. of NM</t>
  </si>
  <si>
    <t>C-16-00276-UT</t>
  </si>
  <si>
    <t>Texas-New Mexico Power Co.</t>
  </si>
  <si>
    <t>D-48401</t>
  </si>
  <si>
    <t>D-UE-335</t>
  </si>
  <si>
    <t>D-18416</t>
  </si>
  <si>
    <t>D-42315</t>
  </si>
  <si>
    <t>D-42516</t>
  </si>
  <si>
    <t>Savannah Electric &amp; Power Co.</t>
  </si>
  <si>
    <t>D-19758-U</t>
  </si>
  <si>
    <t>D-18-1775</t>
  </si>
  <si>
    <t>D-18-00017</t>
  </si>
  <si>
    <t>Virginia Natural Gas Inc.</t>
  </si>
  <si>
    <t>C-PUE-2016-00143</t>
  </si>
  <si>
    <t>Public Service Co. of CO</t>
  </si>
  <si>
    <t>D-19AL-0268E</t>
  </si>
  <si>
    <t>D-17AL-0363G</t>
  </si>
  <si>
    <t>Northern States Power Co. - MN</t>
  </si>
  <si>
    <t>D-E-002/GR-15-826</t>
  </si>
  <si>
    <t>D-G-002/GR-09-1153</t>
  </si>
  <si>
    <t>C-PU-12-813</t>
  </si>
  <si>
    <t>C-PU-06-525</t>
  </si>
  <si>
    <t>Southwestern Public Service Co</t>
  </si>
  <si>
    <t>C-17-00255-UT</t>
  </si>
  <si>
    <t>D-EL14-058</t>
  </si>
  <si>
    <t>D-47527</t>
  </si>
  <si>
    <t>Northern States Power Co - WI</t>
  </si>
  <si>
    <t>D- 4220-UR-124 (Elec)</t>
  </si>
  <si>
    <t>D-4220-UR-124 (Gas)</t>
  </si>
  <si>
    <t>D-20170210-EI</t>
  </si>
  <si>
    <t>C-18-00038-UT</t>
  </si>
  <si>
    <t>2012 NSUARB 227</t>
  </si>
  <si>
    <t>Vertically Integrated</t>
  </si>
  <si>
    <t>C-17-E-0459</t>
  </si>
  <si>
    <t>C-17-G-0460</t>
  </si>
  <si>
    <t>D-E-01933A-15-0322</t>
  </si>
  <si>
    <t>D-E-04204A-15-0142</t>
  </si>
  <si>
    <t>D-G-04204A-11-0158</t>
  </si>
  <si>
    <t>20414-D01-2016/22570-D01-2018</t>
  </si>
  <si>
    <t>Distribution</t>
  </si>
  <si>
    <t>12/16/16 &amp; 8/2/18</t>
  </si>
  <si>
    <t>G-47-14</t>
  </si>
  <si>
    <t>G-129-16</t>
  </si>
  <si>
    <t>Natural Gas</t>
  </si>
  <si>
    <t>P.U. 2(2019)</t>
  </si>
  <si>
    <t>UE-20944</t>
  </si>
  <si>
    <t>Mean, All Results</t>
  </si>
  <si>
    <t>Median, All Results</t>
  </si>
  <si>
    <t>[1] Authorized equity ratio adjusted to remove zero cost of capital items from the capital structure.</t>
  </si>
  <si>
    <t>silent with respect to most traditional cost of capital parameters.  Accordingly, no adjustment was made to remove zero cost of capital items from the</t>
  </si>
  <si>
    <t>capital structure.</t>
  </si>
  <si>
    <t>CAPITAL STRUCTURE ANALYSIS - CONCENTRIC PROXY GROUP</t>
  </si>
  <si>
    <t>CAPITAL STRUCTURE ANALYSIS - MOODY'S PROXY GROUP</t>
  </si>
  <si>
    <t>COMMON EQUITY RATIO [1]</t>
  </si>
  <si>
    <t>LONG-TERM DEBT RATIO [1]</t>
  </si>
  <si>
    <t>MEAN</t>
  </si>
  <si>
    <t>LOW</t>
  </si>
  <si>
    <t>HIGH</t>
  </si>
  <si>
    <t>LONG-TERM DEBT RATIO - UTILITY OPERATING COMPANIES [2]</t>
  </si>
  <si>
    <t>Company Name</t>
  </si>
  <si>
    <t>Public Service Electric and Gas Company</t>
  </si>
  <si>
    <t>Florida Power &amp; Light Company</t>
  </si>
  <si>
    <t>Gulf Power Company</t>
  </si>
  <si>
    <t>Pivotal Utility Holdings, Inc.</t>
  </si>
  <si>
    <t>Atlantic City Electric Company</t>
  </si>
  <si>
    <t>Baltimore Gas and Electric Company</t>
  </si>
  <si>
    <t>Commonwealth Edison Company</t>
  </si>
  <si>
    <t>Delmarva Power &amp; Light Company</t>
  </si>
  <si>
    <t>Pepco Holdings LLC</t>
  </si>
  <si>
    <t>Potomac Electric Power Company</t>
  </si>
  <si>
    <t>[1] Ratios are weighted by actual common capital and long-term debt of Operating Subsidiaries</t>
  </si>
  <si>
    <t xml:space="preserve">[2] Natural Gas and Electric Operating Subsidiaries with data listed as N/A from SNL Financial have been excluded from the analysis.  </t>
  </si>
  <si>
    <t>ALLETE (Minnesota Power)</t>
  </si>
  <si>
    <t>Superior Water, Light and Power Company</t>
  </si>
  <si>
    <t>AEP Texas Central Company</t>
  </si>
  <si>
    <t>AEP Texas North Company</t>
  </si>
  <si>
    <t>Appalachian Power Company</t>
  </si>
  <si>
    <t>Ohio Power Company</t>
  </si>
  <si>
    <t>Public Service Company of Oklahoma</t>
  </si>
  <si>
    <t>Transource Maryland, LLC</t>
  </si>
  <si>
    <t>Transource Pennsylvania, LLC</t>
  </si>
  <si>
    <t>Wheeling Power Company</t>
  </si>
  <si>
    <t>Duke Energy Carolinas, LLC</t>
  </si>
  <si>
    <t>Duke Energy Florida, LLC</t>
  </si>
  <si>
    <t>Duke Energy Kentucky, Inc.</t>
  </si>
  <si>
    <t>Duke Energy Ohio, Inc.</t>
  </si>
  <si>
    <t>Duke Energy Progress, LLC</t>
  </si>
  <si>
    <t>Piedmont Natural Gas Company, Inc.</t>
  </si>
  <si>
    <t>Southern California Edison Company</t>
  </si>
  <si>
    <t>Entergy Arkansas, LLC</t>
  </si>
  <si>
    <t>Entergy Louisiana, LLC</t>
  </si>
  <si>
    <t>Entergy Mississippi, LLC</t>
  </si>
  <si>
    <t>Entergy New Orleans, LLC</t>
  </si>
  <si>
    <t>Entergy Texas, Inc.</t>
  </si>
  <si>
    <t>Cleveland Electric Illuminating Company</t>
  </si>
  <si>
    <t>Jersey Central Power &amp; Light Company</t>
  </si>
  <si>
    <t>Metropolitan Edison Company</t>
  </si>
  <si>
    <t>Monongahela Power Company</t>
  </si>
  <si>
    <t>Ohio Edison Company</t>
  </si>
  <si>
    <t>Pennsylvania Electric Company</t>
  </si>
  <si>
    <t>Pennsylvania Power Company</t>
  </si>
  <si>
    <t>Potomac Edison Company</t>
  </si>
  <si>
    <t>Toledo Edison Company</t>
  </si>
  <si>
    <t>West Penn Power Company</t>
  </si>
  <si>
    <t>Great Plains Energy Incorporated</t>
  </si>
  <si>
    <t>Westar Energy (KPL)</t>
  </si>
  <si>
    <t>Idaho Power Company</t>
  </si>
  <si>
    <t>Arizona Public Service Company</t>
  </si>
  <si>
    <t>Public Service Company of New Mexico</t>
  </si>
  <si>
    <t>Texas-New Mexico Power Company</t>
  </si>
  <si>
    <t>Alabama Power Company</t>
  </si>
  <si>
    <t>Atlanta Gas Light Company</t>
  </si>
  <si>
    <t>Chattanooga Gas Company</t>
  </si>
  <si>
    <t>Georgia Power Company</t>
  </si>
  <si>
    <t>Northern Illinois Gas Company</t>
  </si>
  <si>
    <t>Virginia Natural Gas, Inc.</t>
  </si>
  <si>
    <t>Northern States Power Company - MN</t>
  </si>
  <si>
    <t>Northern States Power Company - WI</t>
  </si>
  <si>
    <t>Public Service Company of Colorado</t>
  </si>
  <si>
    <t>Southwestern Public Service Company</t>
  </si>
  <si>
    <t>New Mexico Gas Company, Inc.</t>
  </si>
  <si>
    <t>Peoples Gas System</t>
  </si>
  <si>
    <t>Tampa Electric Company</t>
  </si>
  <si>
    <t>Nova Scotia Power</t>
  </si>
  <si>
    <t>Central Hudson Gas &amp; Electric Corporation</t>
  </si>
  <si>
    <t>ITC Interconnection LLC</t>
  </si>
  <si>
    <t>Tucson Electric Power Company</t>
  </si>
  <si>
    <t>UNS Electric, Inc.</t>
  </si>
  <si>
    <t>UNS Gas, Inc.</t>
  </si>
  <si>
    <t>Fortis Alberta</t>
  </si>
  <si>
    <t>Fortis BC</t>
  </si>
  <si>
    <t>Fortis BC Energy (Gas)</t>
  </si>
  <si>
    <t>Newfoundland Power</t>
  </si>
  <si>
    <t>Maritime Electric</t>
  </si>
  <si>
    <t>[1] Data per Value Line Investment Survey</t>
  </si>
  <si>
    <t>D-01-UN-0548</t>
  </si>
  <si>
    <t>[2] While zero cost of of capital items are typically included in the capital structure for utilities operating in Florida, this case involved a settlement that was</t>
  </si>
  <si>
    <t>Customers Served</t>
  </si>
  <si>
    <t>Algonquin Power &amp; Utilities Corp</t>
  </si>
  <si>
    <t>Liberty Utilities</t>
  </si>
  <si>
    <t>EnergyNorth</t>
  </si>
  <si>
    <t>Granite State</t>
  </si>
  <si>
    <t>Empire District Electric Company</t>
  </si>
  <si>
    <t>Empire District Gas Company</t>
  </si>
  <si>
    <t>Liberty Utilities (CalPeco Electric) LLC</t>
  </si>
  <si>
    <t>Liberty Utilities (EnergyNorth Natural Gas) Corp.</t>
  </si>
  <si>
    <t>Liberty Utilities (Granite State Electric) Corp.</t>
  </si>
  <si>
    <t>Liberty Utilities (Midstates Natural Gas) Corp</t>
  </si>
  <si>
    <t>Liberty Utilities (New England Natural Gas Company) Corp.</t>
  </si>
  <si>
    <t>St. Lawrence Gas Company, Inc.</t>
  </si>
  <si>
    <t>EQUITY RATIO [1]</t>
  </si>
  <si>
    <t>EQUITY RATIO - UTILITY OPERATING COMPANIES [2]</t>
  </si>
  <si>
    <t>Algonquin Power &amp; Utilities Corp [2]</t>
  </si>
  <si>
    <t>[2] Calculated per Annual Reports</t>
  </si>
  <si>
    <t>Emera Incorporated</t>
  </si>
  <si>
    <t>El Paso Electric Co.</t>
  </si>
  <si>
    <t>C-15-00127-UT</t>
  </si>
  <si>
    <t>D-46831</t>
  </si>
  <si>
    <t>[2] Calculated per Annual Reports, excludes preferred equity &amp; non-controlling interests</t>
  </si>
  <si>
    <t>El Paso</t>
  </si>
  <si>
    <t>Riders related to lost revenue associated with discounted service to military bases</t>
  </si>
  <si>
    <t>Regulated</t>
  </si>
  <si>
    <t>Generation</t>
  </si>
  <si>
    <t>Assets in</t>
  </si>
  <si>
    <t>Rate Base?</t>
  </si>
  <si>
    <t>Nuclear</t>
  </si>
  <si>
    <t>Hydro</t>
  </si>
  <si>
    <t>% of Regulated Generation</t>
  </si>
  <si>
    <t>Revenue</t>
  </si>
  <si>
    <t>as a % of</t>
  </si>
  <si>
    <t>Income</t>
  </si>
  <si>
    <t>Investment</t>
  </si>
  <si>
    <t>Grade</t>
  </si>
  <si>
    <t>Credit</t>
  </si>
  <si>
    <t>Rating?</t>
  </si>
  <si>
    <t>Concentric Proxy Group Screening Data</t>
  </si>
  <si>
    <t>[1] Per S&amp;P Global Market Intelligence</t>
  </si>
  <si>
    <t>[2] Per company 10-Ks and annual reports</t>
  </si>
  <si>
    <t>RISK ASSESSMENT: Moody's Proxy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</si>
</sst>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
  </numFmts>
  <fonts count="10">
    <font>
      <sz val="11"/>
      <color theme="1"/>
      <name val="Calibri"/>
      <family val="2"/>
      <scheme val="minor"/>
    </font>
    <font>
      <sz val="10"/>
      <name val="Arial"/>
      <family val="2"/>
    </font>
    <font>
      <b/>
      <sz val="11"/>
      <color theme="1"/>
      <name val="Calibri"/>
      <family val="2"/>
      <scheme val="minor"/>
    </font>
    <font>
      <sz val="10"/>
      <color theme="1"/>
      <name val="Arial"/>
      <family val="2"/>
    </font>
    <font>
      <b/>
      <sz val="10"/>
      <color theme="1"/>
      <name val="Arial"/>
      <family val="2"/>
    </font>
    <font>
      <sz val="8"/>
      <color rgb="FF000000"/>
      <name val="Wingdings"/>
      <family val="2"/>
    </font>
    <font>
      <sz val="11"/>
      <color theme="1"/>
      <name val="Arial"/>
      <family val="2"/>
    </font>
    <font>
      <sz val="10"/>
      <color rgb="FF000000"/>
      <name val="Arial"/>
      <family val="2"/>
    </font>
    <font>
      <b/>
      <sz val="10"/>
      <name val="Arial"/>
      <family val="2"/>
    </font>
    <font>
      <u val="single"/>
      <sz val="10"/>
      <color theme="1"/>
      <name val="Arial"/>
      <family val="2"/>
    </font>
  </fonts>
  <fills count="2">
    <fill>
      <patternFill/>
    </fill>
    <fill>
      <patternFill patternType="gray125"/>
    </fill>
  </fills>
  <borders count="5">
    <border>
      <left/>
      <right/>
      <top/>
      <bottom/>
      <diagonal/>
    </border>
    <border>
      <left/>
      <right/>
      <top style="medium"/>
      <bottom style="thin"/>
    </border>
    <border>
      <left/>
      <right/>
      <top/>
      <bottom style="thin"/>
    </border>
    <border>
      <left/>
      <right/>
      <top style="thin"/>
      <bottom/>
    </border>
    <border>
      <left/>
      <right/>
      <top/>
      <bottom style="mediu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3" fillId="0" borderId="0">
      <alignment/>
      <protection/>
    </xf>
    <xf numFmtId="0" fontId="1"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43" fontId="3" fillId="0" borderId="0" applyFont="0" applyFill="0" applyBorder="0" applyAlignment="0" applyProtection="0"/>
    <xf numFmtId="9" fontId="0" fillId="0" borderId="0" applyFont="0" applyFill="0" applyBorder="0" applyAlignment="0" applyProtection="0"/>
    <xf numFmtId="43" fontId="7"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19">
    <xf numFmtId="0" fontId="0" fillId="0" borderId="0" xfId="0"/>
    <xf numFmtId="0" fontId="3" fillId="0" borderId="0" xfId="20">
      <alignment/>
      <protection/>
    </xf>
    <xf numFmtId="0" fontId="3" fillId="0" borderId="0" xfId="21">
      <alignment/>
      <protection/>
    </xf>
    <xf numFmtId="0" fontId="3" fillId="0" borderId="0" xfId="20" applyAlignment="1">
      <alignment horizontal="center"/>
      <protection/>
    </xf>
    <xf numFmtId="0" fontId="4" fillId="0" borderId="1" xfId="20" applyFont="1" applyBorder="1" applyAlignment="1">
      <alignment horizontal="center" vertical="center"/>
      <protection/>
    </xf>
    <xf numFmtId="0" fontId="4" fillId="0" borderId="1" xfId="20" applyFont="1" applyBorder="1" applyAlignment="1">
      <alignment horizontal="center" vertical="center" wrapText="1"/>
      <protection/>
    </xf>
    <xf numFmtId="0" fontId="0" fillId="0" borderId="0" xfId="20" applyFont="1">
      <alignment/>
      <protection/>
    </xf>
    <xf numFmtId="0" fontId="1" fillId="0" borderId="0" xfId="22" applyAlignment="1">
      <alignment horizontal="left"/>
      <protection/>
    </xf>
    <xf numFmtId="0" fontId="1" fillId="0" borderId="0" xfId="20" applyFont="1" applyAlignment="1">
      <alignment horizontal="center"/>
      <protection/>
    </xf>
    <xf numFmtId="0" fontId="1" fillId="0" borderId="0" xfId="22" applyAlignment="1">
      <alignment horizontal="center"/>
      <protection/>
    </xf>
    <xf numFmtId="0" fontId="1" fillId="0" borderId="0" xfId="20" applyFont="1">
      <alignment/>
      <protection/>
    </xf>
    <xf numFmtId="0" fontId="5" fillId="0" borderId="0" xfId="23" applyFont="1" applyAlignment="1">
      <alignment horizontal="center" vertical="center"/>
      <protection/>
    </xf>
    <xf numFmtId="0" fontId="1" fillId="0" borderId="0" xfId="24" applyFont="1">
      <alignment/>
      <protection/>
    </xf>
    <xf numFmtId="0" fontId="1" fillId="0" borderId="0" xfId="24" applyFont="1" applyAlignment="1">
      <alignment horizontal="center"/>
      <protection/>
    </xf>
    <xf numFmtId="2" fontId="3" fillId="0" borderId="0" xfId="20" applyNumberFormat="1" applyAlignment="1">
      <alignment horizontal="center"/>
      <protection/>
    </xf>
    <xf numFmtId="0" fontId="0" fillId="0" borderId="0" xfId="21" applyFont="1" applyAlignment="1">
      <alignment horizontal="left" wrapText="1"/>
      <protection/>
    </xf>
    <xf numFmtId="0" fontId="1" fillId="0" borderId="0" xfId="21" applyFont="1" applyAlignment="1">
      <alignment horizontal="left"/>
      <protection/>
    </xf>
    <xf numFmtId="0" fontId="5" fillId="0" borderId="0" xfId="0" applyFont="1" applyAlignment="1">
      <alignment horizontal="center" vertical="center"/>
    </xf>
    <xf numFmtId="0" fontId="3" fillId="0" borderId="2" xfId="20" applyBorder="1">
      <alignment/>
      <protection/>
    </xf>
    <xf numFmtId="0" fontId="1" fillId="0" borderId="2" xfId="22" applyBorder="1" applyAlignment="1">
      <alignment horizontal="left"/>
      <protection/>
    </xf>
    <xf numFmtId="0" fontId="3" fillId="0" borderId="2" xfId="20" applyBorder="1" applyAlignment="1">
      <alignment horizontal="center"/>
      <protection/>
    </xf>
    <xf numFmtId="0" fontId="3" fillId="0" borderId="2" xfId="25" applyBorder="1">
      <alignment/>
      <protection/>
    </xf>
    <xf numFmtId="0" fontId="3" fillId="0" borderId="0" xfId="25">
      <alignment/>
      <protection/>
    </xf>
    <xf numFmtId="0" fontId="3" fillId="0" borderId="0" xfId="25" applyAlignment="1">
      <alignment horizontal="center"/>
      <protection/>
    </xf>
    <xf numFmtId="0" fontId="0" fillId="0" borderId="0" xfId="0" applyAlignment="1">
      <alignment horizontal="center"/>
    </xf>
    <xf numFmtId="1" fontId="3" fillId="0" borderId="0" xfId="25" applyNumberFormat="1" applyAlignment="1">
      <alignment horizontal="center"/>
      <protection/>
    </xf>
    <xf numFmtId="0" fontId="3" fillId="0" borderId="0" xfId="21" applyAlignment="1">
      <alignment horizontal="left"/>
      <protection/>
    </xf>
    <xf numFmtId="0" fontId="3" fillId="0" borderId="0" xfId="26" applyAlignment="1">
      <alignment vertical="center"/>
      <protection/>
    </xf>
    <xf numFmtId="0" fontId="3" fillId="0" borderId="0" xfId="26" applyAlignment="1">
      <alignment horizontal="center" vertical="center"/>
      <protection/>
    </xf>
    <xf numFmtId="9" fontId="3" fillId="0" borderId="0" xfId="15" applyFont="1" applyAlignment="1">
      <alignment horizontal="center" vertical="center"/>
    </xf>
    <xf numFmtId="0" fontId="1" fillId="0" borderId="0" xfId="21" applyFont="1">
      <alignment/>
      <protection/>
    </xf>
    <xf numFmtId="0" fontId="1" fillId="0" borderId="0" xfId="21" applyFont="1" applyAlignment="1">
      <alignment wrapText="1"/>
      <protection/>
    </xf>
    <xf numFmtId="0" fontId="0" fillId="0" borderId="0" xfId="21" applyFont="1" applyAlignment="1">
      <alignment wrapText="1"/>
      <protection/>
    </xf>
    <xf numFmtId="0" fontId="3" fillId="0" borderId="0" xfId="20" applyAlignment="1">
      <alignment vertical="top"/>
      <protection/>
    </xf>
    <xf numFmtId="0" fontId="3" fillId="0" borderId="0" xfId="20" applyAlignment="1">
      <alignment wrapText="1"/>
      <protection/>
    </xf>
    <xf numFmtId="0" fontId="3" fillId="0" borderId="0" xfId="20" applyAlignment="1">
      <alignment horizontal="center" vertical="top"/>
      <protection/>
    </xf>
    <xf numFmtId="0" fontId="0" fillId="0" borderId="0" xfId="0" applyFill="1" applyAlignment="1">
      <alignment horizontal="center"/>
    </xf>
    <xf numFmtId="0" fontId="1" fillId="0" borderId="0" xfId="22" applyFill="1" applyAlignment="1">
      <alignment horizontal="center"/>
      <protection/>
    </xf>
    <xf numFmtId="0" fontId="3" fillId="0" borderId="0" xfId="20" applyFill="1" applyAlignment="1">
      <alignment horizontal="center"/>
      <protection/>
    </xf>
    <xf numFmtId="0" fontId="1" fillId="0" borderId="0" xfId="22" applyFill="1" applyAlignment="1">
      <alignment horizontal="left"/>
      <protection/>
    </xf>
    <xf numFmtId="0" fontId="1" fillId="0" borderId="2" xfId="22" applyFill="1" applyBorder="1" applyAlignment="1">
      <alignment horizontal="left"/>
      <protection/>
    </xf>
    <xf numFmtId="0" fontId="3" fillId="0" borderId="0" xfId="25" applyFill="1" applyAlignment="1">
      <alignment horizontal="center"/>
      <protection/>
    </xf>
    <xf numFmtId="0" fontId="3" fillId="0" borderId="0" xfId="0" applyFont="1"/>
    <xf numFmtId="3" fontId="3" fillId="0" borderId="0" xfId="0" applyNumberFormat="1" applyFont="1" applyAlignment="1">
      <alignment horizontal="center"/>
    </xf>
    <xf numFmtId="0" fontId="3" fillId="0" borderId="0" xfId="0" applyFont="1" applyAlignment="1">
      <alignment horizontal="center"/>
    </xf>
    <xf numFmtId="14" fontId="3" fillId="0" borderId="0" xfId="0" applyNumberFormat="1" applyFont="1" applyAlignment="1">
      <alignment horizontal="center"/>
    </xf>
    <xf numFmtId="10" fontId="3" fillId="0" borderId="0" xfId="0" applyNumberFormat="1" applyFont="1" applyAlignment="1">
      <alignment horizontal="center"/>
    </xf>
    <xf numFmtId="10" fontId="3" fillId="0" borderId="0" xfId="15" applyNumberFormat="1" applyFont="1" applyAlignment="1">
      <alignment horizontal="center"/>
    </xf>
    <xf numFmtId="164" fontId="3" fillId="0" borderId="0" xfId="0" applyNumberFormat="1" applyFont="1" applyAlignment="1">
      <alignment horizontal="center"/>
    </xf>
    <xf numFmtId="0" fontId="3" fillId="0" borderId="3" xfId="0" applyFont="1" applyBorder="1"/>
    <xf numFmtId="0" fontId="4" fillId="0" borderId="3" xfId="0" applyFont="1" applyBorder="1" applyAlignment="1">
      <alignment horizontal="center"/>
    </xf>
    <xf numFmtId="10" fontId="4" fillId="0" borderId="3" xfId="0" applyNumberFormat="1" applyFont="1" applyBorder="1" applyAlignment="1">
      <alignment horizontal="center"/>
    </xf>
    <xf numFmtId="0" fontId="3" fillId="0" borderId="4" xfId="0" applyFont="1" applyBorder="1"/>
    <xf numFmtId="0" fontId="4" fillId="0" borderId="4" xfId="0" applyFont="1" applyBorder="1" applyAlignment="1">
      <alignment horizontal="center"/>
    </xf>
    <xf numFmtId="10" fontId="4" fillId="0" borderId="4" xfId="0" applyNumberFormat="1" applyFont="1" applyBorder="1" applyAlignment="1">
      <alignment horizontal="center"/>
    </xf>
    <xf numFmtId="14" fontId="4" fillId="0" borderId="3" xfId="0" applyNumberFormat="1" applyFont="1" applyBorder="1" applyAlignment="1">
      <alignment horizontal="right"/>
    </xf>
    <xf numFmtId="14" fontId="4" fillId="0" borderId="4" xfId="0" applyNumberFormat="1" applyFont="1" applyBorder="1" applyAlignment="1">
      <alignment horizontal="right"/>
    </xf>
    <xf numFmtId="0" fontId="3" fillId="0" borderId="0" xfId="0" applyFont="1" applyAlignment="1">
      <alignment horizontal="left" indent="2"/>
    </xf>
    <xf numFmtId="0" fontId="3" fillId="0" borderId="2" xfId="0" applyFont="1" applyBorder="1"/>
    <xf numFmtId="0" fontId="3" fillId="0" borderId="2" xfId="0" applyFont="1" applyBorder="1" applyAlignment="1">
      <alignment horizontal="center"/>
    </xf>
    <xf numFmtId="0" fontId="1" fillId="0" borderId="0" xfId="31" applyAlignment="1">
      <alignment horizontal="center" wrapText="1"/>
      <protection/>
    </xf>
    <xf numFmtId="0" fontId="1" fillId="0" borderId="3" xfId="0" applyFont="1" applyBorder="1"/>
    <xf numFmtId="0" fontId="1" fillId="0" borderId="3" xfId="0" applyFont="1" applyBorder="1" applyAlignment="1">
      <alignment horizontal="center"/>
    </xf>
    <xf numFmtId="10" fontId="1" fillId="0" borderId="3" xfId="15" applyNumberFormat="1" applyFont="1" applyBorder="1" applyAlignment="1">
      <alignment horizontal="center"/>
    </xf>
    <xf numFmtId="10" fontId="3" fillId="0" borderId="3" xfId="0" applyNumberFormat="1" applyFont="1" applyBorder="1" applyAlignment="1">
      <alignment horizontal="center"/>
    </xf>
    <xf numFmtId="10" fontId="3" fillId="0" borderId="0" xfId="0" applyNumberFormat="1" applyFont="1"/>
    <xf numFmtId="0" fontId="1" fillId="0" borderId="0" xfId="0" applyFont="1"/>
    <xf numFmtId="0" fontId="1" fillId="0" borderId="0" xfId="0" applyFont="1" applyAlignment="1">
      <alignment horizontal="center"/>
    </xf>
    <xf numFmtId="10" fontId="1" fillId="0" borderId="0" xfId="15" applyNumberFormat="1" applyFont="1" applyBorder="1" applyAlignment="1">
      <alignment horizontal="center"/>
    </xf>
    <xf numFmtId="0" fontId="3" fillId="0" borderId="0" xfId="32" applyFont="1">
      <alignment/>
      <protection/>
    </xf>
    <xf numFmtId="0" fontId="3" fillId="0" borderId="0" xfId="32" applyFont="1" applyAlignment="1">
      <alignment horizontal="center"/>
      <protection/>
    </xf>
    <xf numFmtId="0" fontId="1" fillId="0" borderId="2" xfId="31" applyBorder="1" applyAlignment="1">
      <alignment horizontal="center" wrapText="1"/>
      <protection/>
    </xf>
    <xf numFmtId="0" fontId="3" fillId="0" borderId="3" xfId="0" applyFont="1" applyBorder="1" applyAlignment="1">
      <alignment horizontal="left"/>
    </xf>
    <xf numFmtId="10" fontId="1" fillId="0" borderId="0" xfId="15" applyNumberFormat="1" applyFont="1" applyAlignment="1">
      <alignment horizontal="center"/>
    </xf>
    <xf numFmtId="0" fontId="3" fillId="0" borderId="0" xfId="0" applyFont="1" applyAlignment="1">
      <alignment horizontal="left"/>
    </xf>
    <xf numFmtId="0" fontId="1" fillId="0" borderId="0" xfId="0" applyFont="1" applyAlignment="1">
      <alignment horizontal="left"/>
    </xf>
    <xf numFmtId="1" fontId="3" fillId="0" borderId="0" xfId="0" applyNumberFormat="1" applyFont="1" applyAlignment="1">
      <alignment horizontal="left"/>
    </xf>
    <xf numFmtId="0" fontId="9" fillId="0" borderId="0" xfId="0" applyFont="1"/>
    <xf numFmtId="0" fontId="1" fillId="0" borderId="0" xfId="33" applyAlignment="1">
      <alignment horizontal="left" vertical="top"/>
      <protection/>
    </xf>
    <xf numFmtId="10" fontId="1" fillId="0" borderId="0" xfId="15" applyNumberFormat="1" applyFont="1" applyFill="1" applyBorder="1" applyAlignment="1">
      <alignment horizontal="center"/>
    </xf>
    <xf numFmtId="0" fontId="4" fillId="0" borderId="0" xfId="0" applyFont="1" applyFill="1" applyBorder="1" applyAlignment="1">
      <alignment horizontal="centerContinuous"/>
    </xf>
    <xf numFmtId="0" fontId="3" fillId="0" borderId="0" xfId="0" applyFont="1" applyFill="1" applyBorder="1" applyAlignment="1">
      <alignment horizontal="centerContinuous"/>
    </xf>
    <xf numFmtId="0" fontId="8" fillId="0" borderId="2" xfId="30" applyFont="1" applyBorder="1" applyAlignment="1">
      <alignment horizontal="center" vertical="center"/>
      <protection/>
    </xf>
    <xf numFmtId="0" fontId="8" fillId="0" borderId="2" xfId="30" applyFont="1" applyBorder="1" applyAlignment="1">
      <alignment horizontal="center" vertical="center" wrapText="1"/>
      <protection/>
    </xf>
    <xf numFmtId="0" fontId="3" fillId="0" borderId="0" xfId="0" applyFont="1" applyBorder="1"/>
    <xf numFmtId="0" fontId="3" fillId="0" borderId="0" xfId="0" applyFont="1" applyFill="1" applyBorder="1"/>
    <xf numFmtId="0" fontId="3" fillId="0" borderId="0" xfId="21" applyFill="1">
      <alignment/>
      <protection/>
    </xf>
    <xf numFmtId="3" fontId="3" fillId="0" borderId="0" xfId="0" applyNumberFormat="1" applyFont="1" applyFill="1" applyAlignment="1">
      <alignment horizontal="center"/>
    </xf>
    <xf numFmtId="0" fontId="3" fillId="0" borderId="0" xfId="0" applyFont="1" applyFill="1"/>
    <xf numFmtId="0" fontId="3" fillId="0" borderId="0" xfId="0" applyFont="1" applyFill="1" applyAlignment="1">
      <alignment horizontal="center"/>
    </xf>
    <xf numFmtId="14" fontId="3" fillId="0" borderId="0" xfId="0" applyNumberFormat="1" applyFont="1" applyFill="1" applyAlignment="1">
      <alignment horizontal="center"/>
    </xf>
    <xf numFmtId="10" fontId="3" fillId="0" borderId="0" xfId="0" applyNumberFormat="1" applyFont="1" applyFill="1" applyAlignment="1">
      <alignment horizontal="center"/>
    </xf>
    <xf numFmtId="0" fontId="4" fillId="0" borderId="0" xfId="0" applyFont="1" applyAlignment="1">
      <alignment horizontal="center"/>
    </xf>
    <xf numFmtId="0" fontId="4" fillId="0" borderId="2" xfId="0" applyFont="1" applyBorder="1" applyAlignment="1">
      <alignment horizontal="centerContinuous"/>
    </xf>
    <xf numFmtId="0" fontId="3" fillId="0" borderId="2" xfId="0" applyFont="1" applyBorder="1" applyAlignment="1">
      <alignment horizontal="centerContinuous"/>
    </xf>
    <xf numFmtId="10" fontId="3" fillId="0" borderId="0" xfId="15" applyNumberFormat="1" applyFont="1" applyFill="1" applyAlignment="1">
      <alignment horizontal="center"/>
    </xf>
    <xf numFmtId="9" fontId="3" fillId="0" borderId="0" xfId="20" applyNumberFormat="1">
      <alignment/>
      <protection/>
    </xf>
    <xf numFmtId="0" fontId="4" fillId="0" borderId="0" xfId="20" applyFont="1" applyAlignment="1">
      <alignment horizontal="center"/>
      <protection/>
    </xf>
    <xf numFmtId="0" fontId="4" fillId="0" borderId="0" xfId="0" applyFont="1"/>
    <xf numFmtId="0" fontId="1" fillId="0" borderId="0" xfId="0" applyFont="1" applyBorder="1"/>
    <xf numFmtId="0" fontId="1" fillId="0" borderId="0" xfId="0" applyFont="1" applyBorder="1" applyAlignment="1">
      <alignment horizontal="center"/>
    </xf>
    <xf numFmtId="0" fontId="8" fillId="0" borderId="4" xfId="31" applyFont="1" applyBorder="1" applyAlignment="1">
      <alignment horizontal="center" wrapText="1"/>
      <protection/>
    </xf>
    <xf numFmtId="0" fontId="4" fillId="0" borderId="0" xfId="0" applyFont="1" applyBorder="1" applyAlignment="1">
      <alignment horizontal="center"/>
    </xf>
    <xf numFmtId="0" fontId="8" fillId="0" borderId="0" xfId="31" applyFont="1" applyBorder="1" applyAlignment="1">
      <alignment horizontal="center" wrapText="1"/>
      <protection/>
    </xf>
    <xf numFmtId="0" fontId="4" fillId="0" borderId="0" xfId="0" applyFont="1" applyAlignment="1">
      <alignment horizontal="centerContinuous"/>
    </xf>
    <xf numFmtId="0" fontId="3" fillId="0" borderId="0" xfId="0" applyFont="1" applyAlignment="1">
      <alignment horizontal="centerContinuous"/>
    </xf>
    <xf numFmtId="0" fontId="1" fillId="0" borderId="0" xfId="31" applyFont="1" applyBorder="1" applyAlignment="1">
      <alignment horizontal="center" wrapText="1"/>
      <protection/>
    </xf>
    <xf numFmtId="0" fontId="3" fillId="0" borderId="0" xfId="20" applyAlignment="1">
      <alignment horizontal="center" wrapText="1"/>
      <protection/>
    </xf>
    <xf numFmtId="0" fontId="1" fillId="0" borderId="0" xfId="20" applyFont="1" applyAlignment="1">
      <alignment horizontal="center" wrapText="1"/>
      <protection/>
    </xf>
    <xf numFmtId="0" fontId="6" fillId="0" borderId="0" xfId="20" applyFont="1" applyAlignment="1">
      <alignment wrapText="1"/>
      <protection/>
    </xf>
    <xf numFmtId="0" fontId="3" fillId="0" borderId="2" xfId="25" applyBorder="1" applyAlignment="1">
      <alignment wrapText="1"/>
      <protection/>
    </xf>
    <xf numFmtId="0" fontId="3" fillId="0" borderId="0" xfId="25" applyAlignment="1">
      <alignment horizontal="center" wrapText="1"/>
      <protection/>
    </xf>
    <xf numFmtId="0" fontId="3" fillId="0" borderId="0" xfId="25" applyAlignment="1">
      <alignment wrapText="1"/>
      <protection/>
    </xf>
    <xf numFmtId="0" fontId="3" fillId="0" borderId="0" xfId="21" applyAlignment="1">
      <alignment wrapText="1"/>
      <protection/>
    </xf>
    <xf numFmtId="0" fontId="6" fillId="0" borderId="0" xfId="20" applyFont="1" applyFill="1" applyAlignment="1">
      <alignment wrapText="1"/>
      <protection/>
    </xf>
    <xf numFmtId="0" fontId="4" fillId="0" borderId="0" xfId="20" applyFont="1" applyAlignment="1">
      <alignment/>
      <protection/>
    </xf>
    <xf numFmtId="0" fontId="2" fillId="0" borderId="0" xfId="0" applyFont="1" applyAlignment="1">
      <alignment horizontal="center"/>
    </xf>
    <xf numFmtId="0" fontId="3" fillId="0" borderId="0" xfId="0" applyFont="1" applyAlignment="1">
      <alignment horizontal="left" vertical="top" wrapText="1"/>
    </xf>
    <xf numFmtId="0" fontId="4" fillId="0" borderId="0" xfId="20" applyFont="1" applyAlignment="1">
      <alignment horizontal="center"/>
      <protection/>
    </xf>
  </cellXfs>
  <cellStyles count="20">
    <cellStyle name="Normal" xfId="0"/>
    <cellStyle name="Percent" xfId="15"/>
    <cellStyle name="Currency" xfId="16"/>
    <cellStyle name="Currency [0]" xfId="17"/>
    <cellStyle name="Comma" xfId="18"/>
    <cellStyle name="Comma [0]" xfId="19"/>
    <cellStyle name="Normal 10 10 3 2" xfId="20"/>
    <cellStyle name="Normal 10 10 6 2" xfId="21"/>
    <cellStyle name="Normal 4" xfId="22"/>
    <cellStyle name="Normal 9" xfId="23"/>
    <cellStyle name="Normal 195 2" xfId="24"/>
    <cellStyle name="Normal 10 10 8" xfId="25"/>
    <cellStyle name="Normal 2 142 2" xfId="26"/>
    <cellStyle name="Comma 2" xfId="27"/>
    <cellStyle name="Percent 8 10" xfId="28"/>
    <cellStyle name="Comma 98" xfId="29"/>
    <cellStyle name="Normal 41" xfId="30"/>
    <cellStyle name="Normal 5" xfId="31"/>
    <cellStyle name="Normal 2" xfId="32"/>
    <cellStyle name="Normal 3"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customXml" Target="../customXml/item1.xml" /><Relationship Id="rId18" Type="http://schemas.openxmlformats.org/officeDocument/2006/relationships/customXml" Target="../customXml/item2.xml" /><Relationship Id="rId19" Type="http://schemas.openxmlformats.org/officeDocument/2006/relationships/customXml" Target="../customXml/item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ontariopowergeneration.sharepoint.com\General-Offices-GO\INCTAX\PROVIS\Old%20Link%20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ceadata\(03100-03199)%20-%20Projects\03155%20-%20NYSEG%20RG&amp;E%20ROE%20and%20Capital%20Structure\Direct%20Testimony\Analysis\Authorized%20Equity%20Ratio%20&amp;%20ROE%20Analysis\Adjusted%20Equity%20Ratios%20-%20Rate%20Cases%20(2002%20-%202014)CMW.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ontariopowergeneration.sharepoint.com\FINANC\AFUDC\AFUDC%202002\AFUDC2002%20Forecast%20All%20Cos%20Act.%20thru%20Ma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ontariopowergeneration.sharepoint.com\General%20Ledger%20Accounting\ADI%20Vouchers\Amanda's%20ADI%20Vouchers\FY2013\January%202013\Uploaded\010-109%20MTM%20Jan-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ontariopowergeneration.sharepoint.com\(03100-03199)%20-%20Projects\03167%20-%20SPS%20New%20Mexico%202015\Analysis\Capital%20Structure\Capital%20Structure%20Analysis%2009-4-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Link File"/>
      <sheetName val="DATABASE"/>
      <sheetName val="Sheet1"/>
      <sheetName val="Prior Period"/>
      <sheetName val="#REF"/>
      <sheetName val="CIAC Detail by Month"/>
      <sheetName val="METERS_&amp;_TRANSFORMERS"/>
      <sheetName val="JAN"/>
      <sheetName val="YTD"/>
      <sheetName val="APRIL"/>
      <sheetName val="FEDERAL"/>
      <sheetName val="purch software &lt;25k"/>
      <sheetName val="summary 98_1"/>
      <sheetName val="14802"/>
      <sheetName val="purch software expensed"/>
      <sheetName val="Headings"/>
      <sheetName val="Update Dates"/>
      <sheetName val="PARTNERSHIP RECAP"/>
      <sheetName val="Electric - FY1997"/>
      <sheetName val="Non-Statutory Deferred Taxes"/>
      <sheetName val="ADFIT Activity   {A}"/>
      <sheetName val="Adj. 2"/>
      <sheetName val="YE DEFN"/>
      <sheetName val="100144-Am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Adjusted Common Equity"/>
      <sheetName val="2002"/>
      <sheetName val="2003"/>
      <sheetName val="2004"/>
      <sheetName val="2005"/>
      <sheetName val="2006"/>
      <sheetName val="2007"/>
      <sheetName val="2008"/>
      <sheetName val="2009"/>
      <sheetName val="2010"/>
      <sheetName val="2011"/>
      <sheetName val="2012"/>
      <sheetName val="Past Rate Cases (Old)"/>
    </sheetNames>
    <sheetDataSet>
      <sheetData sheetId="0">
        <row r="6">
          <cell r="D6" t="str">
            <v>Average Equity Ratio (unadj.)</v>
          </cell>
        </row>
      </sheetData>
      <sheetData sheetId="1" refreshError="1"/>
      <sheetData sheetId="2">
        <row r="6">
          <cell r="O6">
            <v>10.45</v>
          </cell>
          <cell r="P6">
            <v>47</v>
          </cell>
          <cell r="W6">
            <v>0.47</v>
          </cell>
        </row>
        <row r="7">
          <cell r="O7">
            <v>12</v>
          </cell>
          <cell r="P7">
            <v>41.02</v>
          </cell>
          <cell r="W7">
            <v>0.46386972746805377</v>
          </cell>
        </row>
        <row r="8">
          <cell r="O8" t="str">
            <v>NA</v>
          </cell>
          <cell r="P8" t="str">
            <v>NA</v>
          </cell>
        </row>
        <row r="9">
          <cell r="O9">
            <v>11.4</v>
          </cell>
          <cell r="P9" t="str">
            <v>NA</v>
          </cell>
        </row>
        <row r="10">
          <cell r="O10">
            <v>11.75</v>
          </cell>
          <cell r="P10">
            <v>44.99</v>
          </cell>
          <cell r="W10">
            <v>0.4499</v>
          </cell>
        </row>
        <row r="11">
          <cell r="O11" t="str">
            <v>NA</v>
          </cell>
          <cell r="P11" t="str">
            <v>NA</v>
          </cell>
        </row>
        <row r="12">
          <cell r="O12" t="str">
            <v>NA</v>
          </cell>
          <cell r="P12" t="str">
            <v>NA</v>
          </cell>
        </row>
        <row r="13">
          <cell r="O13" t="str">
            <v>NA</v>
          </cell>
          <cell r="P13" t="str">
            <v>NA</v>
          </cell>
        </row>
        <row r="14">
          <cell r="O14" t="str">
            <v>NA</v>
          </cell>
          <cell r="P14" t="str">
            <v>NA</v>
          </cell>
        </row>
        <row r="15">
          <cell r="O15">
            <v>10.1</v>
          </cell>
          <cell r="P15">
            <v>42.59</v>
          </cell>
          <cell r="W15">
            <v>0.42590000000000006</v>
          </cell>
        </row>
        <row r="16">
          <cell r="O16">
            <v>10.17</v>
          </cell>
          <cell r="P16">
            <v>39.19</v>
          </cell>
          <cell r="W16">
            <v>0.39189999999999997</v>
          </cell>
        </row>
        <row r="17">
          <cell r="O17">
            <v>10</v>
          </cell>
          <cell r="P17" t="str">
            <v>NA</v>
          </cell>
        </row>
        <row r="18">
          <cell r="O18" t="str">
            <v>NA</v>
          </cell>
          <cell r="P18" t="str">
            <v>NA</v>
          </cell>
        </row>
        <row r="19">
          <cell r="O19">
            <v>11.8</v>
          </cell>
          <cell r="P19">
            <v>48.87</v>
          </cell>
          <cell r="W19">
            <v>0.48869999999999997</v>
          </cell>
        </row>
        <row r="20">
          <cell r="O20">
            <v>11.55</v>
          </cell>
          <cell r="P20">
            <v>56</v>
          </cell>
          <cell r="W20">
            <v>0.56</v>
          </cell>
        </row>
        <row r="21">
          <cell r="O21">
            <v>11</v>
          </cell>
          <cell r="P21">
            <v>50</v>
          </cell>
          <cell r="W21">
            <v>0.5</v>
          </cell>
        </row>
        <row r="22">
          <cell r="O22">
            <v>11.16</v>
          </cell>
          <cell r="P22">
            <v>42</v>
          </cell>
          <cell r="W22">
            <v>0.42</v>
          </cell>
        </row>
        <row r="23">
          <cell r="O23">
            <v>11</v>
          </cell>
          <cell r="P23">
            <v>40</v>
          </cell>
          <cell r="W23">
            <v>0.4</v>
          </cell>
        </row>
        <row r="24">
          <cell r="O24">
            <v>12.3</v>
          </cell>
          <cell r="P24">
            <v>44.67</v>
          </cell>
          <cell r="W24">
            <v>0.44670000000000004</v>
          </cell>
        </row>
        <row r="25">
          <cell r="O25">
            <v>12.3</v>
          </cell>
          <cell r="P25">
            <v>54.99</v>
          </cell>
          <cell r="W25">
            <v>0.5499</v>
          </cell>
        </row>
      </sheetData>
      <sheetData sheetId="3">
        <row r="6">
          <cell r="O6">
            <v>10.75</v>
          </cell>
          <cell r="P6">
            <v>47.5</v>
          </cell>
          <cell r="W6">
            <v>0.475</v>
          </cell>
        </row>
        <row r="7">
          <cell r="O7">
            <v>10.75</v>
          </cell>
          <cell r="P7">
            <v>51.4</v>
          </cell>
          <cell r="W7">
            <v>0.514</v>
          </cell>
        </row>
        <row r="8">
          <cell r="O8">
            <v>9.85</v>
          </cell>
          <cell r="P8">
            <v>47.22</v>
          </cell>
          <cell r="W8">
            <v>0.4722</v>
          </cell>
        </row>
        <row r="9">
          <cell r="O9">
            <v>11.15</v>
          </cell>
          <cell r="P9">
            <v>47.2</v>
          </cell>
          <cell r="W9">
            <v>0.47200000000000003</v>
          </cell>
        </row>
        <row r="10">
          <cell r="O10">
            <v>11.1</v>
          </cell>
          <cell r="P10" t="str">
            <v>NA</v>
          </cell>
        </row>
        <row r="11">
          <cell r="O11" t="str">
            <v>NA</v>
          </cell>
          <cell r="P11" t="str">
            <v>NA</v>
          </cell>
        </row>
        <row r="12">
          <cell r="O12">
            <v>9.5</v>
          </cell>
          <cell r="P12">
            <v>46</v>
          </cell>
          <cell r="W12">
            <v>0.46</v>
          </cell>
        </row>
        <row r="13">
          <cell r="O13">
            <v>9.75</v>
          </cell>
          <cell r="P13">
            <v>41.45</v>
          </cell>
          <cell r="W13">
            <v>0.41450000000000004</v>
          </cell>
        </row>
        <row r="14">
          <cell r="O14">
            <v>9.75</v>
          </cell>
          <cell r="P14">
            <v>46</v>
          </cell>
          <cell r="W14">
            <v>0.46</v>
          </cell>
        </row>
        <row r="15">
          <cell r="O15" t="str">
            <v>NA</v>
          </cell>
          <cell r="P15" t="str">
            <v>NA</v>
          </cell>
        </row>
        <row r="16">
          <cell r="O16">
            <v>9.96</v>
          </cell>
          <cell r="P16">
            <v>41.4</v>
          </cell>
          <cell r="W16">
            <v>0.414</v>
          </cell>
        </row>
        <row r="17">
          <cell r="O17">
            <v>11.5</v>
          </cell>
          <cell r="P17">
            <v>50.32</v>
          </cell>
          <cell r="W17">
            <v>0.5032</v>
          </cell>
        </row>
        <row r="18">
          <cell r="O18">
            <v>10.5</v>
          </cell>
          <cell r="P18">
            <v>46</v>
          </cell>
          <cell r="W18">
            <v>0.46</v>
          </cell>
        </row>
        <row r="19">
          <cell r="O19">
            <v>12.45</v>
          </cell>
          <cell r="P19">
            <v>52.18</v>
          </cell>
          <cell r="W19">
            <v>0.5218</v>
          </cell>
        </row>
        <row r="20">
          <cell r="O20">
            <v>10.7</v>
          </cell>
          <cell r="P20">
            <v>47.04</v>
          </cell>
          <cell r="W20">
            <v>0.4704</v>
          </cell>
        </row>
        <row r="21">
          <cell r="O21">
            <v>10.5</v>
          </cell>
          <cell r="P21" t="str">
            <v>NA</v>
          </cell>
        </row>
        <row r="22">
          <cell r="O22">
            <v>12.3</v>
          </cell>
          <cell r="P22">
            <v>55.42</v>
          </cell>
          <cell r="W22">
            <v>0.5542</v>
          </cell>
        </row>
        <row r="23">
          <cell r="O23">
            <v>12</v>
          </cell>
          <cell r="P23">
            <v>60.27</v>
          </cell>
          <cell r="W23">
            <v>0.6027</v>
          </cell>
        </row>
        <row r="24">
          <cell r="O24">
            <v>12</v>
          </cell>
          <cell r="P24">
            <v>51.72</v>
          </cell>
          <cell r="W24">
            <v>0.5172</v>
          </cell>
        </row>
        <row r="25">
          <cell r="O25">
            <v>12</v>
          </cell>
          <cell r="P25">
            <v>56</v>
          </cell>
          <cell r="W25">
            <v>0.56</v>
          </cell>
        </row>
        <row r="26">
          <cell r="O26">
            <v>12</v>
          </cell>
          <cell r="P26">
            <v>55</v>
          </cell>
          <cell r="W26">
            <v>0.55</v>
          </cell>
        </row>
        <row r="27">
          <cell r="O27">
            <v>10.75</v>
          </cell>
          <cell r="P27">
            <v>45.7</v>
          </cell>
          <cell r="W27">
            <v>0.457</v>
          </cell>
        </row>
      </sheetData>
      <sheetData sheetId="4">
        <row r="6">
          <cell r="O6">
            <v>11.22</v>
          </cell>
          <cell r="P6">
            <v>48</v>
          </cell>
          <cell r="W6">
            <v>0.48</v>
          </cell>
        </row>
        <row r="7">
          <cell r="O7" t="str">
            <v>NA</v>
          </cell>
          <cell r="P7" t="str">
            <v>NA</v>
          </cell>
          <cell r="W7" t="str">
            <v>NA</v>
          </cell>
        </row>
        <row r="8">
          <cell r="O8">
            <v>11.6</v>
          </cell>
          <cell r="P8">
            <v>48</v>
          </cell>
          <cell r="W8">
            <v>0.48</v>
          </cell>
        </row>
        <row r="9">
          <cell r="O9">
            <v>10.25</v>
          </cell>
          <cell r="P9">
            <v>47.5</v>
          </cell>
          <cell r="W9">
            <v>0.475</v>
          </cell>
        </row>
        <row r="10">
          <cell r="O10">
            <v>11.25</v>
          </cell>
          <cell r="P10" t="str">
            <v>NA</v>
          </cell>
          <cell r="W10" t="str">
            <v>NA</v>
          </cell>
        </row>
        <row r="11">
          <cell r="O11">
            <v>10.4</v>
          </cell>
          <cell r="P11">
            <v>42.59</v>
          </cell>
          <cell r="W11">
            <v>0.42590000000000006</v>
          </cell>
        </row>
        <row r="12">
          <cell r="O12">
            <v>10.25</v>
          </cell>
          <cell r="P12">
            <v>45.97</v>
          </cell>
          <cell r="W12">
            <v>0.4597</v>
          </cell>
        </row>
        <row r="13">
          <cell r="O13">
            <v>10.5</v>
          </cell>
          <cell r="P13">
            <v>44.44</v>
          </cell>
          <cell r="W13">
            <v>0.5243657817109145</v>
          </cell>
        </row>
        <row r="14">
          <cell r="O14">
            <v>10.97</v>
          </cell>
          <cell r="P14">
            <v>47.89</v>
          </cell>
          <cell r="W14">
            <v>0.4789</v>
          </cell>
        </row>
        <row r="15">
          <cell r="O15">
            <v>10.5</v>
          </cell>
          <cell r="P15">
            <v>51.58</v>
          </cell>
          <cell r="W15">
            <v>0.5158</v>
          </cell>
        </row>
        <row r="16">
          <cell r="O16">
            <v>10.5</v>
          </cell>
          <cell r="P16">
            <v>48.6</v>
          </cell>
          <cell r="W16">
            <v>0.486</v>
          </cell>
        </row>
        <row r="17">
          <cell r="O17">
            <v>9.85</v>
          </cell>
          <cell r="P17" t="str">
            <v>NA</v>
          </cell>
          <cell r="W17" t="str">
            <v>NA</v>
          </cell>
        </row>
        <row r="18">
          <cell r="O18">
            <v>11</v>
          </cell>
          <cell r="P18">
            <v>38.08</v>
          </cell>
          <cell r="W18">
            <v>0.4404858299595142</v>
          </cell>
        </row>
        <row r="19">
          <cell r="O19">
            <v>11.25</v>
          </cell>
          <cell r="P19">
            <v>47.15</v>
          </cell>
          <cell r="W19">
            <v>0.4715</v>
          </cell>
        </row>
        <row r="20">
          <cell r="O20" t="str">
            <v>NA</v>
          </cell>
          <cell r="P20" t="str">
            <v>NA</v>
          </cell>
          <cell r="W20" t="str">
            <v>NA</v>
          </cell>
        </row>
        <row r="21">
          <cell r="O21" t="str">
            <v>NA</v>
          </cell>
          <cell r="P21" t="str">
            <v>NA</v>
          </cell>
          <cell r="W21" t="str">
            <v>NA</v>
          </cell>
        </row>
        <row r="22">
          <cell r="O22">
            <v>10.25</v>
          </cell>
          <cell r="P22">
            <v>33.97</v>
          </cell>
          <cell r="W22">
            <v>0.3397</v>
          </cell>
        </row>
        <row r="23">
          <cell r="O23">
            <v>10.25</v>
          </cell>
          <cell r="P23">
            <v>35.77</v>
          </cell>
          <cell r="W23">
            <v>0.3577</v>
          </cell>
        </row>
        <row r="24">
          <cell r="O24" t="str">
            <v>NA</v>
          </cell>
          <cell r="P24" t="str">
            <v>NA</v>
          </cell>
          <cell r="W24" t="str">
            <v>NA</v>
          </cell>
        </row>
        <row r="25">
          <cell r="O25" t="str">
            <v>NA</v>
          </cell>
          <cell r="P25" t="str">
            <v>NA</v>
          </cell>
          <cell r="W25" t="str">
            <v>NA</v>
          </cell>
        </row>
        <row r="26">
          <cell r="O26">
            <v>10.7</v>
          </cell>
          <cell r="P26">
            <v>46.87</v>
          </cell>
          <cell r="W26">
            <v>0.46869999999999995</v>
          </cell>
        </row>
        <row r="27">
          <cell r="O27">
            <v>10.5</v>
          </cell>
          <cell r="P27">
            <v>50</v>
          </cell>
          <cell r="W27">
            <v>0.5</v>
          </cell>
        </row>
        <row r="28">
          <cell r="O28" t="str">
            <v>NA</v>
          </cell>
          <cell r="P28" t="str">
            <v>NA</v>
          </cell>
          <cell r="W28" t="str">
            <v>NA</v>
          </cell>
        </row>
        <row r="29">
          <cell r="O29" t="str">
            <v>NA</v>
          </cell>
          <cell r="P29" t="str">
            <v>NA</v>
          </cell>
          <cell r="W29" t="str">
            <v>NA</v>
          </cell>
        </row>
        <row r="30">
          <cell r="O30">
            <v>11.5</v>
          </cell>
          <cell r="P30">
            <v>57.64</v>
          </cell>
          <cell r="W30">
            <v>0.5764</v>
          </cell>
        </row>
        <row r="31">
          <cell r="O31">
            <v>12</v>
          </cell>
          <cell r="P31">
            <v>55.91</v>
          </cell>
          <cell r="W31">
            <v>0.5590999999999999</v>
          </cell>
        </row>
        <row r="32">
          <cell r="O32" t="str">
            <v>NA</v>
          </cell>
          <cell r="P32" t="str">
            <v>NA</v>
          </cell>
          <cell r="W32" t="str">
            <v>NA</v>
          </cell>
        </row>
        <row r="33">
          <cell r="O33">
            <v>11.5</v>
          </cell>
          <cell r="P33">
            <v>57.35</v>
          </cell>
          <cell r="W33">
            <v>0.5735</v>
          </cell>
        </row>
        <row r="34">
          <cell r="O34">
            <v>10.75</v>
          </cell>
          <cell r="P34">
            <v>44.95</v>
          </cell>
          <cell r="W34">
            <v>0.4495</v>
          </cell>
        </row>
      </sheetData>
      <sheetData sheetId="5">
        <row r="6">
          <cell r="O6">
            <v>10.25</v>
          </cell>
          <cell r="P6">
            <v>45</v>
          </cell>
          <cell r="W6">
            <v>0.45</v>
          </cell>
        </row>
        <row r="7">
          <cell r="O7">
            <v>10.75</v>
          </cell>
          <cell r="P7" t="str">
            <v>NA</v>
          </cell>
        </row>
        <row r="8">
          <cell r="O8" t="str">
            <v>NA</v>
          </cell>
          <cell r="P8" t="str">
            <v>NA</v>
          </cell>
        </row>
        <row r="9">
          <cell r="O9" t="str">
            <v>NA</v>
          </cell>
          <cell r="P9" t="str">
            <v>NA</v>
          </cell>
        </row>
        <row r="10">
          <cell r="O10">
            <v>10</v>
          </cell>
          <cell r="P10">
            <v>44.59</v>
          </cell>
          <cell r="W10">
            <v>0.4459</v>
          </cell>
        </row>
        <row r="11">
          <cell r="O11">
            <v>10</v>
          </cell>
          <cell r="P11">
            <v>44.59</v>
          </cell>
          <cell r="W11">
            <v>0.4459</v>
          </cell>
        </row>
        <row r="12">
          <cell r="O12">
            <v>10.25</v>
          </cell>
          <cell r="P12">
            <v>48.73</v>
          </cell>
          <cell r="W12">
            <v>0.48729999999999996</v>
          </cell>
        </row>
        <row r="13">
          <cell r="O13" t="str">
            <v>NA</v>
          </cell>
          <cell r="P13" t="str">
            <v>NA</v>
          </cell>
        </row>
        <row r="14">
          <cell r="O14">
            <v>11.15</v>
          </cell>
          <cell r="P14">
            <v>36.31</v>
          </cell>
          <cell r="W14">
            <v>0.4363133862052391</v>
          </cell>
        </row>
        <row r="15">
          <cell r="O15" t="str">
            <v>NA</v>
          </cell>
          <cell r="P15" t="str">
            <v>NA</v>
          </cell>
        </row>
        <row r="16">
          <cell r="O16">
            <v>11</v>
          </cell>
          <cell r="P16">
            <v>49.14</v>
          </cell>
          <cell r="W16">
            <v>0.4914</v>
          </cell>
        </row>
        <row r="17">
          <cell r="O17">
            <v>9.75</v>
          </cell>
          <cell r="P17">
            <v>46.22</v>
          </cell>
          <cell r="W17">
            <v>0.4622</v>
          </cell>
        </row>
        <row r="18">
          <cell r="O18">
            <v>9.75</v>
          </cell>
          <cell r="P18">
            <v>46</v>
          </cell>
          <cell r="W18">
            <v>0.46</v>
          </cell>
        </row>
        <row r="19">
          <cell r="O19">
            <v>10.3</v>
          </cell>
          <cell r="P19">
            <v>48</v>
          </cell>
          <cell r="W19">
            <v>0.48</v>
          </cell>
        </row>
        <row r="20">
          <cell r="O20" t="str">
            <v>NA</v>
          </cell>
          <cell r="P20" t="str">
            <v>NA</v>
          </cell>
        </row>
        <row r="21">
          <cell r="O21">
            <v>10.29</v>
          </cell>
          <cell r="P21">
            <v>47.53</v>
          </cell>
          <cell r="W21">
            <v>0.4753</v>
          </cell>
        </row>
        <row r="22">
          <cell r="O22">
            <v>10.75</v>
          </cell>
          <cell r="P22">
            <v>55.69</v>
          </cell>
          <cell r="W22">
            <v>0.5569</v>
          </cell>
        </row>
        <row r="23">
          <cell r="O23" t="str">
            <v>NA</v>
          </cell>
          <cell r="P23" t="str">
            <v>NA</v>
          </cell>
        </row>
        <row r="24">
          <cell r="O24">
            <v>10</v>
          </cell>
          <cell r="P24">
            <v>47.56</v>
          </cell>
          <cell r="W24">
            <v>0.4756</v>
          </cell>
        </row>
        <row r="25">
          <cell r="O25">
            <v>10.7</v>
          </cell>
          <cell r="P25">
            <v>50.31</v>
          </cell>
          <cell r="W25">
            <v>0.5031</v>
          </cell>
        </row>
        <row r="26">
          <cell r="O26">
            <v>10.13</v>
          </cell>
          <cell r="P26">
            <v>40</v>
          </cell>
          <cell r="W26">
            <v>0.4</v>
          </cell>
        </row>
        <row r="27">
          <cell r="O27">
            <v>11.75</v>
          </cell>
          <cell r="P27">
            <v>25</v>
          </cell>
          <cell r="W27">
            <v>0.25</v>
          </cell>
        </row>
        <row r="28">
          <cell r="O28">
            <v>10.5</v>
          </cell>
          <cell r="P28">
            <v>47.8</v>
          </cell>
          <cell r="W28">
            <v>0.478</v>
          </cell>
        </row>
        <row r="29">
          <cell r="O29">
            <v>10</v>
          </cell>
          <cell r="P29">
            <v>55.53</v>
          </cell>
          <cell r="W29">
            <v>0.5553</v>
          </cell>
        </row>
        <row r="30">
          <cell r="O30">
            <v>10.4</v>
          </cell>
          <cell r="P30">
            <v>40</v>
          </cell>
          <cell r="W30">
            <v>0.4</v>
          </cell>
        </row>
        <row r="31">
          <cell r="O31">
            <v>10.3</v>
          </cell>
          <cell r="P31">
            <v>43</v>
          </cell>
          <cell r="W31">
            <v>0.43</v>
          </cell>
        </row>
        <row r="32">
          <cell r="O32">
            <v>11</v>
          </cell>
          <cell r="P32">
            <v>56.65</v>
          </cell>
          <cell r="W32">
            <v>0.5665</v>
          </cell>
        </row>
        <row r="33">
          <cell r="O33" t="str">
            <v>NA</v>
          </cell>
          <cell r="P33" t="str">
            <v>NA</v>
          </cell>
        </row>
        <row r="34">
          <cell r="O34">
            <v>11.5</v>
          </cell>
          <cell r="P34">
            <v>61.75</v>
          </cell>
          <cell r="W34">
            <v>0.6175</v>
          </cell>
        </row>
        <row r="35">
          <cell r="O35">
            <v>11</v>
          </cell>
          <cell r="P35">
            <v>59.73</v>
          </cell>
          <cell r="W35">
            <v>0.5972999999999999</v>
          </cell>
        </row>
        <row r="36">
          <cell r="O36">
            <v>10.75</v>
          </cell>
          <cell r="P36">
            <v>49.8</v>
          </cell>
          <cell r="W36">
            <v>0.498</v>
          </cell>
        </row>
      </sheetData>
      <sheetData sheetId="6">
        <row r="6">
          <cell r="O6">
            <v>11.6</v>
          </cell>
          <cell r="P6">
            <v>48</v>
          </cell>
          <cell r="W6">
            <v>0.48</v>
          </cell>
        </row>
        <row r="7">
          <cell r="O7">
            <v>10.5</v>
          </cell>
          <cell r="P7">
            <v>60</v>
          </cell>
          <cell r="W7">
            <v>0.6</v>
          </cell>
        </row>
        <row r="8">
          <cell r="O8">
            <v>9.75</v>
          </cell>
          <cell r="P8">
            <v>48</v>
          </cell>
          <cell r="W8">
            <v>0.48</v>
          </cell>
        </row>
        <row r="9">
          <cell r="O9">
            <v>10</v>
          </cell>
          <cell r="P9">
            <v>47.72</v>
          </cell>
          <cell r="W9">
            <v>0.4772</v>
          </cell>
        </row>
        <row r="10">
          <cell r="O10" t="str">
            <v>NA</v>
          </cell>
          <cell r="P10" t="str">
            <v>NA</v>
          </cell>
        </row>
        <row r="11">
          <cell r="O11">
            <v>10.08</v>
          </cell>
          <cell r="P11">
            <v>48.92</v>
          </cell>
          <cell r="W11">
            <v>0.4892</v>
          </cell>
        </row>
        <row r="12">
          <cell r="O12">
            <v>10.12</v>
          </cell>
          <cell r="P12">
            <v>45.57</v>
          </cell>
          <cell r="W12">
            <v>0.4557</v>
          </cell>
        </row>
        <row r="13">
          <cell r="O13">
            <v>10.08</v>
          </cell>
          <cell r="P13">
            <v>51.56</v>
          </cell>
          <cell r="W13">
            <v>0.5156000000000001</v>
          </cell>
        </row>
        <row r="14">
          <cell r="O14">
            <v>10.05</v>
          </cell>
          <cell r="P14">
            <v>42.86</v>
          </cell>
          <cell r="W14">
            <v>0.4286</v>
          </cell>
        </row>
        <row r="15">
          <cell r="O15" t="str">
            <v>NA</v>
          </cell>
          <cell r="P15" t="str">
            <v>NA</v>
          </cell>
        </row>
        <row r="16">
          <cell r="O16" t="str">
            <v>NA</v>
          </cell>
          <cell r="P16" t="str">
            <v>NA</v>
          </cell>
        </row>
        <row r="17">
          <cell r="O17" t="str">
            <v>NA</v>
          </cell>
          <cell r="P17" t="str">
            <v>NA</v>
          </cell>
        </row>
        <row r="18">
          <cell r="O18">
            <v>10.2</v>
          </cell>
          <cell r="P18">
            <v>50</v>
          </cell>
          <cell r="W18">
            <v>0.5</v>
          </cell>
        </row>
        <row r="19">
          <cell r="O19" t="str">
            <v>NA</v>
          </cell>
          <cell r="P19" t="str">
            <v>NA</v>
          </cell>
        </row>
        <row r="20">
          <cell r="O20" t="str">
            <v>NA</v>
          </cell>
          <cell r="P20" t="str">
            <v>NA</v>
          </cell>
        </row>
        <row r="21">
          <cell r="O21">
            <v>10.75</v>
          </cell>
          <cell r="P21">
            <v>47.12</v>
          </cell>
          <cell r="W21">
            <v>0.5493</v>
          </cell>
        </row>
        <row r="22">
          <cell r="O22">
            <v>10.39</v>
          </cell>
          <cell r="P22">
            <v>49.1</v>
          </cell>
          <cell r="W22">
            <v>0.491</v>
          </cell>
        </row>
        <row r="23">
          <cell r="O23">
            <v>10.54</v>
          </cell>
          <cell r="P23">
            <v>51.67</v>
          </cell>
          <cell r="W23">
            <v>0.5167</v>
          </cell>
        </row>
        <row r="24">
          <cell r="O24">
            <v>10.9</v>
          </cell>
          <cell r="P24">
            <v>50.8</v>
          </cell>
          <cell r="W24">
            <v>0.508</v>
          </cell>
        </row>
        <row r="25">
          <cell r="O25">
            <v>11.25</v>
          </cell>
          <cell r="P25">
            <v>53.69</v>
          </cell>
          <cell r="W25">
            <v>0.5368999999999999</v>
          </cell>
        </row>
        <row r="26">
          <cell r="O26" t="str">
            <v>NA</v>
          </cell>
          <cell r="P26" t="str">
            <v>NA</v>
          </cell>
        </row>
        <row r="27">
          <cell r="O27" t="str">
            <v>NA</v>
          </cell>
          <cell r="P27" t="str">
            <v>NA</v>
          </cell>
        </row>
        <row r="28">
          <cell r="O28">
            <v>10.6</v>
          </cell>
          <cell r="P28">
            <v>40.76</v>
          </cell>
          <cell r="W28">
            <v>0.40759999999999996</v>
          </cell>
        </row>
        <row r="29">
          <cell r="O29">
            <v>9.67</v>
          </cell>
          <cell r="P29">
            <v>43.1</v>
          </cell>
          <cell r="W29">
            <v>0.431</v>
          </cell>
        </row>
        <row r="30">
          <cell r="O30">
            <v>9.6</v>
          </cell>
          <cell r="P30">
            <v>45</v>
          </cell>
          <cell r="W30">
            <v>0.45</v>
          </cell>
        </row>
        <row r="31">
          <cell r="O31">
            <v>9.55</v>
          </cell>
          <cell r="P31">
            <v>41.6</v>
          </cell>
          <cell r="W31">
            <v>0.41600000000000004</v>
          </cell>
        </row>
        <row r="32">
          <cell r="O32">
            <v>10</v>
          </cell>
          <cell r="P32">
            <v>50</v>
          </cell>
          <cell r="W32">
            <v>0.5</v>
          </cell>
        </row>
        <row r="33">
          <cell r="O33" t="str">
            <v>NA</v>
          </cell>
          <cell r="P33">
            <v>45</v>
          </cell>
          <cell r="W33">
            <v>0.45</v>
          </cell>
        </row>
        <row r="34">
          <cell r="O34" t="str">
            <v>NA</v>
          </cell>
          <cell r="P34" t="str">
            <v>NA</v>
          </cell>
        </row>
        <row r="35">
          <cell r="O35" t="str">
            <v>NA</v>
          </cell>
          <cell r="P35" t="str">
            <v>NA</v>
          </cell>
        </row>
        <row r="36">
          <cell r="O36">
            <v>10.25</v>
          </cell>
          <cell r="P36" t="str">
            <v>NA</v>
          </cell>
        </row>
        <row r="37">
          <cell r="O37">
            <v>10.75</v>
          </cell>
          <cell r="P37">
            <v>55.57</v>
          </cell>
          <cell r="W37">
            <v>0.5557</v>
          </cell>
        </row>
        <row r="38">
          <cell r="O38">
            <v>10.25</v>
          </cell>
          <cell r="P38">
            <v>52.76</v>
          </cell>
          <cell r="W38">
            <v>0.5276</v>
          </cell>
        </row>
        <row r="40">
          <cell r="O40">
            <v>10.2</v>
          </cell>
          <cell r="P40">
            <v>46</v>
          </cell>
          <cell r="W40">
            <v>0.46</v>
          </cell>
        </row>
        <row r="41">
          <cell r="O41">
            <v>10.5</v>
          </cell>
          <cell r="P41" t="str">
            <v>NA</v>
          </cell>
        </row>
        <row r="42">
          <cell r="O42">
            <v>11</v>
          </cell>
          <cell r="P42">
            <v>53.66</v>
          </cell>
          <cell r="W42">
            <v>0.5366</v>
          </cell>
        </row>
        <row r="43">
          <cell r="O43" t="str">
            <v>NA</v>
          </cell>
          <cell r="P43" t="str">
            <v>NA</v>
          </cell>
        </row>
        <row r="44">
          <cell r="O44" t="str">
            <v>NA</v>
          </cell>
          <cell r="P44" t="str">
            <v>NA</v>
          </cell>
        </row>
      </sheetData>
      <sheetData sheetId="7">
        <row r="6">
          <cell r="O6">
            <v>9.9</v>
          </cell>
          <cell r="P6">
            <v>32.19</v>
          </cell>
          <cell r="W6">
            <v>0.4916755765999694</v>
          </cell>
        </row>
        <row r="7">
          <cell r="O7">
            <v>10</v>
          </cell>
          <cell r="P7">
            <v>32.33</v>
          </cell>
          <cell r="W7">
            <v>0.4788210900473933</v>
          </cell>
        </row>
        <row r="8">
          <cell r="O8">
            <v>10.75</v>
          </cell>
          <cell r="P8">
            <v>54.5</v>
          </cell>
          <cell r="W8">
            <v>0.545</v>
          </cell>
        </row>
        <row r="9">
          <cell r="O9">
            <v>11.35</v>
          </cell>
          <cell r="P9">
            <v>52</v>
          </cell>
          <cell r="W9">
            <v>0.52</v>
          </cell>
        </row>
        <row r="10">
          <cell r="O10">
            <v>11.25</v>
          </cell>
          <cell r="P10" t="str">
            <v>NA</v>
          </cell>
        </row>
        <row r="11">
          <cell r="O11">
            <v>10.25</v>
          </cell>
          <cell r="P11">
            <v>50.4</v>
          </cell>
          <cell r="W11">
            <v>0.504</v>
          </cell>
        </row>
        <row r="12">
          <cell r="O12">
            <v>10.4</v>
          </cell>
          <cell r="P12">
            <v>47.05</v>
          </cell>
          <cell r="W12">
            <v>0.5459503365049895</v>
          </cell>
        </row>
        <row r="13">
          <cell r="O13" t="str">
            <v>NA</v>
          </cell>
          <cell r="P13" t="str">
            <v>NA</v>
          </cell>
        </row>
        <row r="14">
          <cell r="O14">
            <v>10</v>
          </cell>
          <cell r="P14">
            <v>48.63</v>
          </cell>
          <cell r="W14">
            <v>0.4863</v>
          </cell>
        </row>
        <row r="15">
          <cell r="O15">
            <v>10</v>
          </cell>
          <cell r="P15">
            <v>47.69</v>
          </cell>
          <cell r="W15">
            <v>0.4769</v>
          </cell>
        </row>
        <row r="16">
          <cell r="O16">
            <v>10.2</v>
          </cell>
          <cell r="P16" t="str">
            <v>NA</v>
          </cell>
        </row>
        <row r="17">
          <cell r="O17">
            <v>10.75</v>
          </cell>
          <cell r="P17">
            <v>57.62</v>
          </cell>
          <cell r="W17">
            <v>0.5761999999999999</v>
          </cell>
        </row>
        <row r="18">
          <cell r="O18">
            <v>10.25</v>
          </cell>
          <cell r="P18">
            <v>48.17</v>
          </cell>
          <cell r="W18">
            <v>0.4817</v>
          </cell>
        </row>
        <row r="19">
          <cell r="O19">
            <v>10.25</v>
          </cell>
          <cell r="P19">
            <v>48.17</v>
          </cell>
          <cell r="W19">
            <v>0.4817</v>
          </cell>
        </row>
        <row r="20">
          <cell r="O20">
            <v>10.2</v>
          </cell>
          <cell r="P20">
            <v>52.22</v>
          </cell>
          <cell r="W20">
            <v>0.5222</v>
          </cell>
        </row>
        <row r="21">
          <cell r="O21">
            <v>11</v>
          </cell>
          <cell r="P21">
            <v>53</v>
          </cell>
          <cell r="W21">
            <v>0.53</v>
          </cell>
        </row>
        <row r="22">
          <cell r="O22">
            <v>9.67</v>
          </cell>
          <cell r="P22">
            <v>50</v>
          </cell>
          <cell r="W22">
            <v>0.5</v>
          </cell>
        </row>
        <row r="23">
          <cell r="O23">
            <v>9.67</v>
          </cell>
          <cell r="P23">
            <v>47.66</v>
          </cell>
          <cell r="W23">
            <v>0.47659999999999997</v>
          </cell>
        </row>
        <row r="24">
          <cell r="O24">
            <v>9.75</v>
          </cell>
          <cell r="P24">
            <v>46.51</v>
          </cell>
          <cell r="W24">
            <v>0.46509999999999996</v>
          </cell>
        </row>
        <row r="25">
          <cell r="O25" t="str">
            <v>NA</v>
          </cell>
          <cell r="P25" t="str">
            <v>NA</v>
          </cell>
        </row>
        <row r="26">
          <cell r="O26">
            <v>10.7</v>
          </cell>
          <cell r="P26">
            <v>47.29</v>
          </cell>
          <cell r="W26">
            <v>0.4729</v>
          </cell>
        </row>
        <row r="27">
          <cell r="O27">
            <v>9.1</v>
          </cell>
          <cell r="P27">
            <v>47.54</v>
          </cell>
          <cell r="W27">
            <v>0.4754</v>
          </cell>
        </row>
        <row r="28">
          <cell r="O28">
            <v>10</v>
          </cell>
          <cell r="P28">
            <v>46.02</v>
          </cell>
          <cell r="W28">
            <v>0.46020000000000005</v>
          </cell>
        </row>
        <row r="29">
          <cell r="O29">
            <v>10.1</v>
          </cell>
          <cell r="P29">
            <v>50</v>
          </cell>
          <cell r="W29">
            <v>0.5</v>
          </cell>
        </row>
        <row r="30">
          <cell r="O30">
            <v>10.1</v>
          </cell>
          <cell r="P30">
            <v>49</v>
          </cell>
          <cell r="W30">
            <v>0.49</v>
          </cell>
        </row>
        <row r="31">
          <cell r="O31">
            <v>10.1</v>
          </cell>
          <cell r="P31">
            <v>49</v>
          </cell>
          <cell r="W31">
            <v>0.49</v>
          </cell>
        </row>
        <row r="32">
          <cell r="O32" t="str">
            <v>NA</v>
          </cell>
          <cell r="P32" t="str">
            <v>NA</v>
          </cell>
        </row>
        <row r="33">
          <cell r="O33">
            <v>10.7</v>
          </cell>
          <cell r="P33">
            <v>53.32</v>
          </cell>
          <cell r="W33">
            <v>0.5332</v>
          </cell>
        </row>
        <row r="34">
          <cell r="O34">
            <v>9.96</v>
          </cell>
          <cell r="P34">
            <v>40</v>
          </cell>
          <cell r="W34">
            <v>0.4</v>
          </cell>
        </row>
        <row r="35">
          <cell r="O35" t="str">
            <v>NA</v>
          </cell>
          <cell r="P35" t="str">
            <v>NA</v>
          </cell>
        </row>
        <row r="37">
          <cell r="O37" t="str">
            <v>NA</v>
          </cell>
          <cell r="P37" t="str">
            <v>NA</v>
          </cell>
        </row>
        <row r="39">
          <cell r="O39">
            <v>10</v>
          </cell>
          <cell r="P39">
            <v>41.11</v>
          </cell>
          <cell r="W39">
            <v>0.4111</v>
          </cell>
        </row>
        <row r="40">
          <cell r="O40">
            <v>10.2</v>
          </cell>
          <cell r="P40">
            <v>46</v>
          </cell>
          <cell r="W40">
            <v>0.46</v>
          </cell>
        </row>
        <row r="41">
          <cell r="O41">
            <v>10.2</v>
          </cell>
          <cell r="P41">
            <v>46</v>
          </cell>
          <cell r="W41">
            <v>0.46</v>
          </cell>
        </row>
        <row r="42">
          <cell r="O42">
            <v>10.4</v>
          </cell>
          <cell r="P42">
            <v>44</v>
          </cell>
          <cell r="W42">
            <v>0.44</v>
          </cell>
        </row>
        <row r="43">
          <cell r="O43">
            <v>10.8</v>
          </cell>
          <cell r="P43">
            <v>57.36</v>
          </cell>
          <cell r="W43">
            <v>0.5736</v>
          </cell>
        </row>
        <row r="44">
          <cell r="O44">
            <v>10.8</v>
          </cell>
          <cell r="P44">
            <v>54.13</v>
          </cell>
          <cell r="W44">
            <v>0.5413</v>
          </cell>
        </row>
        <row r="45">
          <cell r="O45">
            <v>10.9</v>
          </cell>
          <cell r="P45">
            <v>57.46</v>
          </cell>
          <cell r="W45">
            <v>0.5746</v>
          </cell>
        </row>
        <row r="46">
          <cell r="O46">
            <v>10.5</v>
          </cell>
          <cell r="P46">
            <v>42.88</v>
          </cell>
          <cell r="W46">
            <v>0.4288</v>
          </cell>
        </row>
        <row r="47">
          <cell r="O47">
            <v>10.5</v>
          </cell>
          <cell r="P47">
            <v>46.07</v>
          </cell>
          <cell r="W47">
            <v>0.4607</v>
          </cell>
        </row>
        <row r="48">
          <cell r="O48">
            <v>10.9</v>
          </cell>
          <cell r="P48">
            <v>54</v>
          </cell>
          <cell r="W48">
            <v>0.54</v>
          </cell>
        </row>
      </sheetData>
      <sheetData sheetId="8">
        <row r="6">
          <cell r="O6">
            <v>10.25</v>
          </cell>
          <cell r="P6">
            <v>42.5</v>
          </cell>
          <cell r="W6">
            <v>0.425</v>
          </cell>
        </row>
        <row r="7">
          <cell r="O7">
            <v>10</v>
          </cell>
          <cell r="P7">
            <v>48.85</v>
          </cell>
          <cell r="W7">
            <v>0.4885</v>
          </cell>
        </row>
        <row r="8">
          <cell r="O8">
            <v>10.7</v>
          </cell>
          <cell r="P8">
            <v>49</v>
          </cell>
          <cell r="W8">
            <v>0.49</v>
          </cell>
        </row>
        <row r="9">
          <cell r="O9">
            <v>9.4</v>
          </cell>
          <cell r="P9">
            <v>48.99</v>
          </cell>
          <cell r="W9">
            <v>0.4899</v>
          </cell>
        </row>
        <row r="10">
          <cell r="O10">
            <v>10</v>
          </cell>
          <cell r="P10">
            <v>46.55</v>
          </cell>
          <cell r="W10">
            <v>0.46549999999999997</v>
          </cell>
        </row>
        <row r="11">
          <cell r="O11">
            <v>11</v>
          </cell>
          <cell r="P11">
            <v>38.99</v>
          </cell>
        </row>
        <row r="12">
          <cell r="O12">
            <v>10.7</v>
          </cell>
          <cell r="P12">
            <v>55.79</v>
          </cell>
          <cell r="W12">
            <v>0.5579</v>
          </cell>
        </row>
        <row r="13">
          <cell r="O13">
            <v>10.2</v>
          </cell>
          <cell r="P13">
            <v>47.94</v>
          </cell>
          <cell r="W13">
            <v>0.4794</v>
          </cell>
        </row>
        <row r="14">
          <cell r="O14" t="str">
            <v>NA</v>
          </cell>
          <cell r="P14" t="str">
            <v>NA</v>
          </cell>
        </row>
        <row r="15">
          <cell r="O15" t="str">
            <v>NA</v>
          </cell>
          <cell r="P15" t="str">
            <v>NA</v>
          </cell>
        </row>
        <row r="16">
          <cell r="O16">
            <v>10.65</v>
          </cell>
          <cell r="P16">
            <v>47.91</v>
          </cell>
          <cell r="W16">
            <v>0.47909999999999997</v>
          </cell>
        </row>
        <row r="17">
          <cell r="O17">
            <v>10.65</v>
          </cell>
          <cell r="P17">
            <v>46.5</v>
          </cell>
          <cell r="W17">
            <v>0.465</v>
          </cell>
        </row>
        <row r="18">
          <cell r="O18">
            <v>10.65</v>
          </cell>
          <cell r="P18">
            <v>51.76</v>
          </cell>
          <cell r="W18">
            <v>0.5176</v>
          </cell>
        </row>
        <row r="19">
          <cell r="O19">
            <v>10.3</v>
          </cell>
          <cell r="P19">
            <v>45.04</v>
          </cell>
          <cell r="W19">
            <v>0.45039999999999997</v>
          </cell>
        </row>
        <row r="20">
          <cell r="O20">
            <v>10.25</v>
          </cell>
          <cell r="P20">
            <v>42.8</v>
          </cell>
          <cell r="W20">
            <v>0.428</v>
          </cell>
        </row>
        <row r="21">
          <cell r="O21">
            <v>10.7</v>
          </cell>
          <cell r="P21">
            <v>41.75</v>
          </cell>
          <cell r="W21">
            <v>0.4934404916676516</v>
          </cell>
        </row>
        <row r="22">
          <cell r="O22">
            <v>11</v>
          </cell>
          <cell r="P22">
            <v>40.68</v>
          </cell>
          <cell r="W22">
            <v>0.4621676891615542</v>
          </cell>
        </row>
        <row r="23">
          <cell r="O23">
            <v>10.55</v>
          </cell>
          <cell r="P23" t="str">
            <v>NA</v>
          </cell>
        </row>
        <row r="24">
          <cell r="O24">
            <v>10.43</v>
          </cell>
          <cell r="P24">
            <v>50</v>
          </cell>
          <cell r="W24">
            <v>0.5</v>
          </cell>
        </row>
        <row r="25">
          <cell r="O25">
            <v>10.8</v>
          </cell>
          <cell r="P25">
            <v>50.78</v>
          </cell>
          <cell r="W25">
            <v>0.5078</v>
          </cell>
        </row>
        <row r="26">
          <cell r="O26">
            <v>10.25</v>
          </cell>
          <cell r="P26">
            <v>50.67</v>
          </cell>
          <cell r="W26">
            <v>0.5067</v>
          </cell>
        </row>
        <row r="27">
          <cell r="O27" t="str">
            <v>NA</v>
          </cell>
          <cell r="P27" t="str">
            <v>NA</v>
          </cell>
        </row>
        <row r="28">
          <cell r="O28">
            <v>10.75</v>
          </cell>
          <cell r="P28">
            <v>51.77</v>
          </cell>
          <cell r="W28">
            <v>0.5177</v>
          </cell>
        </row>
        <row r="29">
          <cell r="O29">
            <v>10.1</v>
          </cell>
          <cell r="P29">
            <v>51.37</v>
          </cell>
          <cell r="W29">
            <v>0.5136999999999999</v>
          </cell>
        </row>
        <row r="30">
          <cell r="O30">
            <v>10.18</v>
          </cell>
          <cell r="P30">
            <v>51.23</v>
          </cell>
          <cell r="W30">
            <v>0.5123</v>
          </cell>
        </row>
        <row r="31">
          <cell r="O31">
            <v>11.04</v>
          </cell>
          <cell r="P31">
            <v>43.49</v>
          </cell>
          <cell r="W31">
            <v>0.4349</v>
          </cell>
        </row>
        <row r="32">
          <cell r="O32">
            <v>9.1</v>
          </cell>
          <cell r="P32">
            <v>47.98</v>
          </cell>
          <cell r="W32">
            <v>0.47979999999999995</v>
          </cell>
        </row>
        <row r="33">
          <cell r="O33">
            <v>9.4</v>
          </cell>
          <cell r="P33">
            <v>48</v>
          </cell>
          <cell r="W33">
            <v>0.48</v>
          </cell>
        </row>
        <row r="34">
          <cell r="O34">
            <v>10</v>
          </cell>
          <cell r="P34">
            <v>50</v>
          </cell>
          <cell r="W34">
            <v>0.5</v>
          </cell>
        </row>
        <row r="35">
          <cell r="O35" t="str">
            <v>NA</v>
          </cell>
          <cell r="P35" t="str">
            <v>NA</v>
          </cell>
        </row>
        <row r="36">
          <cell r="O36">
            <v>10.25</v>
          </cell>
          <cell r="P36">
            <v>50.4</v>
          </cell>
          <cell r="W36">
            <v>0.504</v>
          </cell>
        </row>
        <row r="37">
          <cell r="O37">
            <v>10.2</v>
          </cell>
          <cell r="P37" t="str">
            <v>NA</v>
          </cell>
        </row>
        <row r="39">
          <cell r="P39">
            <v>48.88</v>
          </cell>
          <cell r="W39">
            <v>0.4888</v>
          </cell>
        </row>
        <row r="40">
          <cell r="O40">
            <v>10.71</v>
          </cell>
          <cell r="P40">
            <v>50.02</v>
          </cell>
          <cell r="W40">
            <v>0.5002</v>
          </cell>
        </row>
        <row r="41">
          <cell r="O41">
            <v>10.2</v>
          </cell>
          <cell r="P41">
            <v>46.3</v>
          </cell>
          <cell r="W41">
            <v>0.46299999999999997</v>
          </cell>
        </row>
        <row r="42">
          <cell r="O42" t="str">
            <v>NA</v>
          </cell>
          <cell r="P42" t="str">
            <v>NA</v>
          </cell>
        </row>
        <row r="43">
          <cell r="O43">
            <v>10.15</v>
          </cell>
          <cell r="P43">
            <v>46</v>
          </cell>
          <cell r="W43">
            <v>0.46</v>
          </cell>
        </row>
        <row r="44">
          <cell r="O44">
            <v>10.75</v>
          </cell>
          <cell r="P44">
            <v>52.51</v>
          </cell>
          <cell r="W44">
            <v>0.5251</v>
          </cell>
        </row>
        <row r="45">
          <cell r="O45">
            <v>10.75</v>
          </cell>
          <cell r="P45">
            <v>54.36</v>
          </cell>
          <cell r="W45">
            <v>0.5436</v>
          </cell>
        </row>
        <row r="46">
          <cell r="O46" t="str">
            <v>NA</v>
          </cell>
          <cell r="P46" t="str">
            <v>NA</v>
          </cell>
        </row>
        <row r="47">
          <cell r="O47" t="str">
            <v>NA</v>
          </cell>
          <cell r="P47">
            <v>53.41</v>
          </cell>
          <cell r="W47">
            <v>0.5341</v>
          </cell>
        </row>
        <row r="48">
          <cell r="O48">
            <v>10.5</v>
          </cell>
          <cell r="P48">
            <v>41.54</v>
          </cell>
          <cell r="W48">
            <v>0.4154</v>
          </cell>
        </row>
        <row r="49">
          <cell r="O49">
            <v>10.25</v>
          </cell>
          <cell r="P49">
            <v>50.8</v>
          </cell>
          <cell r="W49">
            <v>0.508</v>
          </cell>
        </row>
      </sheetData>
      <sheetData sheetId="9">
        <row r="6">
          <cell r="O6">
            <v>10.25</v>
          </cell>
          <cell r="P6">
            <v>36.04</v>
          </cell>
          <cell r="W6">
            <v>0.4524227968867688</v>
          </cell>
        </row>
        <row r="7">
          <cell r="O7">
            <v>10.25</v>
          </cell>
          <cell r="P7">
            <v>33.99</v>
          </cell>
          <cell r="W7">
            <v>0.43175981364676713</v>
          </cell>
        </row>
        <row r="8">
          <cell r="O8">
            <v>11</v>
          </cell>
          <cell r="P8">
            <v>53.79</v>
          </cell>
          <cell r="W8">
            <v>0.5379</v>
          </cell>
        </row>
        <row r="9">
          <cell r="O9">
            <v>10.7</v>
          </cell>
          <cell r="P9">
            <v>43.71</v>
          </cell>
          <cell r="W9">
            <v>0.4371</v>
          </cell>
        </row>
        <row r="10">
          <cell r="O10">
            <v>11.5</v>
          </cell>
          <cell r="P10">
            <v>48</v>
          </cell>
          <cell r="W10">
            <v>0.48</v>
          </cell>
        </row>
        <row r="11">
          <cell r="O11">
            <v>10.5</v>
          </cell>
          <cell r="P11">
            <v>58.56</v>
          </cell>
          <cell r="W11">
            <v>0.5856</v>
          </cell>
        </row>
        <row r="12">
          <cell r="O12" t="str">
            <v>NA</v>
          </cell>
          <cell r="P12" t="str">
            <v>NA</v>
          </cell>
        </row>
        <row r="13">
          <cell r="O13">
            <v>8.75</v>
          </cell>
          <cell r="P13">
            <v>50</v>
          </cell>
          <cell r="W13">
            <v>0.5</v>
          </cell>
        </row>
        <row r="14">
          <cell r="O14">
            <v>11.25</v>
          </cell>
          <cell r="P14">
            <v>47.49</v>
          </cell>
          <cell r="W14">
            <v>0.5176246070947463</v>
          </cell>
        </row>
        <row r="15">
          <cell r="O15">
            <v>10.5</v>
          </cell>
          <cell r="P15">
            <v>50</v>
          </cell>
          <cell r="W15">
            <v>0.5</v>
          </cell>
        </row>
        <row r="16">
          <cell r="O16">
            <v>10.5</v>
          </cell>
          <cell r="P16">
            <v>49.27</v>
          </cell>
          <cell r="W16">
            <v>0.4927</v>
          </cell>
        </row>
        <row r="17">
          <cell r="O17">
            <v>10.5</v>
          </cell>
          <cell r="P17">
            <v>49.27</v>
          </cell>
          <cell r="W17">
            <v>0.4927</v>
          </cell>
        </row>
        <row r="18">
          <cell r="O18" t="str">
            <v>NA</v>
          </cell>
          <cell r="P18" t="str">
            <v>NA</v>
          </cell>
        </row>
        <row r="19">
          <cell r="O19">
            <v>10.5</v>
          </cell>
          <cell r="P19">
            <v>45.8</v>
          </cell>
          <cell r="W19">
            <v>0.5064130915524104</v>
          </cell>
        </row>
        <row r="20">
          <cell r="O20" t="str">
            <v>NA</v>
          </cell>
          <cell r="P20" t="str">
            <v>NA</v>
          </cell>
        </row>
        <row r="21">
          <cell r="O21" t="str">
            <v>NA</v>
          </cell>
          <cell r="P21" t="str">
            <v>NA</v>
          </cell>
        </row>
        <row r="22">
          <cell r="O22" t="str">
            <v>NA</v>
          </cell>
          <cell r="P22" t="str">
            <v>NA</v>
          </cell>
        </row>
        <row r="23">
          <cell r="O23" t="str">
            <v>NA</v>
          </cell>
          <cell r="P23" t="str">
            <v>NA</v>
          </cell>
        </row>
        <row r="24">
          <cell r="O24" t="str">
            <v>NA</v>
          </cell>
          <cell r="P24" t="str">
            <v>NA</v>
          </cell>
        </row>
        <row r="25">
          <cell r="O25">
            <v>10.7</v>
          </cell>
          <cell r="P25">
            <v>51</v>
          </cell>
          <cell r="W25">
            <v>0.51</v>
          </cell>
        </row>
        <row r="26">
          <cell r="O26">
            <v>11.1</v>
          </cell>
          <cell r="P26" t="str">
            <v>NA</v>
          </cell>
        </row>
        <row r="27">
          <cell r="O27">
            <v>10.35</v>
          </cell>
          <cell r="P27">
            <v>49.99</v>
          </cell>
          <cell r="W27">
            <v>0.4999</v>
          </cell>
        </row>
        <row r="28">
          <cell r="O28">
            <v>10</v>
          </cell>
          <cell r="P28">
            <v>49.87</v>
          </cell>
          <cell r="W28">
            <v>0.4987</v>
          </cell>
        </row>
        <row r="29">
          <cell r="O29">
            <v>10.7</v>
          </cell>
          <cell r="P29">
            <v>40.51</v>
          </cell>
          <cell r="W29">
            <v>0.4679450155943167</v>
          </cell>
        </row>
        <row r="30">
          <cell r="O30">
            <v>10.9</v>
          </cell>
          <cell r="P30">
            <v>49.52</v>
          </cell>
          <cell r="W30">
            <v>0.5483</v>
          </cell>
        </row>
        <row r="31">
          <cell r="O31">
            <v>10.74</v>
          </cell>
          <cell r="P31">
            <v>54.79</v>
          </cell>
          <cell r="W31">
            <v>0.5478999999999999</v>
          </cell>
        </row>
        <row r="32">
          <cell r="O32">
            <v>10.88</v>
          </cell>
          <cell r="P32">
            <v>52.47</v>
          </cell>
          <cell r="W32">
            <v>0.5246999999999999</v>
          </cell>
        </row>
        <row r="33">
          <cell r="O33" t="str">
            <v>NA</v>
          </cell>
          <cell r="P33" t="str">
            <v>NA</v>
          </cell>
        </row>
        <row r="34">
          <cell r="O34" t="str">
            <v>NA</v>
          </cell>
          <cell r="P34" t="str">
            <v>NA</v>
          </cell>
        </row>
        <row r="35">
          <cell r="O35" t="str">
            <v>NA</v>
          </cell>
          <cell r="P35" t="str">
            <v>NA</v>
          </cell>
        </row>
        <row r="36">
          <cell r="O36">
            <v>10.76</v>
          </cell>
          <cell r="P36">
            <v>52.01</v>
          </cell>
          <cell r="W36">
            <v>0.5201</v>
          </cell>
        </row>
        <row r="37">
          <cell r="O37">
            <v>10.7</v>
          </cell>
          <cell r="P37">
            <v>52.5</v>
          </cell>
          <cell r="W37">
            <v>0.525</v>
          </cell>
        </row>
        <row r="38">
          <cell r="O38">
            <v>10.75</v>
          </cell>
          <cell r="P38">
            <v>53.3</v>
          </cell>
          <cell r="W38">
            <v>0.5329999999999999</v>
          </cell>
        </row>
        <row r="39">
          <cell r="O39" t="str">
            <v>NA</v>
          </cell>
          <cell r="P39" t="str">
            <v>NA</v>
          </cell>
        </row>
        <row r="40">
          <cell r="O40">
            <v>10.5</v>
          </cell>
          <cell r="P40">
            <v>50.47</v>
          </cell>
          <cell r="W40">
            <v>0.5047</v>
          </cell>
        </row>
        <row r="41">
          <cell r="O41" t="str">
            <v>NA</v>
          </cell>
          <cell r="P41" t="str">
            <v>NA</v>
          </cell>
        </row>
        <row r="42">
          <cell r="O42">
            <v>10.8</v>
          </cell>
          <cell r="P42">
            <v>44.15</v>
          </cell>
          <cell r="W42">
            <v>0.4415</v>
          </cell>
        </row>
        <row r="43">
          <cell r="O43">
            <v>10</v>
          </cell>
          <cell r="P43">
            <v>47</v>
          </cell>
          <cell r="W43">
            <v>0.47</v>
          </cell>
        </row>
        <row r="44">
          <cell r="O44">
            <v>10</v>
          </cell>
          <cell r="P44">
            <v>48</v>
          </cell>
          <cell r="W44">
            <v>0.48</v>
          </cell>
        </row>
        <row r="45">
          <cell r="O45">
            <v>10.5</v>
          </cell>
          <cell r="P45">
            <v>49</v>
          </cell>
          <cell r="W45">
            <v>0.49</v>
          </cell>
        </row>
        <row r="46">
          <cell r="O46">
            <v>10.63</v>
          </cell>
          <cell r="P46">
            <v>51.59</v>
          </cell>
          <cell r="W46">
            <v>0.5159</v>
          </cell>
        </row>
        <row r="47">
          <cell r="O47">
            <v>10.5</v>
          </cell>
          <cell r="P47">
            <v>49</v>
          </cell>
          <cell r="W47">
            <v>0.49</v>
          </cell>
        </row>
        <row r="48">
          <cell r="O48">
            <v>10.5</v>
          </cell>
          <cell r="P48">
            <v>49</v>
          </cell>
          <cell r="W48">
            <v>0.49</v>
          </cell>
        </row>
        <row r="49">
          <cell r="O49" t="str">
            <v>NA</v>
          </cell>
          <cell r="P49" t="str">
            <v>NA</v>
          </cell>
        </row>
        <row r="50">
          <cell r="O50">
            <v>10.5</v>
          </cell>
          <cell r="P50">
            <v>44.1</v>
          </cell>
          <cell r="W50">
            <v>0.441</v>
          </cell>
        </row>
        <row r="51">
          <cell r="O51" t="str">
            <v>NA</v>
          </cell>
          <cell r="P51" t="str">
            <v>NA</v>
          </cell>
        </row>
        <row r="52">
          <cell r="O52">
            <v>10.25</v>
          </cell>
          <cell r="P52">
            <v>40</v>
          </cell>
          <cell r="W52">
            <v>0.4</v>
          </cell>
        </row>
        <row r="53">
          <cell r="O53" t="str">
            <v>NA</v>
          </cell>
          <cell r="P53" t="str">
            <v>NA</v>
          </cell>
        </row>
        <row r="54">
          <cell r="O54" t="str">
            <v>NA</v>
          </cell>
          <cell r="P54" t="str">
            <v>NA</v>
          </cell>
        </row>
        <row r="55">
          <cell r="O55">
            <v>10.61</v>
          </cell>
          <cell r="P55">
            <v>51</v>
          </cell>
          <cell r="W55">
            <v>0.51</v>
          </cell>
        </row>
        <row r="56">
          <cell r="O56">
            <v>10.6</v>
          </cell>
          <cell r="P56">
            <v>41.53</v>
          </cell>
          <cell r="W56">
            <v>0.4153</v>
          </cell>
        </row>
        <row r="57">
          <cell r="O57">
            <v>10.2</v>
          </cell>
          <cell r="P57">
            <v>46.5</v>
          </cell>
          <cell r="W57">
            <v>0.465</v>
          </cell>
        </row>
        <row r="58">
          <cell r="O58" t="str">
            <v>NA</v>
          </cell>
          <cell r="P58" t="str">
            <v>NA</v>
          </cell>
        </row>
        <row r="59">
          <cell r="O59">
            <v>10.4</v>
          </cell>
          <cell r="P59">
            <v>55.34</v>
          </cell>
          <cell r="W59">
            <v>0.5534</v>
          </cell>
        </row>
        <row r="60">
          <cell r="O60">
            <v>10.4</v>
          </cell>
          <cell r="P60">
            <v>52.3</v>
          </cell>
          <cell r="W60">
            <v>0.523</v>
          </cell>
        </row>
        <row r="61">
          <cell r="O61">
            <v>10.4</v>
          </cell>
          <cell r="P61">
            <v>53.02</v>
          </cell>
          <cell r="W61">
            <v>0.5302</v>
          </cell>
        </row>
        <row r="62">
          <cell r="O62">
            <v>10.4</v>
          </cell>
          <cell r="P62">
            <v>50.38</v>
          </cell>
          <cell r="W62">
            <v>0.5038</v>
          </cell>
        </row>
        <row r="63">
          <cell r="O63" t="str">
            <v>NA</v>
          </cell>
          <cell r="P63" t="str">
            <v>NA</v>
          </cell>
        </row>
      </sheetData>
      <sheetData sheetId="10">
        <row r="6">
          <cell r="O6">
            <v>10.2</v>
          </cell>
          <cell r="P6">
            <v>29.32</v>
          </cell>
          <cell r="W6">
            <v>0.4676236044657098</v>
          </cell>
        </row>
        <row r="7">
          <cell r="O7">
            <v>9.75</v>
          </cell>
          <cell r="P7">
            <v>45.76</v>
          </cell>
          <cell r="W7">
            <v>0.4576</v>
          </cell>
        </row>
        <row r="8">
          <cell r="O8">
            <v>10.6</v>
          </cell>
          <cell r="P8">
            <v>52.2</v>
          </cell>
          <cell r="W8">
            <v>0.522</v>
          </cell>
        </row>
        <row r="9">
          <cell r="O9">
            <v>10.5</v>
          </cell>
          <cell r="P9">
            <v>52</v>
          </cell>
          <cell r="W9">
            <v>0.52</v>
          </cell>
        </row>
        <row r="10">
          <cell r="O10">
            <v>9.4</v>
          </cell>
          <cell r="P10">
            <v>49.2</v>
          </cell>
          <cell r="W10">
            <v>0.49200000000000005</v>
          </cell>
        </row>
        <row r="11">
          <cell r="O11">
            <v>9.63</v>
          </cell>
          <cell r="P11">
            <v>46.18</v>
          </cell>
          <cell r="W11">
            <v>0.4618</v>
          </cell>
        </row>
        <row r="12">
          <cell r="O12">
            <v>10</v>
          </cell>
          <cell r="P12">
            <v>47</v>
          </cell>
          <cell r="W12">
            <v>0.5680444766739183</v>
          </cell>
        </row>
        <row r="13">
          <cell r="O13">
            <v>10.5</v>
          </cell>
          <cell r="P13">
            <v>46.74</v>
          </cell>
          <cell r="W13">
            <v>0.49086326402016384</v>
          </cell>
        </row>
        <row r="14">
          <cell r="O14" t="str">
            <v>NA</v>
          </cell>
          <cell r="P14" t="str">
            <v>NA</v>
          </cell>
        </row>
        <row r="15">
          <cell r="O15">
            <v>11.15</v>
          </cell>
          <cell r="P15" t="str">
            <v>NA</v>
          </cell>
        </row>
        <row r="16">
          <cell r="O16">
            <v>10.7</v>
          </cell>
          <cell r="P16">
            <v>51.19</v>
          </cell>
          <cell r="W16">
            <v>0.5119</v>
          </cell>
        </row>
        <row r="17">
          <cell r="O17">
            <v>10.7</v>
          </cell>
          <cell r="P17">
            <v>55.1</v>
          </cell>
          <cell r="W17">
            <v>0.551</v>
          </cell>
        </row>
        <row r="18">
          <cell r="O18">
            <v>10.7</v>
          </cell>
          <cell r="P18">
            <v>54.89</v>
          </cell>
          <cell r="W18">
            <v>0.5489</v>
          </cell>
        </row>
        <row r="19">
          <cell r="O19">
            <v>10.44</v>
          </cell>
          <cell r="P19">
            <v>44.24</v>
          </cell>
          <cell r="W19">
            <v>0.4424</v>
          </cell>
        </row>
        <row r="20">
          <cell r="O20">
            <v>10.8</v>
          </cell>
          <cell r="P20">
            <v>49.52</v>
          </cell>
          <cell r="W20">
            <v>0.49520000000000003</v>
          </cell>
        </row>
        <row r="21">
          <cell r="O21" t="str">
            <v>NA</v>
          </cell>
          <cell r="P21" t="str">
            <v>NA</v>
          </cell>
        </row>
        <row r="22">
          <cell r="O22">
            <v>9.9</v>
          </cell>
          <cell r="P22">
            <v>52.1</v>
          </cell>
          <cell r="W22">
            <v>0.521</v>
          </cell>
        </row>
        <row r="23">
          <cell r="O23">
            <v>9.9</v>
          </cell>
          <cell r="P23">
            <v>43.61</v>
          </cell>
          <cell r="W23">
            <v>0.4361</v>
          </cell>
        </row>
        <row r="24">
          <cell r="O24">
            <v>10.26</v>
          </cell>
          <cell r="P24">
            <v>43.55</v>
          </cell>
          <cell r="W24">
            <v>0.4355</v>
          </cell>
        </row>
        <row r="25">
          <cell r="O25">
            <v>10.06</v>
          </cell>
          <cell r="P25">
            <v>48.67</v>
          </cell>
          <cell r="W25">
            <v>0.4867</v>
          </cell>
        </row>
        <row r="26">
          <cell r="O26">
            <v>9.9</v>
          </cell>
          <cell r="P26">
            <v>49.95</v>
          </cell>
          <cell r="W26">
            <v>0.589798087141339</v>
          </cell>
        </row>
        <row r="27">
          <cell r="O27" t="str">
            <v>NA</v>
          </cell>
          <cell r="P27" t="str">
            <v>NA</v>
          </cell>
        </row>
        <row r="28">
          <cell r="O28">
            <v>10</v>
          </cell>
          <cell r="P28">
            <v>49.66</v>
          </cell>
          <cell r="W28">
            <v>0.4966</v>
          </cell>
        </row>
        <row r="29">
          <cell r="O29">
            <v>10.4</v>
          </cell>
          <cell r="P29">
            <v>50.13</v>
          </cell>
          <cell r="W29">
            <v>0.5013000000000001</v>
          </cell>
        </row>
        <row r="30">
          <cell r="O30">
            <v>10.4</v>
          </cell>
          <cell r="P30">
            <v>50.13</v>
          </cell>
          <cell r="W30">
            <v>0.5013000000000001</v>
          </cell>
        </row>
        <row r="31">
          <cell r="O31">
            <v>10.5</v>
          </cell>
          <cell r="P31" t="str">
            <v>NA</v>
          </cell>
        </row>
        <row r="32">
          <cell r="O32" t="str">
            <v>NA</v>
          </cell>
          <cell r="P32" t="str">
            <v>NA</v>
          </cell>
        </row>
        <row r="33">
          <cell r="O33" t="str">
            <v>NA</v>
          </cell>
          <cell r="P33" t="str">
            <v>NA</v>
          </cell>
        </row>
        <row r="34">
          <cell r="O34">
            <v>9.86</v>
          </cell>
          <cell r="P34">
            <v>51.93</v>
          </cell>
          <cell r="W34">
            <v>0.5193</v>
          </cell>
        </row>
        <row r="35">
          <cell r="O35">
            <v>9.83</v>
          </cell>
          <cell r="P35">
            <v>48.87</v>
          </cell>
          <cell r="W35">
            <v>0.48869999999999997</v>
          </cell>
        </row>
        <row r="36">
          <cell r="O36">
            <v>10.7</v>
          </cell>
          <cell r="P36">
            <v>41.59</v>
          </cell>
          <cell r="W36">
            <v>0.4941777566539924</v>
          </cell>
        </row>
        <row r="37">
          <cell r="O37">
            <v>11</v>
          </cell>
          <cell r="P37">
            <v>39.48</v>
          </cell>
          <cell r="W37">
            <v>0.468271853872613</v>
          </cell>
        </row>
        <row r="38">
          <cell r="O38">
            <v>10.35</v>
          </cell>
          <cell r="P38">
            <v>44.14</v>
          </cell>
          <cell r="W38">
            <v>0.494732122842412</v>
          </cell>
        </row>
        <row r="39">
          <cell r="O39">
            <v>10.3</v>
          </cell>
          <cell r="P39">
            <v>50.42</v>
          </cell>
          <cell r="W39">
            <v>0.5486</v>
          </cell>
        </row>
        <row r="40">
          <cell r="O40">
            <v>10.25</v>
          </cell>
          <cell r="P40">
            <v>47.61</v>
          </cell>
          <cell r="W40">
            <v>0.5248015873015873</v>
          </cell>
        </row>
        <row r="41">
          <cell r="O41">
            <v>10.38</v>
          </cell>
          <cell r="P41">
            <v>54.29</v>
          </cell>
          <cell r="W41">
            <v>0.5428999999999999</v>
          </cell>
        </row>
        <row r="42">
          <cell r="O42" t="str">
            <v>NA</v>
          </cell>
          <cell r="P42" t="str">
            <v>NA</v>
          </cell>
        </row>
        <row r="43">
          <cell r="O43">
            <v>10.1</v>
          </cell>
          <cell r="P43">
            <v>51.26</v>
          </cell>
          <cell r="W43">
            <v>0.5126</v>
          </cell>
        </row>
        <row r="44">
          <cell r="O44">
            <v>10.25</v>
          </cell>
          <cell r="P44">
            <v>48</v>
          </cell>
          <cell r="W44">
            <v>0.48</v>
          </cell>
        </row>
        <row r="45">
          <cell r="O45">
            <v>10.7</v>
          </cell>
          <cell r="P45">
            <v>51</v>
          </cell>
          <cell r="W45">
            <v>0.51</v>
          </cell>
        </row>
        <row r="46">
          <cell r="O46">
            <v>9.67</v>
          </cell>
          <cell r="P46">
            <v>52.4</v>
          </cell>
          <cell r="W46">
            <v>0.524</v>
          </cell>
        </row>
        <row r="47">
          <cell r="O47">
            <v>10.3</v>
          </cell>
          <cell r="P47">
            <v>49.1</v>
          </cell>
          <cell r="W47">
            <v>0.491</v>
          </cell>
        </row>
        <row r="48">
          <cell r="O48">
            <v>10.3</v>
          </cell>
          <cell r="P48">
            <v>51.2</v>
          </cell>
          <cell r="W48">
            <v>0.512</v>
          </cell>
        </row>
        <row r="49">
          <cell r="O49">
            <v>10.3</v>
          </cell>
          <cell r="P49">
            <v>49.85</v>
          </cell>
          <cell r="W49">
            <v>0.4985</v>
          </cell>
        </row>
        <row r="50">
          <cell r="O50">
            <v>10.6</v>
          </cell>
          <cell r="P50">
            <v>44.11</v>
          </cell>
          <cell r="W50">
            <v>0.4411</v>
          </cell>
        </row>
        <row r="51">
          <cell r="O51">
            <v>10</v>
          </cell>
          <cell r="P51">
            <v>48</v>
          </cell>
          <cell r="W51">
            <v>0.48</v>
          </cell>
        </row>
        <row r="52">
          <cell r="O52">
            <v>10.15</v>
          </cell>
          <cell r="P52">
            <v>48</v>
          </cell>
          <cell r="W52">
            <v>0.48</v>
          </cell>
        </row>
        <row r="53">
          <cell r="O53">
            <v>10</v>
          </cell>
          <cell r="P53">
            <v>48</v>
          </cell>
          <cell r="W53">
            <v>0.48</v>
          </cell>
        </row>
        <row r="54">
          <cell r="O54">
            <v>10</v>
          </cell>
          <cell r="P54">
            <v>48</v>
          </cell>
          <cell r="W54">
            <v>0.48</v>
          </cell>
        </row>
        <row r="55">
          <cell r="O55">
            <v>10.18</v>
          </cell>
          <cell r="P55">
            <v>49.8</v>
          </cell>
          <cell r="W55">
            <v>0.498</v>
          </cell>
        </row>
        <row r="56">
          <cell r="O56">
            <v>10.13</v>
          </cell>
          <cell r="P56">
            <v>51</v>
          </cell>
          <cell r="W56">
            <v>0.51</v>
          </cell>
        </row>
        <row r="57">
          <cell r="O57">
            <v>10.13</v>
          </cell>
          <cell r="P57">
            <v>51</v>
          </cell>
          <cell r="W57">
            <v>0.51</v>
          </cell>
        </row>
        <row r="58">
          <cell r="O58">
            <v>10</v>
          </cell>
          <cell r="P58">
            <v>50</v>
          </cell>
          <cell r="W58">
            <v>0.5</v>
          </cell>
        </row>
        <row r="59">
          <cell r="O59" t="str">
            <v>NA</v>
          </cell>
          <cell r="P59" t="str">
            <v>NA</v>
          </cell>
        </row>
        <row r="60">
          <cell r="O60" t="str">
            <v>NA</v>
          </cell>
          <cell r="P60" t="str">
            <v>NA</v>
          </cell>
        </row>
        <row r="61">
          <cell r="O61" t="str">
            <v>NA</v>
          </cell>
          <cell r="P61" t="str">
            <v>NA</v>
          </cell>
        </row>
        <row r="62">
          <cell r="O62">
            <v>9.8</v>
          </cell>
          <cell r="P62">
            <v>48.78</v>
          </cell>
          <cell r="W62">
            <v>0.4878</v>
          </cell>
        </row>
        <row r="63">
          <cell r="O63">
            <v>10.7</v>
          </cell>
          <cell r="P63">
            <v>53</v>
          </cell>
          <cell r="W63">
            <v>0.53</v>
          </cell>
        </row>
        <row r="64">
          <cell r="O64">
            <v>11</v>
          </cell>
          <cell r="P64">
            <v>53.52</v>
          </cell>
          <cell r="W64">
            <v>0.5352</v>
          </cell>
        </row>
        <row r="65">
          <cell r="O65">
            <v>10.7</v>
          </cell>
          <cell r="P65">
            <v>52.96</v>
          </cell>
          <cell r="W65">
            <v>0.5296</v>
          </cell>
        </row>
        <row r="66">
          <cell r="O66" t="str">
            <v>NA</v>
          </cell>
          <cell r="P66" t="str">
            <v>NA</v>
          </cell>
        </row>
        <row r="67">
          <cell r="O67" t="str">
            <v>NA</v>
          </cell>
          <cell r="P67" t="str">
            <v>NA</v>
          </cell>
        </row>
        <row r="68">
          <cell r="O68" t="str">
            <v>NA</v>
          </cell>
          <cell r="P68" t="str">
            <v>NA</v>
          </cell>
        </row>
        <row r="69">
          <cell r="O69">
            <v>10.13</v>
          </cell>
          <cell r="P69" t="str">
            <v>NA</v>
          </cell>
        </row>
        <row r="70">
          <cell r="O70" t="str">
            <v>NA</v>
          </cell>
          <cell r="P70" t="str">
            <v>NA</v>
          </cell>
        </row>
        <row r="71">
          <cell r="O71" t="str">
            <v>NA</v>
          </cell>
          <cell r="P71" t="str">
            <v>NA</v>
          </cell>
        </row>
        <row r="72">
          <cell r="O72" t="str">
            <v>NA</v>
          </cell>
          <cell r="P72" t="str">
            <v>NA</v>
          </cell>
        </row>
        <row r="73">
          <cell r="O73">
            <v>10.6</v>
          </cell>
          <cell r="P73">
            <v>51</v>
          </cell>
          <cell r="W73">
            <v>0.51</v>
          </cell>
        </row>
        <row r="74">
          <cell r="O74">
            <v>10.53</v>
          </cell>
          <cell r="P74">
            <v>41.53</v>
          </cell>
          <cell r="W74">
            <v>0.4153</v>
          </cell>
        </row>
        <row r="75">
          <cell r="O75">
            <v>10.5</v>
          </cell>
          <cell r="P75">
            <v>53.62</v>
          </cell>
          <cell r="W75">
            <v>0.5362</v>
          </cell>
        </row>
        <row r="76">
          <cell r="O76">
            <v>11.9</v>
          </cell>
          <cell r="P76" t="str">
            <v>NA</v>
          </cell>
        </row>
        <row r="77">
          <cell r="O77">
            <v>12.3</v>
          </cell>
          <cell r="P77">
            <v>47.71</v>
          </cell>
          <cell r="W77">
            <v>0.4771</v>
          </cell>
        </row>
        <row r="78">
          <cell r="O78">
            <v>12.3</v>
          </cell>
          <cell r="P78">
            <v>47.41</v>
          </cell>
          <cell r="W78">
            <v>0.47409999999999997</v>
          </cell>
        </row>
        <row r="79">
          <cell r="O79">
            <v>10.2</v>
          </cell>
          <cell r="P79">
            <v>46.5</v>
          </cell>
          <cell r="W79">
            <v>0.465</v>
          </cell>
        </row>
        <row r="80">
          <cell r="O80">
            <v>10.1</v>
          </cell>
          <cell r="P80">
            <v>46</v>
          </cell>
          <cell r="W80">
            <v>0.46</v>
          </cell>
        </row>
        <row r="81">
          <cell r="O81" t="str">
            <v>NA</v>
          </cell>
          <cell r="P81" t="str">
            <v>NA</v>
          </cell>
        </row>
        <row r="82">
          <cell r="O82">
            <v>10</v>
          </cell>
          <cell r="P82">
            <v>49.77</v>
          </cell>
          <cell r="W82">
            <v>0.49770000000000003</v>
          </cell>
        </row>
        <row r="83">
          <cell r="O83" t="str">
            <v>NA</v>
          </cell>
          <cell r="P83" t="str">
            <v>NA</v>
          </cell>
        </row>
      </sheetData>
      <sheetData sheetId="11">
        <row r="6">
          <cell r="O6">
            <v>12.88</v>
          </cell>
          <cell r="P6">
            <v>53.8</v>
          </cell>
          <cell r="W6">
            <v>0.5379999999999999</v>
          </cell>
        </row>
        <row r="7">
          <cell r="O7">
            <v>9.95</v>
          </cell>
          <cell r="P7">
            <v>34.9</v>
          </cell>
          <cell r="W7">
            <v>0.45154612498382707</v>
          </cell>
        </row>
        <row r="8">
          <cell r="O8" t="str">
            <v>NA</v>
          </cell>
          <cell r="P8" t="str">
            <v>NA</v>
          </cell>
        </row>
        <row r="9">
          <cell r="O9">
            <v>9.9</v>
          </cell>
          <cell r="P9">
            <v>49.1</v>
          </cell>
          <cell r="W9">
            <v>0.491</v>
          </cell>
        </row>
        <row r="10">
          <cell r="O10">
            <v>10</v>
          </cell>
          <cell r="P10">
            <v>47.52</v>
          </cell>
          <cell r="W10">
            <v>0.4752</v>
          </cell>
        </row>
        <row r="11">
          <cell r="O11" t="str">
            <v>NA</v>
          </cell>
          <cell r="P11" t="str">
            <v>NA</v>
          </cell>
        </row>
        <row r="12">
          <cell r="O12">
            <v>10</v>
          </cell>
          <cell r="P12">
            <v>55.81</v>
          </cell>
          <cell r="W12">
            <v>0.5581</v>
          </cell>
        </row>
        <row r="13">
          <cell r="O13" t="str">
            <v>NA</v>
          </cell>
          <cell r="P13" t="str">
            <v>NA</v>
          </cell>
        </row>
        <row r="14">
          <cell r="O14" t="str">
            <v>NA</v>
          </cell>
          <cell r="P14" t="str">
            <v>NA</v>
          </cell>
        </row>
        <row r="15">
          <cell r="O15">
            <v>10.5</v>
          </cell>
          <cell r="P15">
            <v>47.28</v>
          </cell>
          <cell r="W15">
            <v>0.4728</v>
          </cell>
        </row>
        <row r="16">
          <cell r="O16">
            <v>10.2</v>
          </cell>
          <cell r="P16">
            <v>46.53</v>
          </cell>
          <cell r="W16">
            <v>0.5722543352601156</v>
          </cell>
        </row>
        <row r="17">
          <cell r="O17">
            <v>10.4</v>
          </cell>
          <cell r="P17">
            <v>43.46</v>
          </cell>
          <cell r="W17">
            <v>0.4965154804067177</v>
          </cell>
        </row>
        <row r="18">
          <cell r="O18">
            <v>9.2</v>
          </cell>
          <cell r="P18">
            <v>42.88</v>
          </cell>
          <cell r="W18">
            <v>0.4288</v>
          </cell>
        </row>
        <row r="19">
          <cell r="O19">
            <v>9.6</v>
          </cell>
          <cell r="P19">
            <v>50.7</v>
          </cell>
          <cell r="W19">
            <v>0.507</v>
          </cell>
        </row>
        <row r="20">
          <cell r="O20" t="str">
            <v>NA</v>
          </cell>
          <cell r="P20" t="str">
            <v>NA</v>
          </cell>
        </row>
        <row r="21">
          <cell r="O21">
            <v>10.5</v>
          </cell>
          <cell r="P21">
            <v>40.26</v>
          </cell>
          <cell r="W21">
            <v>0.4920557320948423</v>
          </cell>
        </row>
        <row r="22">
          <cell r="O22">
            <v>10.2</v>
          </cell>
          <cell r="P22">
            <v>45.74</v>
          </cell>
          <cell r="W22">
            <v>0.549</v>
          </cell>
        </row>
        <row r="23">
          <cell r="O23">
            <v>10.35</v>
          </cell>
          <cell r="P23">
            <v>47.74</v>
          </cell>
          <cell r="W23">
            <v>0.47740000000000005</v>
          </cell>
        </row>
        <row r="24">
          <cell r="O24">
            <v>10.74</v>
          </cell>
          <cell r="P24">
            <v>51.7</v>
          </cell>
          <cell r="W24">
            <v>0.517</v>
          </cell>
        </row>
        <row r="25">
          <cell r="O25" t="str">
            <v>NA</v>
          </cell>
          <cell r="P25" t="str">
            <v>NA</v>
          </cell>
        </row>
        <row r="26">
          <cell r="O26">
            <v>10</v>
          </cell>
          <cell r="P26">
            <v>46.3</v>
          </cell>
          <cell r="W26">
            <v>0.46299999999999997</v>
          </cell>
        </row>
        <row r="27">
          <cell r="O27">
            <v>10</v>
          </cell>
          <cell r="P27">
            <v>46.58</v>
          </cell>
          <cell r="W27">
            <v>0.4658</v>
          </cell>
        </row>
        <row r="28">
          <cell r="O28">
            <v>10</v>
          </cell>
          <cell r="P28">
            <v>46.58</v>
          </cell>
          <cell r="W28">
            <v>0.4658</v>
          </cell>
        </row>
        <row r="29">
          <cell r="O29">
            <v>10.2</v>
          </cell>
          <cell r="P29">
            <v>52.24</v>
          </cell>
          <cell r="W29">
            <v>0.5224</v>
          </cell>
        </row>
        <row r="30">
          <cell r="O30" t="str">
            <v>NA</v>
          </cell>
          <cell r="P30" t="str">
            <v>NA</v>
          </cell>
        </row>
        <row r="31">
          <cell r="O31">
            <v>10.75</v>
          </cell>
          <cell r="P31">
            <v>53.34</v>
          </cell>
          <cell r="W31">
            <v>0.5334</v>
          </cell>
        </row>
        <row r="32">
          <cell r="O32">
            <v>9.67</v>
          </cell>
          <cell r="P32">
            <v>45.45</v>
          </cell>
          <cell r="W32">
            <v>0.4545</v>
          </cell>
        </row>
        <row r="33">
          <cell r="O33">
            <v>10</v>
          </cell>
          <cell r="P33">
            <v>51.28</v>
          </cell>
          <cell r="W33">
            <v>0.5128</v>
          </cell>
        </row>
        <row r="34">
          <cell r="O34" t="str">
            <v>NA</v>
          </cell>
          <cell r="P34" t="str">
            <v>NA</v>
          </cell>
        </row>
        <row r="35">
          <cell r="O35">
            <v>10.19</v>
          </cell>
          <cell r="P35">
            <v>44.38</v>
          </cell>
          <cell r="W35">
            <v>0.44380000000000003</v>
          </cell>
        </row>
        <row r="36">
          <cell r="O36">
            <v>9.3</v>
          </cell>
          <cell r="P36">
            <v>48</v>
          </cell>
          <cell r="W36">
            <v>0.48</v>
          </cell>
        </row>
        <row r="37">
          <cell r="O37">
            <v>9.2</v>
          </cell>
          <cell r="P37">
            <v>48</v>
          </cell>
          <cell r="W37">
            <v>0.48</v>
          </cell>
        </row>
        <row r="38">
          <cell r="O38">
            <v>10</v>
          </cell>
          <cell r="P38">
            <v>50.64</v>
          </cell>
          <cell r="W38">
            <v>0.5064</v>
          </cell>
        </row>
        <row r="39">
          <cell r="O39">
            <v>10.3</v>
          </cell>
          <cell r="P39">
            <v>53.79</v>
          </cell>
          <cell r="W39">
            <v>0.5379</v>
          </cell>
        </row>
        <row r="40">
          <cell r="O40">
            <v>10.15</v>
          </cell>
          <cell r="P40">
            <v>45.84</v>
          </cell>
          <cell r="W40">
            <v>0.45840000000000003</v>
          </cell>
        </row>
        <row r="41">
          <cell r="O41" t="str">
            <v>NA</v>
          </cell>
          <cell r="P41" t="str">
            <v>NA</v>
          </cell>
        </row>
        <row r="42">
          <cell r="O42" t="str">
            <v>NA</v>
          </cell>
          <cell r="P42">
            <v>54.67</v>
          </cell>
          <cell r="W42">
            <v>0.5467</v>
          </cell>
        </row>
        <row r="43">
          <cell r="O43">
            <v>10</v>
          </cell>
          <cell r="P43">
            <v>45</v>
          </cell>
          <cell r="W43">
            <v>0.45</v>
          </cell>
        </row>
        <row r="44">
          <cell r="O44">
            <v>10.25</v>
          </cell>
          <cell r="P44">
            <v>40</v>
          </cell>
          <cell r="W44">
            <v>0.4</v>
          </cell>
        </row>
        <row r="45">
          <cell r="O45" t="str">
            <v>NA</v>
          </cell>
          <cell r="P45" t="str">
            <v>NA</v>
          </cell>
        </row>
        <row r="46">
          <cell r="O46" t="str">
            <v>NA</v>
          </cell>
          <cell r="P46" t="str">
            <v>NA</v>
          </cell>
        </row>
        <row r="47">
          <cell r="O47">
            <v>10.13</v>
          </cell>
          <cell r="P47">
            <v>45</v>
          </cell>
          <cell r="W47">
            <v>0.45</v>
          </cell>
        </row>
        <row r="48">
          <cell r="O48">
            <v>10</v>
          </cell>
          <cell r="P48">
            <v>51.9</v>
          </cell>
          <cell r="W48">
            <v>0.519</v>
          </cell>
        </row>
        <row r="49">
          <cell r="O49">
            <v>10.9</v>
          </cell>
          <cell r="P49">
            <v>42.69</v>
          </cell>
          <cell r="W49">
            <v>0.4269</v>
          </cell>
        </row>
        <row r="50">
          <cell r="O50">
            <v>10.3</v>
          </cell>
          <cell r="P50">
            <v>53.37</v>
          </cell>
          <cell r="W50">
            <v>0.5337</v>
          </cell>
        </row>
        <row r="51">
          <cell r="O51">
            <v>10.9</v>
          </cell>
          <cell r="P51" t="str">
            <v>NA</v>
          </cell>
        </row>
        <row r="52">
          <cell r="O52">
            <v>12.3</v>
          </cell>
          <cell r="P52">
            <v>49.37</v>
          </cell>
          <cell r="W52">
            <v>0.49369999999999997</v>
          </cell>
        </row>
        <row r="53">
          <cell r="O53">
            <v>12.3</v>
          </cell>
          <cell r="P53">
            <v>49.37</v>
          </cell>
          <cell r="W53">
            <v>0.49369999999999997</v>
          </cell>
        </row>
        <row r="54">
          <cell r="O54" t="str">
            <v>NA</v>
          </cell>
          <cell r="P54" t="str">
            <v>NA</v>
          </cell>
        </row>
        <row r="55">
          <cell r="O55">
            <v>9.8</v>
          </cell>
          <cell r="P55">
            <v>49.1</v>
          </cell>
          <cell r="W55">
            <v>0.491</v>
          </cell>
        </row>
        <row r="56">
          <cell r="O56">
            <v>10.3</v>
          </cell>
          <cell r="P56">
            <v>58.06</v>
          </cell>
          <cell r="W56">
            <v>0.5806</v>
          </cell>
        </row>
        <row r="57">
          <cell r="O57">
            <v>10.4</v>
          </cell>
          <cell r="P57">
            <v>52.59</v>
          </cell>
          <cell r="W57">
            <v>0.5259</v>
          </cell>
        </row>
        <row r="58">
          <cell r="O58" t="str">
            <v>NA</v>
          </cell>
          <cell r="P58" t="str">
            <v>NA</v>
          </cell>
        </row>
        <row r="59">
          <cell r="O59">
            <v>10.3</v>
          </cell>
          <cell r="P59">
            <v>51.65</v>
          </cell>
          <cell r="W59">
            <v>0.5165</v>
          </cell>
        </row>
        <row r="60">
          <cell r="O60">
            <v>10</v>
          </cell>
          <cell r="P60">
            <v>42.2</v>
          </cell>
          <cell r="W60">
            <v>0.42200000000000004</v>
          </cell>
        </row>
        <row r="61">
          <cell r="O61">
            <v>10</v>
          </cell>
          <cell r="P61">
            <v>52.3</v>
          </cell>
          <cell r="W61">
            <v>0.523</v>
          </cell>
        </row>
      </sheetData>
      <sheetData sheetId="12">
        <row r="6">
          <cell r="O6">
            <v>10</v>
          </cell>
          <cell r="P6">
            <v>53.94</v>
          </cell>
          <cell r="W6">
            <v>0.5394</v>
          </cell>
        </row>
        <row r="7">
          <cell r="O7">
            <v>9.88</v>
          </cell>
          <cell r="P7">
            <v>51.5</v>
          </cell>
          <cell r="W7">
            <v>0.515</v>
          </cell>
        </row>
        <row r="8">
          <cell r="O8">
            <v>10.4</v>
          </cell>
          <cell r="P8">
            <v>52</v>
          </cell>
          <cell r="W8">
            <v>0.52</v>
          </cell>
        </row>
        <row r="9">
          <cell r="O9">
            <v>10.3</v>
          </cell>
          <cell r="P9">
            <v>52</v>
          </cell>
          <cell r="W9">
            <v>0.52</v>
          </cell>
        </row>
        <row r="10">
          <cell r="O10">
            <v>10.45</v>
          </cell>
          <cell r="P10">
            <v>48</v>
          </cell>
          <cell r="W10">
            <v>0.48</v>
          </cell>
        </row>
        <row r="11">
          <cell r="O11" t="str">
            <v>NA</v>
          </cell>
          <cell r="P11" t="str">
            <v>NA</v>
          </cell>
        </row>
        <row r="12">
          <cell r="O12">
            <v>10</v>
          </cell>
          <cell r="P12">
            <v>56</v>
          </cell>
          <cell r="W12">
            <v>0.56</v>
          </cell>
        </row>
        <row r="13">
          <cell r="O13">
            <v>9.5</v>
          </cell>
          <cell r="P13">
            <v>49.23</v>
          </cell>
          <cell r="W13">
            <v>0.49229999999999996</v>
          </cell>
        </row>
        <row r="14">
          <cell r="O14">
            <v>9.75</v>
          </cell>
          <cell r="P14">
            <v>49.61</v>
          </cell>
          <cell r="W14">
            <v>0.4961</v>
          </cell>
        </row>
        <row r="15">
          <cell r="O15">
            <v>10.5</v>
          </cell>
          <cell r="P15" t="str">
            <v>NA</v>
          </cell>
        </row>
        <row r="16">
          <cell r="O16" t="str">
            <v>NA</v>
          </cell>
          <cell r="P16" t="str">
            <v>NA</v>
          </cell>
        </row>
        <row r="17">
          <cell r="O17">
            <v>10.25</v>
          </cell>
          <cell r="P17">
            <v>38.5</v>
          </cell>
          <cell r="W17">
            <v>0.45567522783761394</v>
          </cell>
        </row>
        <row r="18">
          <cell r="O18" t="str">
            <v>NA</v>
          </cell>
          <cell r="P18" t="str">
            <v>NA</v>
          </cell>
        </row>
        <row r="19">
          <cell r="O19">
            <v>10</v>
          </cell>
          <cell r="P19">
            <v>55.91</v>
          </cell>
          <cell r="W19">
            <v>0.5590999999999999</v>
          </cell>
        </row>
        <row r="20">
          <cell r="O20">
            <v>10</v>
          </cell>
          <cell r="P20">
            <v>56.29</v>
          </cell>
          <cell r="W20">
            <v>0.5629</v>
          </cell>
        </row>
        <row r="21">
          <cell r="O21">
            <v>10</v>
          </cell>
          <cell r="P21">
            <v>56.86</v>
          </cell>
          <cell r="W21">
            <v>0.5686</v>
          </cell>
        </row>
        <row r="22">
          <cell r="O22" t="str">
            <v>NA</v>
          </cell>
          <cell r="P22" t="str">
            <v>NA</v>
          </cell>
        </row>
        <row r="23">
          <cell r="O23" t="str">
            <v>NA</v>
          </cell>
          <cell r="P23" t="str">
            <v>NA</v>
          </cell>
        </row>
        <row r="24">
          <cell r="O24">
            <v>9.71</v>
          </cell>
          <cell r="P24">
            <v>51</v>
          </cell>
          <cell r="W24">
            <v>0.51</v>
          </cell>
        </row>
        <row r="25">
          <cell r="O25">
            <v>10.05</v>
          </cell>
          <cell r="P25">
            <v>51.49</v>
          </cell>
          <cell r="W25">
            <v>0.5149</v>
          </cell>
        </row>
        <row r="26">
          <cell r="O26" t="str">
            <v>NA</v>
          </cell>
          <cell r="P26" t="str">
            <v>NA</v>
          </cell>
        </row>
        <row r="27">
          <cell r="O27">
            <v>9.71</v>
          </cell>
          <cell r="P27">
            <v>42.55</v>
          </cell>
          <cell r="W27">
            <v>0.4255</v>
          </cell>
        </row>
        <row r="28">
          <cell r="O28">
            <v>10.05</v>
          </cell>
          <cell r="P28">
            <v>46.17</v>
          </cell>
          <cell r="W28">
            <v>0.4617</v>
          </cell>
        </row>
        <row r="29">
          <cell r="O29">
            <v>9.5</v>
          </cell>
          <cell r="P29">
            <v>51.82</v>
          </cell>
          <cell r="W29">
            <v>0.5182</v>
          </cell>
        </row>
        <row r="30">
          <cell r="O30" t="str">
            <v>NA</v>
          </cell>
          <cell r="P30" t="str">
            <v>NA</v>
          </cell>
        </row>
        <row r="31">
          <cell r="O31">
            <v>10.25</v>
          </cell>
          <cell r="P31" t="str">
            <v>NA</v>
          </cell>
        </row>
        <row r="32">
          <cell r="O32">
            <v>10.25</v>
          </cell>
          <cell r="P32" t="str">
            <v>NA</v>
          </cell>
        </row>
        <row r="33">
          <cell r="O33">
            <v>9.81</v>
          </cell>
          <cell r="P33">
            <v>50.06</v>
          </cell>
          <cell r="W33">
            <v>0.5006</v>
          </cell>
        </row>
        <row r="34">
          <cell r="O34">
            <v>9.31</v>
          </cell>
          <cell r="P34">
            <v>50.13</v>
          </cell>
          <cell r="W34">
            <v>0.5013000000000001</v>
          </cell>
        </row>
        <row r="35">
          <cell r="O35">
            <v>10.3</v>
          </cell>
          <cell r="P35">
            <v>42.07</v>
          </cell>
          <cell r="W35">
            <v>0.5030491450436446</v>
          </cell>
        </row>
        <row r="36">
          <cell r="O36">
            <v>10.2</v>
          </cell>
          <cell r="P36">
            <v>42.07</v>
          </cell>
          <cell r="W36">
            <v>0.5092</v>
          </cell>
        </row>
        <row r="37">
          <cell r="O37">
            <v>10.1</v>
          </cell>
          <cell r="P37">
            <v>43.51</v>
          </cell>
          <cell r="W37">
            <v>0.5227682326084344</v>
          </cell>
        </row>
        <row r="38">
          <cell r="O38">
            <v>10.37</v>
          </cell>
          <cell r="P38">
            <v>52.56</v>
          </cell>
          <cell r="W38">
            <v>0.5256000000000001</v>
          </cell>
        </row>
        <row r="39">
          <cell r="O39">
            <v>9.8</v>
          </cell>
          <cell r="P39">
            <v>52.3</v>
          </cell>
          <cell r="W39">
            <v>0.523</v>
          </cell>
        </row>
        <row r="40">
          <cell r="O40" t="str">
            <v>NA</v>
          </cell>
          <cell r="P40" t="str">
            <v>NA</v>
          </cell>
        </row>
        <row r="41">
          <cell r="O41">
            <v>10.5</v>
          </cell>
          <cell r="P41">
            <v>53</v>
          </cell>
          <cell r="W41">
            <v>0.53</v>
          </cell>
        </row>
        <row r="42">
          <cell r="O42">
            <v>10.2</v>
          </cell>
          <cell r="P42">
            <v>51</v>
          </cell>
          <cell r="W42">
            <v>0.51</v>
          </cell>
        </row>
        <row r="43">
          <cell r="O43">
            <v>10.4</v>
          </cell>
          <cell r="P43" t="str">
            <v>NA</v>
          </cell>
        </row>
        <row r="44">
          <cell r="O44">
            <v>9.75</v>
          </cell>
          <cell r="P44">
            <v>48.33</v>
          </cell>
          <cell r="W44">
            <v>0.4833</v>
          </cell>
        </row>
        <row r="45">
          <cell r="O45">
            <v>9.4</v>
          </cell>
          <cell r="P45">
            <v>48</v>
          </cell>
          <cell r="W45">
            <v>0.48</v>
          </cell>
        </row>
        <row r="46">
          <cell r="O46">
            <v>10.2</v>
          </cell>
          <cell r="P46" t="str">
            <v>NA</v>
          </cell>
        </row>
        <row r="47">
          <cell r="O47" t="str">
            <v>NA</v>
          </cell>
          <cell r="P47" t="str">
            <v>NA</v>
          </cell>
        </row>
        <row r="48">
          <cell r="O48">
            <v>9.9</v>
          </cell>
          <cell r="P48">
            <v>49.9</v>
          </cell>
          <cell r="W48">
            <v>0.499</v>
          </cell>
        </row>
        <row r="49">
          <cell r="O49">
            <v>9.8</v>
          </cell>
          <cell r="P49">
            <v>50</v>
          </cell>
          <cell r="W49">
            <v>0.5</v>
          </cell>
        </row>
        <row r="50">
          <cell r="O50">
            <v>10.4</v>
          </cell>
          <cell r="P50">
            <v>50.78</v>
          </cell>
          <cell r="W50">
            <v>0.5078</v>
          </cell>
        </row>
        <row r="51">
          <cell r="O51">
            <v>9.5</v>
          </cell>
          <cell r="P51">
            <v>49.14</v>
          </cell>
          <cell r="W51">
            <v>0.4914</v>
          </cell>
        </row>
        <row r="52">
          <cell r="O52">
            <v>10.5</v>
          </cell>
          <cell r="P52">
            <v>53</v>
          </cell>
          <cell r="W52">
            <v>0.53</v>
          </cell>
        </row>
        <row r="53">
          <cell r="O53">
            <v>10.25</v>
          </cell>
          <cell r="P53">
            <v>52.18</v>
          </cell>
          <cell r="W53">
            <v>0.5218</v>
          </cell>
        </row>
        <row r="54">
          <cell r="O54" t="str">
            <v>NA</v>
          </cell>
          <cell r="P54">
            <v>54.28</v>
          </cell>
          <cell r="W54">
            <v>0.5428000000000001</v>
          </cell>
        </row>
        <row r="55">
          <cell r="O55">
            <v>9.25</v>
          </cell>
          <cell r="P55">
            <v>53.04</v>
          </cell>
          <cell r="W55">
            <v>0.5304</v>
          </cell>
        </row>
        <row r="56">
          <cell r="O56" t="str">
            <v>NA</v>
          </cell>
          <cell r="P56" t="str">
            <v>NA</v>
          </cell>
        </row>
        <row r="57">
          <cell r="O57">
            <v>9.8</v>
          </cell>
          <cell r="P57">
            <v>49.92</v>
          </cell>
          <cell r="W57">
            <v>0.49920000000000003</v>
          </cell>
        </row>
        <row r="58">
          <cell r="O58">
            <v>9.6</v>
          </cell>
          <cell r="P58">
            <v>40</v>
          </cell>
          <cell r="W58">
            <v>0.4</v>
          </cell>
        </row>
        <row r="59">
          <cell r="O59">
            <v>9.8</v>
          </cell>
          <cell r="P59">
            <v>52.1</v>
          </cell>
          <cell r="W59">
            <v>0.521</v>
          </cell>
        </row>
        <row r="60">
          <cell r="O60">
            <v>11.4</v>
          </cell>
          <cell r="P60" t="str">
            <v>NA</v>
          </cell>
        </row>
        <row r="61">
          <cell r="O61">
            <v>11.4</v>
          </cell>
          <cell r="P61">
            <v>53.25</v>
          </cell>
          <cell r="W61">
            <v>0.5325</v>
          </cell>
        </row>
        <row r="62">
          <cell r="O62">
            <v>11.4</v>
          </cell>
          <cell r="P62">
            <v>53.25</v>
          </cell>
          <cell r="W62">
            <v>0.5325</v>
          </cell>
        </row>
        <row r="63">
          <cell r="O63">
            <v>12.4</v>
          </cell>
          <cell r="P63">
            <v>53.25</v>
          </cell>
          <cell r="W63">
            <v>0.5325</v>
          </cell>
        </row>
        <row r="64">
          <cell r="O64">
            <v>11.4</v>
          </cell>
          <cell r="P64">
            <v>53.25</v>
          </cell>
          <cell r="W64">
            <v>0.5325</v>
          </cell>
        </row>
        <row r="65">
          <cell r="O65">
            <v>9.8</v>
          </cell>
          <cell r="P65">
            <v>47</v>
          </cell>
          <cell r="W65">
            <v>0.47</v>
          </cell>
        </row>
        <row r="66">
          <cell r="O66" t="str">
            <v>NA</v>
          </cell>
          <cell r="P66" t="str">
            <v>NA</v>
          </cell>
        </row>
        <row r="67">
          <cell r="O67">
            <v>9.8</v>
          </cell>
          <cell r="P67">
            <v>48</v>
          </cell>
          <cell r="W67">
            <v>0.48</v>
          </cell>
        </row>
        <row r="68">
          <cell r="O68">
            <v>10.3</v>
          </cell>
          <cell r="P68">
            <v>59.09</v>
          </cell>
          <cell r="W68">
            <v>0.5909</v>
          </cell>
        </row>
        <row r="69">
          <cell r="O69">
            <v>10.4</v>
          </cell>
          <cell r="P69">
            <v>52.37</v>
          </cell>
          <cell r="W69">
            <v>0.5236999999999999</v>
          </cell>
        </row>
        <row r="70">
          <cell r="O70">
            <v>10.4</v>
          </cell>
          <cell r="P70">
            <v>52.09</v>
          </cell>
          <cell r="W70">
            <v>0.5209</v>
          </cell>
        </row>
        <row r="71">
          <cell r="O71">
            <v>10.4</v>
          </cell>
          <cell r="P71">
            <v>49.31</v>
          </cell>
          <cell r="W71">
            <v>0.49310000000000004</v>
          </cell>
        </row>
        <row r="72">
          <cell r="O72">
            <v>10.3</v>
          </cell>
          <cell r="P72">
            <v>51.61</v>
          </cell>
          <cell r="W72">
            <v>0.5161</v>
          </cell>
        </row>
        <row r="73">
          <cell r="O73">
            <v>9.6</v>
          </cell>
          <cell r="P73">
            <v>54</v>
          </cell>
          <cell r="W73">
            <v>0.54</v>
          </cell>
        </row>
        <row r="74">
          <cell r="O74">
            <v>9.8</v>
          </cell>
          <cell r="P74">
            <v>52.1</v>
          </cell>
          <cell r="W74">
            <v>0.521</v>
          </cell>
        </row>
      </sheetData>
      <sheetData sheetId="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pCache"/>
      <sheetName val="BneWorkBookProperties"/>
      <sheetName val="BneLog"/>
      <sheetName val="G"/>
      <sheetName val="Sheet1 (2)"/>
      <sheetName val="with formulas"/>
      <sheetName val="Oct 14 Swaps"/>
      <sheetName val="Jun 17 Swaps"/>
      <sheetName val="T Lock"/>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__snloffice"/>
      <sheetName val="SPS Proxy Group"/>
      <sheetName val="Capital Structure"/>
      <sheetName val="SNL Data"/>
      <sheetName val="CNPHE"/>
      <sheetName val="CNPER"/>
      <sheetName val="HECO"/>
      <sheetName val="TNMPC"/>
      <sheetName val="PSCNC"/>
      <sheetName val="SCGC"/>
      <sheetName val="Berkshire Gas"/>
      <sheetName val="CNG"/>
      <sheetName val="SCG"/>
      <sheetName val="Sheet1"/>
    </sheetNames>
    <sheetDataSet>
      <sheetData sheetId="0"/>
      <sheetData sheetId="1"/>
      <sheetData sheetId="2"/>
      <sheetData sheetId="3">
        <row r="6">
          <cell r="A6" t="str">
            <v>AEP Texas Central Company</v>
          </cell>
          <cell r="B6">
            <v>4056979</v>
          </cell>
          <cell r="C6" t="str">
            <v>American Electric Power Company, Inc.</v>
          </cell>
          <cell r="D6">
            <v>0.47464606593228026</v>
          </cell>
          <cell r="E6">
            <v>0.4501416829420163</v>
          </cell>
          <cell r="F6">
            <v>0.4238507667495344</v>
          </cell>
          <cell r="G6">
            <v>0.43929411132245816</v>
          </cell>
          <cell r="H6">
            <v>0.43177586466591106</v>
          </cell>
          <cell r="I6">
            <v>0.4756321272522208</v>
          </cell>
          <cell r="J6">
            <v>0.46749522401069676</v>
          </cell>
          <cell r="K6">
            <v>0.4661838500383432</v>
          </cell>
          <cell r="L6">
            <v>0.47892902753975963</v>
          </cell>
          <cell r="M6">
            <v>0.5126419162547362</v>
          </cell>
          <cell r="N6">
            <v>0.505576970802443</v>
          </cell>
          <cell r="O6">
            <v>0.5253539340677197</v>
          </cell>
          <cell r="P6">
            <v>0.5498583170579837</v>
          </cell>
          <cell r="Q6">
            <v>0.5761492332504655</v>
          </cell>
          <cell r="R6">
            <v>0.5607058886775418</v>
          </cell>
          <cell r="S6">
            <v>0.5682241353340889</v>
          </cell>
          <cell r="T6">
            <v>0.5243678727477792</v>
          </cell>
          <cell r="U6">
            <v>0.5325047759893032</v>
          </cell>
          <cell r="V6">
            <v>0.5338161499616568</v>
          </cell>
          <cell r="W6">
            <v>0.5210709724602404</v>
          </cell>
          <cell r="X6">
            <v>0.4873580837452638</v>
          </cell>
          <cell r="Y6">
            <v>0.494423029197557</v>
          </cell>
        </row>
        <row r="7">
          <cell r="A7" t="str">
            <v>AEP Texas North Company</v>
          </cell>
          <cell r="B7">
            <v>4057034</v>
          </cell>
          <cell r="C7" t="str">
            <v>American Electric Power Company, Inc.</v>
          </cell>
          <cell r="D7">
            <v>0.48868690751951416</v>
          </cell>
          <cell r="E7">
            <v>0.47146320851526186</v>
          </cell>
          <cell r="F7">
            <v>0.46958700110427515</v>
          </cell>
          <cell r="G7">
            <v>0.47057867667343106</v>
          </cell>
          <cell r="H7">
            <v>0.4679111516233376</v>
          </cell>
          <cell r="I7">
            <v>0.4682290750682283</v>
          </cell>
          <cell r="J7">
            <v>0.46679970466072773</v>
          </cell>
          <cell r="K7">
            <v>0.46033890122250454</v>
          </cell>
          <cell r="L7">
            <v>0.5033548745284118</v>
          </cell>
          <cell r="M7">
            <v>0.4988643438810268</v>
          </cell>
          <cell r="N7">
            <v>0.475898780113256</v>
          </cell>
          <cell r="O7">
            <v>0.5113130924804858</v>
          </cell>
          <cell r="P7">
            <v>0.5285367914847381</v>
          </cell>
          <cell r="Q7">
            <v>0.5304129988957249</v>
          </cell>
          <cell r="R7">
            <v>0.529421323326569</v>
          </cell>
          <cell r="S7">
            <v>0.5320888483766624</v>
          </cell>
          <cell r="T7">
            <v>0.5317709249317717</v>
          </cell>
          <cell r="U7">
            <v>0.5332002953392723</v>
          </cell>
          <cell r="V7">
            <v>0.5396610987774955</v>
          </cell>
          <cell r="W7">
            <v>0.4966451254715882</v>
          </cell>
          <cell r="X7">
            <v>0.5011356561189733</v>
          </cell>
          <cell r="Y7">
            <v>0.524101219886744</v>
          </cell>
        </row>
        <row r="8">
          <cell r="A8" t="str">
            <v>AES Corporation</v>
          </cell>
          <cell r="B8">
            <v>4055465</v>
          </cell>
          <cell r="C8">
            <v>0</v>
          </cell>
          <cell r="D8">
            <v>0.5316353021264812</v>
          </cell>
          <cell r="E8">
            <v>0.5065137760789935</v>
          </cell>
          <cell r="F8">
            <v>0.5048306008155833</v>
          </cell>
          <cell r="G8">
            <v>0.5067733698332109</v>
          </cell>
          <cell r="H8">
            <v>0.5116461000514235</v>
          </cell>
          <cell r="I8">
            <v>0.5179311974739307</v>
          </cell>
          <cell r="J8">
            <v>0.5180718310030543</v>
          </cell>
          <cell r="K8">
            <v>0.4680335068807571</v>
          </cell>
          <cell r="L8">
            <v>0.5117134784262611</v>
          </cell>
          <cell r="M8">
            <v>0.5231214662748358</v>
          </cell>
          <cell r="N8">
            <v>0.5277158693336909</v>
          </cell>
          <cell r="O8">
            <v>0.4683646978735188</v>
          </cell>
          <cell r="P8">
            <v>0.49348622392100655</v>
          </cell>
          <cell r="Q8">
            <v>0.49516939918441677</v>
          </cell>
          <cell r="R8">
            <v>0.49322663016678914</v>
          </cell>
          <cell r="S8">
            <v>0.4883538999485764</v>
          </cell>
          <cell r="T8">
            <v>0.4820688025260694</v>
          </cell>
          <cell r="U8">
            <v>0.4819281689969457</v>
          </cell>
          <cell r="V8">
            <v>0.5319664931192429</v>
          </cell>
          <cell r="W8">
            <v>0.4882865215737388</v>
          </cell>
          <cell r="X8">
            <v>0.47687853372516414</v>
          </cell>
          <cell r="Y8">
            <v>0.47228413066630914</v>
          </cell>
        </row>
        <row r="9">
          <cell r="A9" t="str">
            <v>Alabama Power Company</v>
          </cell>
          <cell r="B9">
            <v>4014956</v>
          </cell>
          <cell r="C9" t="str">
            <v>Southern Company</v>
          </cell>
          <cell r="D9">
            <v>0.44500074615728996</v>
          </cell>
          <cell r="E9">
            <v>0.4550980725837966</v>
          </cell>
          <cell r="F9">
            <v>0.46439105576171785</v>
          </cell>
          <cell r="G9">
            <v>0.4648074548493088</v>
          </cell>
          <cell r="H9">
            <v>0.4734474694895858</v>
          </cell>
          <cell r="I9">
            <v>0.4714555155441944</v>
          </cell>
          <cell r="J9">
            <v>0.46872851611660526</v>
          </cell>
          <cell r="K9">
            <v>0.4751772500946677</v>
          </cell>
          <cell r="L9">
            <v>0.46905121234541947</v>
          </cell>
          <cell r="M9">
            <v>0.4667370288360204</v>
          </cell>
          <cell r="N9">
            <v>0.46593800907655264</v>
          </cell>
          <cell r="O9">
            <v>0.5549992538427101</v>
          </cell>
          <cell r="P9">
            <v>0.5449019274162034</v>
          </cell>
          <cell r="Q9">
            <v>0.5356089442382822</v>
          </cell>
          <cell r="R9">
            <v>0.5351925451506913</v>
          </cell>
          <cell r="S9">
            <v>0.5265525305104142</v>
          </cell>
          <cell r="T9">
            <v>0.5285444844558056</v>
          </cell>
          <cell r="U9">
            <v>0.5312714838833947</v>
          </cell>
          <cell r="V9">
            <v>0.5248227499053323</v>
          </cell>
          <cell r="W9">
            <v>0.5309487876545805</v>
          </cell>
          <cell r="X9">
            <v>0.5332629711639796</v>
          </cell>
          <cell r="Y9">
            <v>0.5340619909234473</v>
          </cell>
        </row>
        <row r="10">
          <cell r="A10" t="str">
            <v>Alaska Electric Light and Power Company</v>
          </cell>
          <cell r="B10">
            <v>4058371</v>
          </cell>
          <cell r="C10" t="str">
            <v>Avista Corporation</v>
          </cell>
          <cell r="D10">
            <v>0.5806893467140022</v>
          </cell>
          <cell r="E10">
            <v>0.5782868324280558</v>
          </cell>
          <cell r="F10" t="str">
            <v>N/A</v>
          </cell>
          <cell r="G10" t="str">
            <v>N/A</v>
          </cell>
          <cell r="H10" t="str">
            <v>N/A</v>
          </cell>
          <cell r="I10" t="str">
            <v>N/A</v>
          </cell>
          <cell r="J10" t="str">
            <v>N/A</v>
          </cell>
          <cell r="K10" t="str">
            <v>N/A</v>
          </cell>
          <cell r="L10" t="str">
            <v>N/A</v>
          </cell>
          <cell r="M10" t="str">
            <v>N/A</v>
          </cell>
          <cell r="N10" t="str">
            <v>N/A</v>
          </cell>
          <cell r="O10">
            <v>0.4193106532859978</v>
          </cell>
          <cell r="P10">
            <v>0.42171316757194427</v>
          </cell>
          <cell r="Q10" t="str">
            <v>N/A</v>
          </cell>
          <cell r="R10" t="str">
            <v>N/A</v>
          </cell>
          <cell r="S10" t="str">
            <v>N/A</v>
          </cell>
          <cell r="T10" t="str">
            <v>N/A</v>
          </cell>
          <cell r="U10" t="str">
            <v>N/A</v>
          </cell>
          <cell r="V10" t="str">
            <v>N/A</v>
          </cell>
          <cell r="W10" t="str">
            <v>N/A</v>
          </cell>
          <cell r="X10" t="str">
            <v>N/A</v>
          </cell>
          <cell r="Y10" t="str">
            <v>N/A</v>
          </cell>
        </row>
        <row r="11">
          <cell r="A11" t="str">
            <v>ALLETE (Minnesota Power)</v>
          </cell>
          <cell r="B11">
            <v>4061513</v>
          </cell>
          <cell r="C11" t="str">
            <v>ALLETE, Inc.</v>
          </cell>
          <cell r="D11">
            <v>0.5767154632636188</v>
          </cell>
          <cell r="E11">
            <v>0.5756485964568582</v>
          </cell>
          <cell r="F11">
            <v>0.5524294401583827</v>
          </cell>
          <cell r="G11">
            <v>0.5397562847991246</v>
          </cell>
          <cell r="H11">
            <v>0.5301317230932125</v>
          </cell>
          <cell r="I11">
            <v>0.5516247091885599</v>
          </cell>
          <cell r="J11">
            <v>0.5593167318961194</v>
          </cell>
          <cell r="K11">
            <v>0.5489649803722285</v>
          </cell>
          <cell r="L11">
            <v>0.5413436373244825</v>
          </cell>
          <cell r="M11">
            <v>0.5609468526060382</v>
          </cell>
          <cell r="N11">
            <v>0.5529731658742676</v>
          </cell>
          <cell r="O11">
            <v>0.42328453673638117</v>
          </cell>
          <cell r="P11">
            <v>0.4243514035431418</v>
          </cell>
          <cell r="Q11">
            <v>0.44757055984161725</v>
          </cell>
          <cell r="R11">
            <v>0.4602437152008753</v>
          </cell>
          <cell r="S11">
            <v>0.46986827690678745</v>
          </cell>
          <cell r="T11">
            <v>0.4483752908114401</v>
          </cell>
          <cell r="U11">
            <v>0.4406832681038806</v>
          </cell>
          <cell r="V11">
            <v>0.4510350196277715</v>
          </cell>
          <cell r="W11">
            <v>0.45865636267551746</v>
          </cell>
          <cell r="X11">
            <v>0.4390531473939619</v>
          </cell>
          <cell r="Y11">
            <v>0.44702683412573246</v>
          </cell>
        </row>
        <row r="12">
          <cell r="A12" t="str">
            <v>ALLETE, Inc.</v>
          </cell>
          <cell r="B12">
            <v>4022309</v>
          </cell>
          <cell r="C12">
            <v>0</v>
          </cell>
          <cell r="D12">
            <v>0.5772669821058183</v>
          </cell>
          <cell r="E12">
            <v>0.5761433124090951</v>
          </cell>
          <cell r="F12">
            <v>0.553205940010644</v>
          </cell>
          <cell r="G12">
            <v>0.5407617674550151</v>
          </cell>
          <cell r="H12">
            <v>0.5315021423480603</v>
          </cell>
          <cell r="I12">
            <v>0.5524508605018642</v>
          </cell>
          <cell r="J12">
            <v>0.5595430982886475</v>
          </cell>
          <cell r="K12">
            <v>0.5505011382319464</v>
          </cell>
          <cell r="L12">
            <v>0.54321280980817</v>
          </cell>
          <cell r="M12">
            <v>0.5623328395444688</v>
          </cell>
          <cell r="N12">
            <v>0.5543635100410361</v>
          </cell>
          <cell r="O12">
            <v>0.4227330178941817</v>
          </cell>
          <cell r="P12">
            <v>0.4238566875909049</v>
          </cell>
          <cell r="Q12">
            <v>0.44679405998935595</v>
          </cell>
          <cell r="R12">
            <v>0.45923823254498486</v>
          </cell>
          <cell r="S12">
            <v>0.46849785765193974</v>
          </cell>
          <cell r="T12">
            <v>0.4475491394981358</v>
          </cell>
          <cell r="U12">
            <v>0.44045690171135254</v>
          </cell>
          <cell r="V12">
            <v>0.44949886176805365</v>
          </cell>
          <cell r="W12">
            <v>0.45678719019183006</v>
          </cell>
          <cell r="X12">
            <v>0.4376671604555312</v>
          </cell>
          <cell r="Y12">
            <v>0.44563648995896393</v>
          </cell>
        </row>
        <row r="13">
          <cell r="A13" t="str">
            <v>Alliant Energy Corporation</v>
          </cell>
          <cell r="B13">
            <v>4057038</v>
          </cell>
          <cell r="C13">
            <v>0</v>
          </cell>
          <cell r="D13">
            <v>0.5120241332188672</v>
          </cell>
          <cell r="E13">
            <v>0.5030968205354664</v>
          </cell>
          <cell r="F13">
            <v>0.5010204799774791</v>
          </cell>
          <cell r="G13">
            <v>0.5422153651966312</v>
          </cell>
          <cell r="H13">
            <v>0.5291192994140922</v>
          </cell>
          <cell r="I13">
            <v>0.5278613211319737</v>
          </cell>
          <cell r="J13">
            <v>0.5233464844737304</v>
          </cell>
          <cell r="K13">
            <v>0.5356186177321516</v>
          </cell>
          <cell r="L13">
            <v>0.5256012676501203</v>
          </cell>
          <cell r="M13">
            <v>0.5253661321985438</v>
          </cell>
          <cell r="N13">
            <v>0.5209831305483095</v>
          </cell>
          <cell r="O13">
            <v>0.4879758667811328</v>
          </cell>
          <cell r="P13">
            <v>0.49690317946453355</v>
          </cell>
          <cell r="Q13">
            <v>0.49897952002252094</v>
          </cell>
          <cell r="R13">
            <v>0.4577846348033688</v>
          </cell>
          <cell r="S13">
            <v>0.47088070058590775</v>
          </cell>
          <cell r="T13">
            <v>0.4721386788680263</v>
          </cell>
          <cell r="U13">
            <v>0.47665351552626956</v>
          </cell>
          <cell r="V13">
            <v>0.46438138226784836</v>
          </cell>
          <cell r="W13">
            <v>0.4743987323498798</v>
          </cell>
          <cell r="X13">
            <v>0.4746338678014563</v>
          </cell>
          <cell r="Y13">
            <v>0.4790168694516906</v>
          </cell>
        </row>
        <row r="14">
          <cell r="A14" t="str">
            <v>Ameren Corporation</v>
          </cell>
          <cell r="B14">
            <v>4007308</v>
          </cell>
          <cell r="C14">
            <v>0</v>
          </cell>
          <cell r="D14">
            <v>0.5192964920528725</v>
          </cell>
          <cell r="E14">
            <v>0.5295606442534733</v>
          </cell>
          <cell r="F14">
            <v>0.5261889129403213</v>
          </cell>
          <cell r="G14">
            <v>0.5391783913535678</v>
          </cell>
          <cell r="H14">
            <v>0.5324950186698</v>
          </cell>
          <cell r="I14">
            <v>0.5520583469796019</v>
          </cell>
          <cell r="J14">
            <v>0.5433148664083433</v>
          </cell>
          <cell r="K14">
            <v>0.5419760684923473</v>
          </cell>
          <cell r="L14">
            <v>0.5357382926942134</v>
          </cell>
          <cell r="M14">
            <v>0.535857873551755</v>
          </cell>
          <cell r="N14">
            <v>0.5413606715387501</v>
          </cell>
          <cell r="O14">
            <v>0.4807035079471275</v>
          </cell>
          <cell r="P14">
            <v>0.47043935574652673</v>
          </cell>
          <cell r="Q14">
            <v>0.4738110870596787</v>
          </cell>
          <cell r="R14">
            <v>0.4608216086464321</v>
          </cell>
          <cell r="S14">
            <v>0.4675049813302</v>
          </cell>
          <cell r="T14">
            <v>0.4479416530203981</v>
          </cell>
          <cell r="U14">
            <v>0.4566851335916568</v>
          </cell>
          <cell r="V14">
            <v>0.4580239315076527</v>
          </cell>
          <cell r="W14">
            <v>0.4642617073057867</v>
          </cell>
          <cell r="X14">
            <v>0.46414212644824504</v>
          </cell>
          <cell r="Y14">
            <v>0.4586393284612499</v>
          </cell>
        </row>
        <row r="15">
          <cell r="A15" t="str">
            <v>Ameren Illinois Company</v>
          </cell>
          <cell r="B15">
            <v>4272394</v>
          </cell>
          <cell r="C15" t="str">
            <v>Ameren Corporation</v>
          </cell>
          <cell r="D15">
            <v>0.5466508306274436</v>
          </cell>
          <cell r="E15">
            <v>0.5439364309748839</v>
          </cell>
          <cell r="F15">
            <v>0.5389737635134673</v>
          </cell>
          <cell r="G15">
            <v>0.5691106551582512</v>
          </cell>
          <cell r="H15">
            <v>0.5618887780550901</v>
          </cell>
          <cell r="I15">
            <v>0.5929244532890197</v>
          </cell>
          <cell r="J15">
            <v>0.5648260606612926</v>
          </cell>
          <cell r="K15">
            <v>0.5870721392145706</v>
          </cell>
          <cell r="L15">
            <v>0.5809381133072554</v>
          </cell>
          <cell r="M15">
            <v>0.5793458635183236</v>
          </cell>
          <cell r="N15">
            <v>0.5777588739090549</v>
          </cell>
          <cell r="O15">
            <v>0.4533491693725564</v>
          </cell>
          <cell r="P15">
            <v>0.4560635690251162</v>
          </cell>
          <cell r="Q15">
            <v>0.46102623648653274</v>
          </cell>
          <cell r="R15">
            <v>0.43088934484174884</v>
          </cell>
          <cell r="S15">
            <v>0.43811122194490987</v>
          </cell>
          <cell r="T15">
            <v>0.40707554671098034</v>
          </cell>
          <cell r="U15">
            <v>0.4351739393387074</v>
          </cell>
          <cell r="V15">
            <v>0.41292786078542937</v>
          </cell>
          <cell r="W15">
            <v>0.4190618866927446</v>
          </cell>
          <cell r="X15">
            <v>0.42065413648167643</v>
          </cell>
          <cell r="Y15">
            <v>0.42224112609094505</v>
          </cell>
        </row>
        <row r="16">
          <cell r="A16" t="str">
            <v>American Electric Power Company, Inc.</v>
          </cell>
          <cell r="B16">
            <v>4006321</v>
          </cell>
          <cell r="C16">
            <v>0</v>
          </cell>
          <cell r="D16" t="str">
            <v>N/A</v>
          </cell>
          <cell r="E16" t="str">
            <v>N/A</v>
          </cell>
          <cell r="F16">
            <v>0.5085189476496469</v>
          </cell>
          <cell r="G16">
            <v>0.5182430523171516</v>
          </cell>
          <cell r="H16">
            <v>0.5152875147413353</v>
          </cell>
          <cell r="I16">
            <v>0.5103728511679297</v>
          </cell>
          <cell r="J16">
            <v>0.47168135573221376</v>
          </cell>
          <cell r="K16">
            <v>0.513442461525162</v>
          </cell>
          <cell r="L16">
            <v>0.5051857872149718</v>
          </cell>
          <cell r="M16">
            <v>0.5042311260971472</v>
          </cell>
          <cell r="N16">
            <v>0.499763313539887</v>
          </cell>
          <cell r="O16" t="str">
            <v>N/A</v>
          </cell>
          <cell r="P16" t="str">
            <v>N/A</v>
          </cell>
          <cell r="Q16">
            <v>0.4914810523503531</v>
          </cell>
          <cell r="R16">
            <v>0.48175694768284844</v>
          </cell>
          <cell r="S16">
            <v>0.4847124852586648</v>
          </cell>
          <cell r="T16">
            <v>0.48962714883207026</v>
          </cell>
          <cell r="U16">
            <v>0.5283186442677863</v>
          </cell>
          <cell r="V16">
            <v>0.4865575384748379</v>
          </cell>
          <cell r="W16">
            <v>0.4948142127850282</v>
          </cell>
          <cell r="X16">
            <v>0.49576887390285285</v>
          </cell>
          <cell r="Y16">
            <v>0.500236686460113</v>
          </cell>
        </row>
        <row r="17">
          <cell r="A17" t="str">
            <v>Appalachian Power Company</v>
          </cell>
          <cell r="B17">
            <v>4056972</v>
          </cell>
          <cell r="C17" t="str">
            <v>American Electric Power Company, Inc.</v>
          </cell>
          <cell r="D17">
            <v>0.4650426810395576</v>
          </cell>
          <cell r="E17">
            <v>0.46515126832720993</v>
          </cell>
          <cell r="F17">
            <v>0.4582598303054918</v>
          </cell>
          <cell r="G17">
            <v>0.4628802373082736</v>
          </cell>
          <cell r="H17">
            <v>0.45995648539451717</v>
          </cell>
          <cell r="I17">
            <v>0.44129845265066275</v>
          </cell>
          <cell r="J17">
            <v>0.4351560009701454</v>
          </cell>
          <cell r="K17">
            <v>0.4739197213978359</v>
          </cell>
          <cell r="L17">
            <v>0.45288561488638474</v>
          </cell>
          <cell r="M17">
            <v>0.45365141348846216</v>
          </cell>
          <cell r="N17">
            <v>0.4518965495801335</v>
          </cell>
          <cell r="O17">
            <v>0.5349573189604424</v>
          </cell>
          <cell r="P17">
            <v>0.53484873167279</v>
          </cell>
          <cell r="Q17">
            <v>0.5417401696945082</v>
          </cell>
          <cell r="R17">
            <v>0.5371197626917265</v>
          </cell>
          <cell r="S17">
            <v>0.5400435146054828</v>
          </cell>
          <cell r="T17">
            <v>0.5587015473493373</v>
          </cell>
          <cell r="U17">
            <v>0.5648439990298546</v>
          </cell>
          <cell r="V17">
            <v>0.5260802786021641</v>
          </cell>
          <cell r="W17">
            <v>0.5471143851136153</v>
          </cell>
          <cell r="X17">
            <v>0.5463485865115378</v>
          </cell>
          <cell r="Y17">
            <v>0.5481034504198665</v>
          </cell>
        </row>
        <row r="18">
          <cell r="A18" t="str">
            <v>Arizona Public Service Company</v>
          </cell>
          <cell r="B18">
            <v>4056974</v>
          </cell>
          <cell r="C18" t="str">
            <v>Pinnacle West Capital Corporation</v>
          </cell>
          <cell r="D18">
            <v>0.5571680267062314</v>
          </cell>
          <cell r="E18">
            <v>0.5586203472035584</v>
          </cell>
          <cell r="F18">
            <v>0.5754480616505281</v>
          </cell>
          <cell r="G18">
            <v>0.5843334295444775</v>
          </cell>
          <cell r="H18">
            <v>0.5731563195598803</v>
          </cell>
          <cell r="I18">
            <v>0.5566577061599778</v>
          </cell>
          <cell r="J18">
            <v>0.5739008652695469</v>
          </cell>
          <cell r="K18">
            <v>0.5762452217852486</v>
          </cell>
          <cell r="L18">
            <v>0.5594064526513535</v>
          </cell>
          <cell r="M18">
            <v>0.5583572161729857</v>
          </cell>
          <cell r="N18">
            <v>0.5646219530700363</v>
          </cell>
          <cell r="O18">
            <v>0.44283197329376855</v>
          </cell>
          <cell r="P18">
            <v>0.4413796527964417</v>
          </cell>
          <cell r="Q18">
            <v>0.4245519383494719</v>
          </cell>
          <cell r="R18">
            <v>0.4156665704555225</v>
          </cell>
          <cell r="S18">
            <v>0.4268436804401197</v>
          </cell>
          <cell r="T18">
            <v>0.44334229384002216</v>
          </cell>
          <cell r="U18">
            <v>0.4260991347304532</v>
          </cell>
          <cell r="V18">
            <v>0.4237547782147514</v>
          </cell>
          <cell r="W18">
            <v>0.4405935473486465</v>
          </cell>
          <cell r="X18">
            <v>0.4416427838270143</v>
          </cell>
          <cell r="Y18">
            <v>0.43537804692996374</v>
          </cell>
        </row>
        <row r="19">
          <cell r="A19" t="str">
            <v>Atlantic City Electric Company</v>
          </cell>
          <cell r="B19">
            <v>4056975</v>
          </cell>
          <cell r="C19" t="str">
            <v>Pepco Holdings, Inc.</v>
          </cell>
          <cell r="D19">
            <v>0.46359871864989455</v>
          </cell>
          <cell r="E19">
            <v>0.45806907850028405</v>
          </cell>
          <cell r="F19">
            <v>0.4576577328898147</v>
          </cell>
          <cell r="G19">
            <v>0.4534425177348368</v>
          </cell>
          <cell r="H19">
            <v>0.453646591989593</v>
          </cell>
          <cell r="I19">
            <v>0.4453235831809872</v>
          </cell>
          <cell r="J19">
            <v>0.4481158006235799</v>
          </cell>
          <cell r="K19">
            <v>0.4523143916721937</v>
          </cell>
          <cell r="L19">
            <v>0.43488452763602303</v>
          </cell>
          <cell r="M19">
            <v>0.43046819590995306</v>
          </cell>
          <cell r="N19">
            <v>0.4261204630257802</v>
          </cell>
          <cell r="O19">
            <v>0.5364012813501055</v>
          </cell>
          <cell r="P19">
            <v>0.5419309214997159</v>
          </cell>
          <cell r="Q19">
            <v>0.5423422671101853</v>
          </cell>
          <cell r="R19">
            <v>0.5465574822651632</v>
          </cell>
          <cell r="S19">
            <v>0.546353408010407</v>
          </cell>
          <cell r="T19">
            <v>0.5546764168190128</v>
          </cell>
          <cell r="U19">
            <v>0.5518841993764201</v>
          </cell>
          <cell r="V19">
            <v>0.5476856083278062</v>
          </cell>
          <cell r="W19">
            <v>0.565115472363977</v>
          </cell>
          <cell r="X19">
            <v>0.5695318040900469</v>
          </cell>
          <cell r="Y19">
            <v>0.5738795369742198</v>
          </cell>
        </row>
        <row r="20">
          <cell r="A20" t="str">
            <v>Avista Corporation</v>
          </cell>
          <cell r="B20">
            <v>4057075</v>
          </cell>
          <cell r="C20">
            <v>0</v>
          </cell>
          <cell r="D20">
            <v>0.5190006511532267</v>
          </cell>
          <cell r="E20">
            <v>0.5178153258389907</v>
          </cell>
          <cell r="F20">
            <v>0.5138971873111207</v>
          </cell>
          <cell r="G20">
            <v>0.5262421392076152</v>
          </cell>
          <cell r="H20">
            <v>0.5119030100613945</v>
          </cell>
          <cell r="I20">
            <v>0.49760283463542104</v>
          </cell>
          <cell r="J20">
            <v>0.4914831394743567</v>
          </cell>
          <cell r="K20">
            <v>0.48065045341850376</v>
          </cell>
          <cell r="L20">
            <v>0.49819714361626344</v>
          </cell>
          <cell r="M20">
            <v>0.49629683457725626</v>
          </cell>
          <cell r="N20">
            <v>0.49148940985853273</v>
          </cell>
          <cell r="O20">
            <v>0.48099934884677337</v>
          </cell>
          <cell r="P20">
            <v>0.48218467416100924</v>
          </cell>
          <cell r="Q20">
            <v>0.4861028126888793</v>
          </cell>
          <cell r="R20">
            <v>0.4737578607923848</v>
          </cell>
          <cell r="S20">
            <v>0.48809698993860556</v>
          </cell>
          <cell r="T20">
            <v>0.5023971653645789</v>
          </cell>
          <cell r="U20">
            <v>0.5085168605256434</v>
          </cell>
          <cell r="V20">
            <v>0.5193495465814962</v>
          </cell>
          <cell r="W20">
            <v>0.5018028563837366</v>
          </cell>
          <cell r="X20">
            <v>0.5037031654227437</v>
          </cell>
          <cell r="Y20">
            <v>0.5085105901414673</v>
          </cell>
        </row>
        <row r="21">
          <cell r="A21" t="str">
            <v>Baltimore Gas and Electric Company</v>
          </cell>
          <cell r="B21">
            <v>4007784</v>
          </cell>
          <cell r="C21" t="str">
            <v>Exelon Corporation</v>
          </cell>
          <cell r="D21">
            <v>0.5518845534676069</v>
          </cell>
          <cell r="E21">
            <v>0.5495003752897619</v>
          </cell>
          <cell r="F21">
            <v>0.5402989284651172</v>
          </cell>
          <cell r="G21">
            <v>0.533695672502291</v>
          </cell>
          <cell r="H21">
            <v>0.5273379446551532</v>
          </cell>
          <cell r="I21">
            <v>0.5241520103459403</v>
          </cell>
          <cell r="J21">
            <v>0.5130308659396938</v>
          </cell>
          <cell r="K21">
            <v>0.5069948976489287</v>
          </cell>
          <cell r="L21">
            <v>0.45858114046351883</v>
          </cell>
          <cell r="M21">
            <v>0.48410895472479865</v>
          </cell>
          <cell r="N21">
            <v>0.47357822273336414</v>
          </cell>
          <cell r="O21">
            <v>0.44811544653239316</v>
          </cell>
          <cell r="P21">
            <v>0.45049962471023813</v>
          </cell>
          <cell r="Q21">
            <v>0.4597010715348829</v>
          </cell>
          <cell r="R21">
            <v>0.466304327497709</v>
          </cell>
          <cell r="S21">
            <v>0.4726620553448469</v>
          </cell>
          <cell r="T21">
            <v>0.4758479896540598</v>
          </cell>
          <cell r="U21">
            <v>0.4869691340603062</v>
          </cell>
          <cell r="V21">
            <v>0.4930051023510713</v>
          </cell>
          <cell r="W21">
            <v>0.5414188595364812</v>
          </cell>
          <cell r="X21">
            <v>0.5158910452752014</v>
          </cell>
          <cell r="Y21">
            <v>0.5264217772666359</v>
          </cell>
        </row>
        <row r="22">
          <cell r="A22" t="str">
            <v>Bangor Hydro Electric Company</v>
          </cell>
          <cell r="B22">
            <v>3001167</v>
          </cell>
          <cell r="C22" t="str">
            <v>Emera Incorporated</v>
          </cell>
          <cell r="D22">
            <v>0.6314668076039763</v>
          </cell>
          <cell r="E22">
            <v>0.6225193746650872</v>
          </cell>
          <cell r="F22">
            <v>0.6197396656181806</v>
          </cell>
          <cell r="G22">
            <v>0.6465103404642335</v>
          </cell>
          <cell r="H22">
            <v>0.71536068953702</v>
          </cell>
          <cell r="I22">
            <v>0.7152143203338338</v>
          </cell>
          <cell r="J22">
            <v>0.6752403339820876</v>
          </cell>
          <cell r="K22">
            <v>0.6611161029063971</v>
          </cell>
          <cell r="L22">
            <v>0.6505195092785332</v>
          </cell>
          <cell r="M22">
            <v>0.6464635241281794</v>
          </cell>
          <cell r="N22">
            <v>0.6412357147533589</v>
          </cell>
          <cell r="O22">
            <v>0.3685331923960236</v>
          </cell>
          <cell r="P22">
            <v>0.3774806253349128</v>
          </cell>
          <cell r="Q22">
            <v>0.38026033438181944</v>
          </cell>
          <cell r="R22">
            <v>0.35348965953576655</v>
          </cell>
          <cell r="S22">
            <v>0.2846393104629799</v>
          </cell>
          <cell r="T22">
            <v>0.28478567966616625</v>
          </cell>
          <cell r="U22">
            <v>0.32475966601791234</v>
          </cell>
          <cell r="V22">
            <v>0.3388838970936029</v>
          </cell>
          <cell r="W22">
            <v>0.34948049072146686</v>
          </cell>
          <cell r="X22">
            <v>0.3535364758718206</v>
          </cell>
          <cell r="Y22">
            <v>0.358764285246641</v>
          </cell>
        </row>
        <row r="23">
          <cell r="A23" t="str">
            <v>Berkshire Gas Company</v>
          </cell>
          <cell r="B23">
            <v>0</v>
          </cell>
          <cell r="C23" t="str">
            <v>UIL Holdings Corporation</v>
          </cell>
          <cell r="D23" t="str">
            <v>N/A</v>
          </cell>
          <cell r="E23" t="str">
            <v>N/A</v>
          </cell>
          <cell r="F23" t="str">
            <v>N/A</v>
          </cell>
          <cell r="G23">
            <v>0.6881714368042897</v>
          </cell>
          <cell r="H23">
            <v>0.6928830211851397</v>
          </cell>
          <cell r="I23">
            <v>0.6922643508509765</v>
          </cell>
          <cell r="J23">
            <v>0.686223078596513</v>
          </cell>
          <cell r="K23">
            <v>0.7446554187733568</v>
          </cell>
          <cell r="L23">
            <v>0.7463740108627108</v>
          </cell>
          <cell r="M23">
            <v>0.7482576416293224</v>
          </cell>
          <cell r="N23">
            <v>0.7421814369545386</v>
          </cell>
          <cell r="O23" t="str">
            <v>N/A</v>
          </cell>
          <cell r="P23" t="str">
            <v>N/A</v>
          </cell>
          <cell r="Q23" t="str">
            <v>N/A</v>
          </cell>
          <cell r="R23">
            <v>0.31182856319571034</v>
          </cell>
          <cell r="S23">
            <v>0.3071169788148603</v>
          </cell>
          <cell r="T23">
            <v>0.30773564914902346</v>
          </cell>
          <cell r="U23">
            <v>0.31377692140348695</v>
          </cell>
          <cell r="V23">
            <v>0.2553445812266432</v>
          </cell>
          <cell r="W23">
            <v>0.25362598913728923</v>
          </cell>
          <cell r="X23">
            <v>0.25174235837067754</v>
          </cell>
          <cell r="Y23">
            <v>0.25781856304546136</v>
          </cell>
        </row>
        <row r="24">
          <cell r="A24" t="str">
            <v>Black Hills Colorado Electric Utility Company, LP</v>
          </cell>
          <cell r="B24">
            <v>4215172</v>
          </cell>
          <cell r="C24" t="str">
            <v>Black Hills Corporation</v>
          </cell>
          <cell r="D24">
            <v>0.4872350836685839</v>
          </cell>
          <cell r="E24">
            <v>0.49698839767809844</v>
          </cell>
          <cell r="F24">
            <v>1</v>
          </cell>
          <cell r="G24">
            <v>1</v>
          </cell>
          <cell r="H24">
            <v>1</v>
          </cell>
          <cell r="I24">
            <v>1</v>
          </cell>
          <cell r="J24">
            <v>1</v>
          </cell>
          <cell r="K24">
            <v>1</v>
          </cell>
          <cell r="L24">
            <v>1</v>
          </cell>
          <cell r="M24">
            <v>1</v>
          </cell>
          <cell r="N24">
            <v>1</v>
          </cell>
          <cell r="O24">
            <v>0.5127649163314161</v>
          </cell>
          <cell r="P24">
            <v>0.5030116023219016</v>
          </cell>
          <cell r="Q24">
            <v>0</v>
          </cell>
          <cell r="R24">
            <v>0</v>
          </cell>
          <cell r="S24">
            <v>0</v>
          </cell>
          <cell r="T24">
            <v>0</v>
          </cell>
          <cell r="U24">
            <v>0</v>
          </cell>
          <cell r="V24">
            <v>0</v>
          </cell>
          <cell r="W24">
            <v>0</v>
          </cell>
          <cell r="X24">
            <v>0</v>
          </cell>
          <cell r="Y24">
            <v>0</v>
          </cell>
        </row>
        <row r="25">
          <cell r="A25" t="str">
            <v>Black Hills Colorado Gas Utility Company, LP</v>
          </cell>
          <cell r="B25">
            <v>4215167</v>
          </cell>
          <cell r="C25" t="str">
            <v>Black Hills Corporation</v>
          </cell>
          <cell r="D25" t="str">
            <v>N/A</v>
          </cell>
          <cell r="E25" t="str">
            <v>N/A</v>
          </cell>
          <cell r="F25" t="str">
            <v>N/A</v>
          </cell>
          <cell r="G25" t="str">
            <v>N/A</v>
          </cell>
          <cell r="H25" t="str">
            <v>N/A</v>
          </cell>
          <cell r="I25" t="str">
            <v>N/A</v>
          </cell>
          <cell r="J25" t="str">
            <v>N/A</v>
          </cell>
          <cell r="K25" t="str">
            <v>N/A</v>
          </cell>
          <cell r="L25" t="str">
            <v>N/A</v>
          </cell>
          <cell r="M25" t="str">
            <v>N/A</v>
          </cell>
          <cell r="N25" t="str">
            <v>N/A</v>
          </cell>
          <cell r="O25" t="str">
            <v>N/A</v>
          </cell>
          <cell r="P25" t="str">
            <v>N/A</v>
          </cell>
          <cell r="Q25" t="str">
            <v>N/A</v>
          </cell>
          <cell r="R25" t="str">
            <v>N/A</v>
          </cell>
          <cell r="S25" t="str">
            <v>N/A</v>
          </cell>
          <cell r="T25" t="str">
            <v>N/A</v>
          </cell>
          <cell r="U25" t="str">
            <v>N/A</v>
          </cell>
          <cell r="V25" t="str">
            <v>N/A</v>
          </cell>
          <cell r="W25" t="str">
            <v>N/A</v>
          </cell>
          <cell r="X25" t="str">
            <v>N/A</v>
          </cell>
          <cell r="Y25" t="str">
            <v>N/A</v>
          </cell>
        </row>
        <row r="26">
          <cell r="A26" t="str">
            <v>Black Hills Corporation</v>
          </cell>
          <cell r="B26">
            <v>4010420</v>
          </cell>
          <cell r="C26">
            <v>0</v>
          </cell>
          <cell r="D26">
            <v>0.5137127235770148</v>
          </cell>
          <cell r="E26">
            <v>0.5149709362994589</v>
          </cell>
          <cell r="F26">
            <v>0.6307371943043921</v>
          </cell>
          <cell r="G26">
            <v>0.7041558024142669</v>
          </cell>
          <cell r="H26">
            <v>0.6933674044800262</v>
          </cell>
          <cell r="I26">
            <v>0.6906663528773673</v>
          </cell>
          <cell r="J26">
            <v>0.6871089334613438</v>
          </cell>
          <cell r="K26">
            <v>0.6891395769541009</v>
          </cell>
          <cell r="L26">
            <v>0.6831554665112827</v>
          </cell>
          <cell r="M26">
            <v>0.6804446058096297</v>
          </cell>
          <cell r="N26">
            <v>0.6642611858242409</v>
          </cell>
          <cell r="O26">
            <v>0.48628727642298514</v>
          </cell>
          <cell r="P26">
            <v>0.48502906370054116</v>
          </cell>
          <cell r="Q26">
            <v>0.36926280569560793</v>
          </cell>
          <cell r="R26">
            <v>0.2958441975857331</v>
          </cell>
          <cell r="S26">
            <v>0.3066325955199738</v>
          </cell>
          <cell r="T26">
            <v>0.30933364712263267</v>
          </cell>
          <cell r="U26">
            <v>0.31289106653865617</v>
          </cell>
          <cell r="V26">
            <v>0.31086042304589917</v>
          </cell>
          <cell r="W26">
            <v>0.3168445334887174</v>
          </cell>
          <cell r="X26">
            <v>0.3195553941903703</v>
          </cell>
          <cell r="Y26">
            <v>0.3357388141757591</v>
          </cell>
        </row>
        <row r="27">
          <cell r="A27" t="str">
            <v>Black Hills Iowa Gas Utility Company, LLC</v>
          </cell>
          <cell r="B27">
            <v>4215169</v>
          </cell>
          <cell r="C27" t="str">
            <v>Black Hills Corporation</v>
          </cell>
          <cell r="D27" t="str">
            <v>N/A</v>
          </cell>
          <cell r="E27" t="str">
            <v>N/A</v>
          </cell>
          <cell r="F27" t="str">
            <v>N/A</v>
          </cell>
          <cell r="G27" t="str">
            <v>N/A</v>
          </cell>
          <cell r="H27" t="str">
            <v>N/A</v>
          </cell>
          <cell r="I27" t="str">
            <v>N/A</v>
          </cell>
          <cell r="J27" t="str">
            <v>N/A</v>
          </cell>
          <cell r="K27" t="str">
            <v>N/A</v>
          </cell>
          <cell r="L27" t="str">
            <v>N/A</v>
          </cell>
          <cell r="M27" t="str">
            <v>N/A</v>
          </cell>
          <cell r="N27" t="str">
            <v>N/A</v>
          </cell>
          <cell r="O27" t="str">
            <v>N/A</v>
          </cell>
          <cell r="P27" t="str">
            <v>N/A</v>
          </cell>
          <cell r="Q27" t="str">
            <v>N/A</v>
          </cell>
          <cell r="R27" t="str">
            <v>N/A</v>
          </cell>
          <cell r="S27" t="str">
            <v>N/A</v>
          </cell>
          <cell r="T27" t="str">
            <v>N/A</v>
          </cell>
          <cell r="U27" t="str">
            <v>N/A</v>
          </cell>
          <cell r="V27" t="str">
            <v>N/A</v>
          </cell>
          <cell r="W27" t="str">
            <v>N/A</v>
          </cell>
          <cell r="X27" t="str">
            <v>N/A</v>
          </cell>
          <cell r="Y27" t="str">
            <v>N/A</v>
          </cell>
        </row>
        <row r="28">
          <cell r="A28" t="str">
            <v>Black Hills Kansas Gas Utility Company, LLC</v>
          </cell>
          <cell r="B28">
            <v>4215170</v>
          </cell>
          <cell r="C28" t="str">
            <v>Black Hills Corporation</v>
          </cell>
          <cell r="D28" t="str">
            <v>N/A</v>
          </cell>
          <cell r="E28" t="str">
            <v>N/A</v>
          </cell>
          <cell r="F28" t="str">
            <v>N/A</v>
          </cell>
          <cell r="G28" t="str">
            <v>N/A</v>
          </cell>
          <cell r="H28" t="str">
            <v>N/A</v>
          </cell>
          <cell r="I28" t="str">
            <v>N/A</v>
          </cell>
          <cell r="J28" t="str">
            <v>N/A</v>
          </cell>
          <cell r="K28" t="str">
            <v>N/A</v>
          </cell>
          <cell r="L28" t="str">
            <v>N/A</v>
          </cell>
          <cell r="M28" t="str">
            <v>N/A</v>
          </cell>
          <cell r="N28" t="str">
            <v>N/A</v>
          </cell>
          <cell r="O28" t="str">
            <v>N/A</v>
          </cell>
          <cell r="P28" t="str">
            <v>N/A</v>
          </cell>
          <cell r="Q28" t="str">
            <v>N/A</v>
          </cell>
          <cell r="R28" t="str">
            <v>N/A</v>
          </cell>
          <cell r="S28" t="str">
            <v>N/A</v>
          </cell>
          <cell r="T28" t="str">
            <v>N/A</v>
          </cell>
          <cell r="U28" t="str">
            <v>N/A</v>
          </cell>
          <cell r="V28" t="str">
            <v>N/A</v>
          </cell>
          <cell r="W28" t="str">
            <v>N/A</v>
          </cell>
          <cell r="X28" t="str">
            <v>N/A</v>
          </cell>
          <cell r="Y28" t="str">
            <v>N/A</v>
          </cell>
        </row>
        <row r="29">
          <cell r="A29" t="str">
            <v>Black Hills Nebraska Gas Utility Company LLC</v>
          </cell>
          <cell r="B29">
            <v>4215171</v>
          </cell>
          <cell r="C29" t="str">
            <v>Black Hills Corporation</v>
          </cell>
          <cell r="D29" t="str">
            <v>N/A</v>
          </cell>
          <cell r="E29" t="str">
            <v>N/A</v>
          </cell>
          <cell r="F29" t="str">
            <v>N/A</v>
          </cell>
          <cell r="G29" t="str">
            <v>N/A</v>
          </cell>
          <cell r="H29" t="str">
            <v>N/A</v>
          </cell>
          <cell r="I29" t="str">
            <v>N/A</v>
          </cell>
          <cell r="J29" t="str">
            <v>N/A</v>
          </cell>
          <cell r="K29" t="str">
            <v>N/A</v>
          </cell>
          <cell r="L29" t="str">
            <v>N/A</v>
          </cell>
          <cell r="M29" t="str">
            <v>N/A</v>
          </cell>
          <cell r="N29" t="str">
            <v>N/A</v>
          </cell>
          <cell r="O29" t="str">
            <v>N/A</v>
          </cell>
          <cell r="P29" t="str">
            <v>N/A</v>
          </cell>
          <cell r="Q29" t="str">
            <v>N/A</v>
          </cell>
          <cell r="R29" t="str">
            <v>N/A</v>
          </cell>
          <cell r="S29" t="str">
            <v>N/A</v>
          </cell>
          <cell r="T29" t="str">
            <v>N/A</v>
          </cell>
          <cell r="U29" t="str">
            <v>N/A</v>
          </cell>
          <cell r="V29" t="str">
            <v>N/A</v>
          </cell>
          <cell r="W29" t="str">
            <v>N/A</v>
          </cell>
          <cell r="X29" t="str">
            <v>N/A</v>
          </cell>
          <cell r="Y29" t="str">
            <v>N/A</v>
          </cell>
        </row>
        <row r="30">
          <cell r="A30" t="str">
            <v>Black Hills Power, Inc.</v>
          </cell>
          <cell r="B30">
            <v>4065694</v>
          </cell>
          <cell r="C30" t="str">
            <v>Black Hills Corporation</v>
          </cell>
          <cell r="D30">
            <v>0.5320074495625293</v>
          </cell>
          <cell r="E30">
            <v>0.5293910077740767</v>
          </cell>
          <cell r="F30">
            <v>0.5223274884118928</v>
          </cell>
          <cell r="G30">
            <v>0.5872331839211334</v>
          </cell>
          <cell r="H30">
            <v>0.569259883327589</v>
          </cell>
          <cell r="I30">
            <v>0.5649239923670027</v>
          </cell>
          <cell r="J30">
            <v>0.5587657444728851</v>
          </cell>
          <cell r="K30">
            <v>0.5523274422430476</v>
          </cell>
          <cell r="L30">
            <v>0.5513469762216191</v>
          </cell>
          <cell r="M30">
            <v>0.5463154993395024</v>
          </cell>
          <cell r="N30">
            <v>0.5420035900794364</v>
          </cell>
          <cell r="O30">
            <v>0.4679925504374706</v>
          </cell>
          <cell r="P30">
            <v>0.4706089922259233</v>
          </cell>
          <cell r="Q30">
            <v>0.47767251158810725</v>
          </cell>
          <cell r="R30">
            <v>0.41276681607886656</v>
          </cell>
          <cell r="S30">
            <v>0.4307401166724109</v>
          </cell>
          <cell r="T30">
            <v>0.43507600763299725</v>
          </cell>
          <cell r="U30">
            <v>0.441234255527115</v>
          </cell>
          <cell r="V30">
            <v>0.4476725577569523</v>
          </cell>
          <cell r="W30">
            <v>0.4486530237783809</v>
          </cell>
          <cell r="X30">
            <v>0.45368450066049754</v>
          </cell>
          <cell r="Y30">
            <v>0.45799640992056356</v>
          </cell>
        </row>
        <row r="31">
          <cell r="A31" t="str">
            <v>Carolina Power &amp; Light Company</v>
          </cell>
          <cell r="B31">
            <v>4004192</v>
          </cell>
          <cell r="C31" t="str">
            <v>Duke Energy Corporation</v>
          </cell>
          <cell r="D31">
            <v>0.5406975832171964</v>
          </cell>
          <cell r="E31">
            <v>0.523277790516449</v>
          </cell>
          <cell r="F31">
            <v>0.5048354812553087</v>
          </cell>
          <cell r="G31">
            <v>0.5099410786861921</v>
          </cell>
          <cell r="H31">
            <v>0.5074631079123652</v>
          </cell>
          <cell r="I31">
            <v>0.5085032866151679</v>
          </cell>
          <cell r="J31">
            <v>0.5254203768998732</v>
          </cell>
          <cell r="K31">
            <v>0.5342903717726245</v>
          </cell>
          <cell r="L31">
            <v>0.5061905010565731</v>
          </cell>
          <cell r="M31">
            <v>0.502523907519574</v>
          </cell>
          <cell r="N31">
            <v>0.5224896595751967</v>
          </cell>
          <cell r="O31">
            <v>0.45930241678280365</v>
          </cell>
          <cell r="P31">
            <v>0.476722209483551</v>
          </cell>
          <cell r="Q31">
            <v>0.4951645187446912</v>
          </cell>
          <cell r="R31">
            <v>0.49005892131380796</v>
          </cell>
          <cell r="S31">
            <v>0.4925368920876348</v>
          </cell>
          <cell r="T31">
            <v>0.49149671338483214</v>
          </cell>
          <cell r="U31">
            <v>0.47457962310012686</v>
          </cell>
          <cell r="V31">
            <v>0.4657096282273755</v>
          </cell>
          <cell r="W31">
            <v>0.49380949894342685</v>
          </cell>
          <cell r="X31">
            <v>0.497476092480426</v>
          </cell>
          <cell r="Y31">
            <v>0.47751034042480334</v>
          </cell>
        </row>
        <row r="32">
          <cell r="A32" t="str">
            <v>CenterPoint Energy Houston Electric, LLC</v>
          </cell>
          <cell r="B32">
            <v>0</v>
          </cell>
          <cell r="C32" t="str">
            <v>CenterPoint Energy, Inc.</v>
          </cell>
          <cell r="D32" t="str">
            <v>N/A</v>
          </cell>
          <cell r="E32" t="str">
            <v>N/A</v>
          </cell>
          <cell r="F32" t="str">
            <v>N/A</v>
          </cell>
          <cell r="G32">
            <v>0.2202562538133008</v>
          </cell>
          <cell r="H32">
            <v>0.2025684146155022</v>
          </cell>
          <cell r="I32">
            <v>0.19136734077875037</v>
          </cell>
          <cell r="J32">
            <v>0.19794509552095038</v>
          </cell>
          <cell r="K32">
            <v>0.278206226792345</v>
          </cell>
          <cell r="L32">
            <v>0.25865985235661554</v>
          </cell>
          <cell r="M32">
            <v>0.2487908961593172</v>
          </cell>
          <cell r="N32">
            <v>0.22684334820257152</v>
          </cell>
          <cell r="O32" t="str">
            <v>N/A</v>
          </cell>
          <cell r="P32" t="str">
            <v>N/A</v>
          </cell>
          <cell r="Q32" t="str">
            <v>N/A</v>
          </cell>
          <cell r="R32">
            <v>0.7797437461866992</v>
          </cell>
          <cell r="S32">
            <v>0.7974315853844978</v>
          </cell>
          <cell r="T32">
            <v>0.8086326592212496</v>
          </cell>
          <cell r="U32">
            <v>0.8020549044790496</v>
          </cell>
          <cell r="V32">
            <v>0.7217937732076549</v>
          </cell>
          <cell r="W32">
            <v>0.7413401476433844</v>
          </cell>
          <cell r="X32">
            <v>0.7512091038406827</v>
          </cell>
          <cell r="Y32">
            <v>0.7731566517974285</v>
          </cell>
        </row>
        <row r="33">
          <cell r="A33" t="str">
            <v>CenterPoint Energy Resources Corp.</v>
          </cell>
          <cell r="B33">
            <v>0</v>
          </cell>
          <cell r="C33" t="str">
            <v>CenterPoint Energy, Inc.</v>
          </cell>
          <cell r="D33" t="str">
            <v>N/A</v>
          </cell>
          <cell r="E33" t="str">
            <v>N/A</v>
          </cell>
          <cell r="F33" t="str">
            <v>N/A</v>
          </cell>
          <cell r="G33">
            <v>0.6805826700705812</v>
          </cell>
          <cell r="H33">
            <v>0.6794388293860311</v>
          </cell>
          <cell r="I33">
            <v>0.6772036474164134</v>
          </cell>
          <cell r="J33">
            <v>0.6576493963013909</v>
          </cell>
          <cell r="K33">
            <v>0.6661943001102189</v>
          </cell>
          <cell r="L33">
            <v>0.6647142630995726</v>
          </cell>
          <cell r="M33">
            <v>0.6174430128840436</v>
          </cell>
          <cell r="N33">
            <v>0.6157986616235088</v>
          </cell>
          <cell r="O33" t="str">
            <v>N/A</v>
          </cell>
          <cell r="P33" t="str">
            <v>N/A</v>
          </cell>
          <cell r="Q33" t="str">
            <v>N/A</v>
          </cell>
          <cell r="R33">
            <v>0.31941732992941885</v>
          </cell>
          <cell r="S33">
            <v>0.32056117061396894</v>
          </cell>
          <cell r="T33">
            <v>0.32279635258358663</v>
          </cell>
          <cell r="U33">
            <v>0.3423506036986092</v>
          </cell>
          <cell r="V33">
            <v>0.33380569988978115</v>
          </cell>
          <cell r="W33">
            <v>0.3352857369004274</v>
          </cell>
          <cell r="X33">
            <v>0.38255698711595637</v>
          </cell>
          <cell r="Y33">
            <v>0.3842013383764911</v>
          </cell>
        </row>
        <row r="34">
          <cell r="A34" t="str">
            <v>Central Hudson Gas &amp; Electric Corporation</v>
          </cell>
          <cell r="B34">
            <v>4057076</v>
          </cell>
          <cell r="C34" t="str">
            <v>Fortis Inc.</v>
          </cell>
          <cell r="D34">
            <v>0.5112456707211113</v>
          </cell>
          <cell r="E34">
            <v>0.5105962267662316</v>
          </cell>
          <cell r="F34">
            <v>0.5144596870546575</v>
          </cell>
          <cell r="G34">
            <v>0.5092880826695799</v>
          </cell>
          <cell r="H34">
            <v>0.5058256598785735</v>
          </cell>
          <cell r="I34">
            <v>0.502687012273097</v>
          </cell>
          <cell r="J34">
            <v>0.5086698536188152</v>
          </cell>
          <cell r="K34">
            <v>0.503599272546745</v>
          </cell>
          <cell r="L34">
            <v>0.503846091528472</v>
          </cell>
          <cell r="M34">
            <v>0.4939897403695904</v>
          </cell>
          <cell r="N34">
            <v>0.48942799679036275</v>
          </cell>
          <cell r="O34">
            <v>0.48875432927888873</v>
          </cell>
          <cell r="P34">
            <v>0.4894037732337683</v>
          </cell>
          <cell r="Q34">
            <v>0.4855403129453425</v>
          </cell>
          <cell r="R34">
            <v>0.49071191733042</v>
          </cell>
          <cell r="S34">
            <v>0.4941743401214265</v>
          </cell>
          <cell r="T34">
            <v>0.49731298772690297</v>
          </cell>
          <cell r="U34">
            <v>0.4913301463811848</v>
          </cell>
          <cell r="V34">
            <v>0.49640072745325503</v>
          </cell>
          <cell r="W34">
            <v>0.49615390847152796</v>
          </cell>
          <cell r="X34">
            <v>0.5060102596304096</v>
          </cell>
          <cell r="Y34">
            <v>0.5105720032096372</v>
          </cell>
        </row>
        <row r="35">
          <cell r="A35" t="str">
            <v>Central Maine Power Company</v>
          </cell>
          <cell r="B35">
            <v>4056978</v>
          </cell>
          <cell r="C35" t="str">
            <v>Iberdrola, S.A.</v>
          </cell>
          <cell r="D35">
            <v>0.5918357858784655</v>
          </cell>
          <cell r="E35">
            <v>0.5906558936514968</v>
          </cell>
          <cell r="F35">
            <v>0.6209274322084541</v>
          </cell>
          <cell r="G35">
            <v>0.6272604547283767</v>
          </cell>
          <cell r="H35">
            <v>0.6207849234923676</v>
          </cell>
          <cell r="I35">
            <v>0.6124511442700775</v>
          </cell>
          <cell r="J35">
            <v>0.597785619873924</v>
          </cell>
          <cell r="K35">
            <v>0.6002463157894737</v>
          </cell>
          <cell r="L35">
            <v>0.5832095090295841</v>
          </cell>
          <cell r="M35">
            <v>0.5601004379311715</v>
          </cell>
          <cell r="N35">
            <v>0.6183463906282716</v>
          </cell>
          <cell r="O35">
            <v>0.40816421412153453</v>
          </cell>
          <cell r="P35">
            <v>0.40934410634850316</v>
          </cell>
          <cell r="Q35">
            <v>0.37907256779154586</v>
          </cell>
          <cell r="R35">
            <v>0.37273954527162334</v>
          </cell>
          <cell r="S35">
            <v>0.3792150765076324</v>
          </cell>
          <cell r="T35">
            <v>0.3875488557299225</v>
          </cell>
          <cell r="U35">
            <v>0.4022143801260761</v>
          </cell>
          <cell r="V35">
            <v>0.3997536842105263</v>
          </cell>
          <cell r="W35">
            <v>0.41679049097041587</v>
          </cell>
          <cell r="X35">
            <v>0.43989956206882846</v>
          </cell>
          <cell r="Y35">
            <v>0.3816536093717285</v>
          </cell>
        </row>
        <row r="36">
          <cell r="A36" t="str">
            <v>Central Vermont Public Service Corporation</v>
          </cell>
          <cell r="B36">
            <v>4017631</v>
          </cell>
          <cell r="C36" t="str">
            <v>Caisse de dépôt et placement du Québec</v>
          </cell>
          <cell r="D36" t="str">
            <v>N/A</v>
          </cell>
          <cell r="E36" t="str">
            <v>N/A</v>
          </cell>
          <cell r="F36" t="str">
            <v>N/A</v>
          </cell>
          <cell r="G36" t="str">
            <v>N/A</v>
          </cell>
          <cell r="H36" t="str">
            <v>N/A</v>
          </cell>
          <cell r="I36" t="str">
            <v>N/A</v>
          </cell>
          <cell r="J36" t="str">
            <v>N/A</v>
          </cell>
          <cell r="K36" t="str">
            <v>N/A</v>
          </cell>
          <cell r="L36" t="str">
            <v>N/A</v>
          </cell>
          <cell r="M36" t="str">
            <v>N/A</v>
          </cell>
          <cell r="N36" t="str">
            <v>N/A</v>
          </cell>
          <cell r="O36" t="str">
            <v>N/A</v>
          </cell>
          <cell r="P36" t="str">
            <v>N/A</v>
          </cell>
          <cell r="Q36" t="str">
            <v>N/A</v>
          </cell>
          <cell r="R36" t="str">
            <v>N/A</v>
          </cell>
          <cell r="S36" t="str">
            <v>N/A</v>
          </cell>
          <cell r="T36" t="str">
            <v>N/A</v>
          </cell>
          <cell r="U36" t="str">
            <v>N/A</v>
          </cell>
          <cell r="V36" t="str">
            <v>N/A</v>
          </cell>
          <cell r="W36" t="str">
            <v>N/A</v>
          </cell>
          <cell r="X36" t="str">
            <v>N/A</v>
          </cell>
          <cell r="Y36" t="str">
            <v>N/A</v>
          </cell>
        </row>
        <row r="37">
          <cell r="A37" t="str">
            <v>CH Energy Group, Inc.</v>
          </cell>
          <cell r="B37">
            <v>4057039</v>
          </cell>
          <cell r="C37" t="str">
            <v>Fortis Inc.</v>
          </cell>
          <cell r="D37">
            <v>0.5112456707211113</v>
          </cell>
          <cell r="E37">
            <v>0.5105962267662316</v>
          </cell>
          <cell r="F37">
            <v>0.5144596870546575</v>
          </cell>
          <cell r="G37">
            <v>0.5092880826695799</v>
          </cell>
          <cell r="H37">
            <v>0.5058256598785735</v>
          </cell>
          <cell r="I37">
            <v>0.502687012273097</v>
          </cell>
          <cell r="J37">
            <v>0.5086698536188152</v>
          </cell>
          <cell r="K37">
            <v>0.503599272546745</v>
          </cell>
          <cell r="L37">
            <v>0.503846091528472</v>
          </cell>
          <cell r="M37">
            <v>0.4939897403695904</v>
          </cell>
          <cell r="N37">
            <v>0.48942799679036275</v>
          </cell>
          <cell r="O37">
            <v>0.48875432927888873</v>
          </cell>
          <cell r="P37">
            <v>0.4894037732337683</v>
          </cell>
          <cell r="Q37">
            <v>0.4855403129453425</v>
          </cell>
          <cell r="R37">
            <v>0.49071191733042</v>
          </cell>
          <cell r="S37">
            <v>0.4941743401214265</v>
          </cell>
          <cell r="T37">
            <v>0.49731298772690297</v>
          </cell>
          <cell r="U37">
            <v>0.4913301463811848</v>
          </cell>
          <cell r="V37">
            <v>0.49640072745325503</v>
          </cell>
          <cell r="W37">
            <v>0.49615390847152796</v>
          </cell>
          <cell r="X37">
            <v>0.5060102596304096</v>
          </cell>
          <cell r="Y37">
            <v>0.5105720032096372</v>
          </cell>
        </row>
        <row r="38">
          <cell r="A38" t="str">
            <v>Cheyenne Light, Fuel and Power Company</v>
          </cell>
          <cell r="B38">
            <v>4059189</v>
          </cell>
          <cell r="C38" t="str">
            <v>Black Hills Corporation</v>
          </cell>
          <cell r="D38">
            <v>0.524711473982659</v>
          </cell>
          <cell r="E38">
            <v>0.5197496992491929</v>
          </cell>
          <cell r="F38">
            <v>0.5129408247213877</v>
          </cell>
          <cell r="G38">
            <v>0.620797042814104</v>
          </cell>
          <cell r="H38">
            <v>0.6158941198531325</v>
          </cell>
          <cell r="I38">
            <v>0.6112653466013266</v>
          </cell>
          <cell r="J38">
            <v>0.6049459522513415</v>
          </cell>
          <cell r="K38">
            <v>0.5981801039036645</v>
          </cell>
          <cell r="L38">
            <v>0.5933527584771541</v>
          </cell>
          <cell r="M38">
            <v>0.5881877993339667</v>
          </cell>
          <cell r="N38">
            <v>0.580809664482696</v>
          </cell>
          <cell r="O38">
            <v>0.47528852601734095</v>
          </cell>
          <cell r="P38">
            <v>0.48025030075080716</v>
          </cell>
          <cell r="Q38">
            <v>0.4870591752786123</v>
          </cell>
          <cell r="R38">
            <v>0.37920295718589603</v>
          </cell>
          <cell r="S38">
            <v>0.3841058801468676</v>
          </cell>
          <cell r="T38">
            <v>0.3887346533986734</v>
          </cell>
          <cell r="U38">
            <v>0.39505404774865854</v>
          </cell>
          <cell r="V38">
            <v>0.4018198960963355</v>
          </cell>
          <cell r="W38">
            <v>0.40664724152284587</v>
          </cell>
          <cell r="X38">
            <v>0.4118122006660333</v>
          </cell>
          <cell r="Y38">
            <v>0.419190335517304</v>
          </cell>
        </row>
        <row r="39">
          <cell r="A39" t="str">
            <v>Citizens Gas Fuel Company</v>
          </cell>
          <cell r="B39">
            <v>4059227</v>
          </cell>
          <cell r="C39" t="str">
            <v>DTE Energy Company</v>
          </cell>
          <cell r="D39" t="str">
            <v>N/A</v>
          </cell>
          <cell r="E39" t="str">
            <v>N/A</v>
          </cell>
          <cell r="F39" t="str">
            <v>N/A</v>
          </cell>
          <cell r="G39" t="str">
            <v>N/A</v>
          </cell>
          <cell r="H39" t="str">
            <v>N/A</v>
          </cell>
          <cell r="I39" t="str">
            <v>N/A</v>
          </cell>
          <cell r="J39" t="str">
            <v>N/A</v>
          </cell>
          <cell r="K39" t="str">
            <v>N/A</v>
          </cell>
          <cell r="L39" t="str">
            <v>N/A</v>
          </cell>
          <cell r="M39" t="str">
            <v>N/A</v>
          </cell>
          <cell r="N39" t="str">
            <v>N/A</v>
          </cell>
          <cell r="O39" t="str">
            <v>N/A</v>
          </cell>
          <cell r="P39" t="str">
            <v>N/A</v>
          </cell>
          <cell r="Q39" t="str">
            <v>N/A</v>
          </cell>
          <cell r="R39" t="str">
            <v>N/A</v>
          </cell>
          <cell r="S39" t="str">
            <v>N/A</v>
          </cell>
          <cell r="T39" t="str">
            <v>N/A</v>
          </cell>
          <cell r="U39" t="str">
            <v>N/A</v>
          </cell>
          <cell r="V39" t="str">
            <v>N/A</v>
          </cell>
          <cell r="W39" t="str">
            <v>N/A</v>
          </cell>
          <cell r="X39" t="str">
            <v>N/A</v>
          </cell>
          <cell r="Y39" t="str">
            <v>N/A</v>
          </cell>
        </row>
        <row r="40">
          <cell r="A40" t="str">
            <v>Cleco Corporation</v>
          </cell>
          <cell r="B40">
            <v>4056937</v>
          </cell>
          <cell r="C40">
            <v>0</v>
          </cell>
          <cell r="D40">
            <v>0.5579615176703551</v>
          </cell>
          <cell r="E40">
            <v>0.5508095008366596</v>
          </cell>
          <cell r="F40">
            <v>0.5456932152461383</v>
          </cell>
          <cell r="G40">
            <v>0.5473649224661326</v>
          </cell>
          <cell r="H40">
            <v>0.5263369314005404</v>
          </cell>
          <cell r="I40">
            <v>0.540201338180165</v>
          </cell>
          <cell r="J40">
            <v>0.5132352777313499</v>
          </cell>
          <cell r="K40">
            <v>0.5164185281877517</v>
          </cell>
          <cell r="L40">
            <v>0.5134825646381087</v>
          </cell>
          <cell r="M40">
            <v>0.5111151929297892</v>
          </cell>
          <cell r="N40">
            <v>0.5050840938865705</v>
          </cell>
          <cell r="O40">
            <v>0.44203848232964493</v>
          </cell>
          <cell r="P40">
            <v>0.4491904991633404</v>
          </cell>
          <cell r="Q40">
            <v>0.4543067847538617</v>
          </cell>
          <cell r="R40">
            <v>0.45263507753386745</v>
          </cell>
          <cell r="S40">
            <v>0.47366306859945967</v>
          </cell>
          <cell r="T40">
            <v>0.459798661819835</v>
          </cell>
          <cell r="U40">
            <v>0.4867647222686501</v>
          </cell>
          <cell r="V40">
            <v>0.48358147181224825</v>
          </cell>
          <cell r="W40">
            <v>0.48651743536189135</v>
          </cell>
          <cell r="X40">
            <v>0.4888848070702108</v>
          </cell>
          <cell r="Y40">
            <v>0.49491590611342945</v>
          </cell>
        </row>
        <row r="41">
          <cell r="A41" t="str">
            <v>Cleco Power LLC</v>
          </cell>
          <cell r="B41">
            <v>4056982</v>
          </cell>
          <cell r="C41" t="str">
            <v>Cleco Corporation</v>
          </cell>
          <cell r="D41">
            <v>0.5563821000161168</v>
          </cell>
          <cell r="E41">
            <v>0.5491875939944232</v>
          </cell>
          <cell r="F41">
            <v>0.5440390364761591</v>
          </cell>
          <cell r="G41">
            <v>0.5457017655098562</v>
          </cell>
          <cell r="H41">
            <v>0.5245169607600515</v>
          </cell>
          <cell r="I41">
            <v>0.5383974783327862</v>
          </cell>
          <cell r="J41">
            <v>0.5111953464119765</v>
          </cell>
          <cell r="K41">
            <v>0.5143733965840559</v>
          </cell>
          <cell r="L41">
            <v>0.5114167330521374</v>
          </cell>
          <cell r="M41">
            <v>0.5090132657314825</v>
          </cell>
          <cell r="N41">
            <v>0.502875328031991</v>
          </cell>
          <cell r="O41">
            <v>0.44361789998388323</v>
          </cell>
          <cell r="P41">
            <v>0.4508124060055768</v>
          </cell>
          <cell r="Q41">
            <v>0.45596096352384086</v>
          </cell>
          <cell r="R41">
            <v>0.45429823449014384</v>
          </cell>
          <cell r="S41">
            <v>0.4754830392399485</v>
          </cell>
          <cell r="T41">
            <v>0.4616025216672138</v>
          </cell>
          <cell r="U41">
            <v>0.4888046535880235</v>
          </cell>
          <cell r="V41">
            <v>0.48562660341594416</v>
          </cell>
          <cell r="W41">
            <v>0.4885832669478626</v>
          </cell>
          <cell r="X41">
            <v>0.4909867342685174</v>
          </cell>
          <cell r="Y41">
            <v>0.4971246719680091</v>
          </cell>
        </row>
        <row r="42">
          <cell r="A42" t="str">
            <v>Cleveland Electric Illuminating Company</v>
          </cell>
          <cell r="B42">
            <v>4056983</v>
          </cell>
          <cell r="C42" t="str">
            <v>FirstEnergy Corp.</v>
          </cell>
          <cell r="D42">
            <v>0.4434580062008149</v>
          </cell>
          <cell r="E42">
            <v>0.45439093205077796</v>
          </cell>
          <cell r="F42">
            <v>0.4499327908272424</v>
          </cell>
          <cell r="G42">
            <v>0.45282433424729335</v>
          </cell>
          <cell r="H42">
            <v>0.4487743419222802</v>
          </cell>
          <cell r="I42">
            <v>0.4464385917956748</v>
          </cell>
          <cell r="J42">
            <v>0.4573992094247877</v>
          </cell>
          <cell r="K42">
            <v>0.4599480103653876</v>
          </cell>
          <cell r="L42">
            <v>0.4205965206954956</v>
          </cell>
          <cell r="M42">
            <v>0.3846231046066949</v>
          </cell>
          <cell r="N42">
            <v>0.38210830740029494</v>
          </cell>
          <cell r="O42">
            <v>0.5565419937991851</v>
          </cell>
          <cell r="P42">
            <v>0.545609067949222</v>
          </cell>
          <cell r="Q42">
            <v>0.5500672091727576</v>
          </cell>
          <cell r="R42">
            <v>0.5471756657527066</v>
          </cell>
          <cell r="S42">
            <v>0.5512256580777198</v>
          </cell>
          <cell r="T42">
            <v>0.5535614082043252</v>
          </cell>
          <cell r="U42">
            <v>0.5426007905752124</v>
          </cell>
          <cell r="V42">
            <v>0.5400519896346123</v>
          </cell>
          <cell r="W42">
            <v>0.5794034793045044</v>
          </cell>
          <cell r="X42">
            <v>0.6153768953933051</v>
          </cell>
          <cell r="Y42">
            <v>0.617891692599705</v>
          </cell>
        </row>
        <row r="43">
          <cell r="A43" t="str">
            <v>CMS Energy Corporation</v>
          </cell>
          <cell r="B43">
            <v>4004172</v>
          </cell>
          <cell r="C43">
            <v>0</v>
          </cell>
          <cell r="D43">
            <v>0.5114892239383196</v>
          </cell>
          <cell r="E43">
            <v>0.5135246578529458</v>
          </cell>
          <cell r="F43">
            <v>0.5020980683973651</v>
          </cell>
          <cell r="G43">
            <v>0.4999265601181174</v>
          </cell>
          <cell r="H43">
            <v>0.5343708259750568</v>
          </cell>
          <cell r="I43">
            <v>0.5262617459733814</v>
          </cell>
          <cell r="J43">
            <v>0.513509623906626</v>
          </cell>
          <cell r="K43">
            <v>0.5119222829873644</v>
          </cell>
          <cell r="L43">
            <v>0.5271804729635982</v>
          </cell>
          <cell r="M43">
            <v>0.5268886845878803</v>
          </cell>
          <cell r="N43">
            <v>0.5144053187753104</v>
          </cell>
          <cell r="O43">
            <v>0.48851077606168036</v>
          </cell>
          <cell r="P43">
            <v>0.4864753421470542</v>
          </cell>
          <cell r="Q43">
            <v>0.4979019316026349</v>
          </cell>
          <cell r="R43">
            <v>0.5000734398818826</v>
          </cell>
          <cell r="S43">
            <v>0.46562917402494314</v>
          </cell>
          <cell r="T43">
            <v>0.4737382540266186</v>
          </cell>
          <cell r="U43">
            <v>0.486490376093374</v>
          </cell>
          <cell r="V43">
            <v>0.4880777170126356</v>
          </cell>
          <cell r="W43">
            <v>0.47281952703640184</v>
          </cell>
          <cell r="X43">
            <v>0.4731113154121197</v>
          </cell>
          <cell r="Y43">
            <v>0.4855946812246896</v>
          </cell>
        </row>
        <row r="44">
          <cell r="A44" t="str">
            <v>Commonwealth Edison Company</v>
          </cell>
          <cell r="B44">
            <v>4000672</v>
          </cell>
          <cell r="C44" t="str">
            <v>Exelon Corporation</v>
          </cell>
          <cell r="D44">
            <v>0.5593075269533546</v>
          </cell>
          <cell r="E44">
            <v>0.5475991033795339</v>
          </cell>
          <cell r="F44">
            <v>0.5621898104216871</v>
          </cell>
          <cell r="G44">
            <v>0.5691935188351268</v>
          </cell>
          <cell r="H44">
            <v>0.5658383313802313</v>
          </cell>
          <cell r="I44">
            <v>0.5623475299989521</v>
          </cell>
          <cell r="J44">
            <v>0.561727547448831</v>
          </cell>
          <cell r="K44">
            <v>0.5599336132197431</v>
          </cell>
          <cell r="L44">
            <v>0.5670409111349736</v>
          </cell>
          <cell r="M44">
            <v>0.560290363992952</v>
          </cell>
          <cell r="N44">
            <v>0.559106133971465</v>
          </cell>
          <cell r="O44">
            <v>0.44069247304664544</v>
          </cell>
          <cell r="P44">
            <v>0.4524008966204661</v>
          </cell>
          <cell r="Q44">
            <v>0.43781018957831286</v>
          </cell>
          <cell r="R44">
            <v>0.43080648116487313</v>
          </cell>
          <cell r="S44">
            <v>0.4341616686197686</v>
          </cell>
          <cell r="T44">
            <v>0.4376524700010479</v>
          </cell>
          <cell r="U44">
            <v>0.438272452551169</v>
          </cell>
          <cell r="V44">
            <v>0.4400663867802569</v>
          </cell>
          <cell r="W44">
            <v>0.43295908886502643</v>
          </cell>
          <cell r="X44">
            <v>0.4397096360070481</v>
          </cell>
          <cell r="Y44">
            <v>0.4408938660285349</v>
          </cell>
        </row>
        <row r="45">
          <cell r="A45" t="str">
            <v>Connecticut Light and Power Company</v>
          </cell>
          <cell r="B45">
            <v>4056992</v>
          </cell>
          <cell r="C45" t="str">
            <v>Eversource Energy</v>
          </cell>
          <cell r="D45">
            <v>0.5224977655573398</v>
          </cell>
          <cell r="E45">
            <v>0.5325639557777532</v>
          </cell>
          <cell r="F45">
            <v>0.5311120825012617</v>
          </cell>
          <cell r="G45">
            <v>0.5271885973008665</v>
          </cell>
          <cell r="H45">
            <v>0.5052478857837378</v>
          </cell>
          <cell r="I45">
            <v>0.5233439203186033</v>
          </cell>
          <cell r="J45">
            <v>0.5200516184850521</v>
          </cell>
          <cell r="K45">
            <v>0.5143205847963238</v>
          </cell>
          <cell r="L45">
            <v>0.4995005044646893</v>
          </cell>
          <cell r="M45">
            <v>0.4967218272509726</v>
          </cell>
          <cell r="N45">
            <v>0.5333370173221715</v>
          </cell>
          <cell r="O45">
            <v>0.47750223444266016</v>
          </cell>
          <cell r="P45">
            <v>0.4674360442222468</v>
          </cell>
          <cell r="Q45">
            <v>0.4688879174987382</v>
          </cell>
          <cell r="R45">
            <v>0.47281140269913347</v>
          </cell>
          <cell r="S45">
            <v>0.4947521142162622</v>
          </cell>
          <cell r="T45">
            <v>0.4766560796813967</v>
          </cell>
          <cell r="U45">
            <v>0.4799483815149479</v>
          </cell>
          <cell r="V45">
            <v>0.4856794152036762</v>
          </cell>
          <cell r="W45">
            <v>0.5004994955353107</v>
          </cell>
          <cell r="X45">
            <v>0.5032781727490274</v>
          </cell>
          <cell r="Y45">
            <v>0.46666298267782846</v>
          </cell>
        </row>
        <row r="46">
          <cell r="A46" t="str">
            <v>Connecticut Natural Gas Corporation</v>
          </cell>
          <cell r="B46">
            <v>0</v>
          </cell>
          <cell r="C46" t="str">
            <v>UIL Holdings Corporation</v>
          </cell>
          <cell r="D46" t="str">
            <v>N/A</v>
          </cell>
          <cell r="E46" t="str">
            <v>N/A</v>
          </cell>
          <cell r="F46" t="str">
            <v>N/A</v>
          </cell>
          <cell r="G46">
            <v>0.6937557636565382</v>
          </cell>
          <cell r="H46">
            <v>0.6972057364129906</v>
          </cell>
          <cell r="I46">
            <v>0.6981305375188048</v>
          </cell>
          <cell r="J46">
            <v>0.6935633771676668</v>
          </cell>
          <cell r="K46">
            <v>0.724953413307156</v>
          </cell>
          <cell r="L46">
            <v>0.6908783408780381</v>
          </cell>
          <cell r="M46">
            <v>0.697035647722179</v>
          </cell>
          <cell r="N46">
            <v>0.6942265165578069</v>
          </cell>
          <cell r="O46" t="str">
            <v>N/A</v>
          </cell>
          <cell r="P46" t="str">
            <v>N/A</v>
          </cell>
          <cell r="Q46" t="str">
            <v>N/A</v>
          </cell>
          <cell r="R46">
            <v>0.30624423634346176</v>
          </cell>
          <cell r="S46">
            <v>0.3027942635870094</v>
          </cell>
          <cell r="T46">
            <v>0.30186946248119517</v>
          </cell>
          <cell r="U46">
            <v>0.3064366228323332</v>
          </cell>
          <cell r="V46">
            <v>0.27504658669284393</v>
          </cell>
          <cell r="W46">
            <v>0.3091216591219619</v>
          </cell>
          <cell r="X46">
            <v>0.30296435227782104</v>
          </cell>
          <cell r="Y46">
            <v>0.3057734834421932</v>
          </cell>
        </row>
        <row r="47">
          <cell r="A47" t="str">
            <v>Consolidated Edison Company of New York, Inc.</v>
          </cell>
          <cell r="B47">
            <v>4057080</v>
          </cell>
          <cell r="C47" t="str">
            <v>Consolidated Edison, Inc.</v>
          </cell>
          <cell r="D47" t="str">
            <v>N/A</v>
          </cell>
          <cell r="E47">
            <v>0.49964259123828514</v>
          </cell>
          <cell r="F47">
            <v>0.4994210793020919</v>
          </cell>
          <cell r="G47">
            <v>0.5233788144092282</v>
          </cell>
          <cell r="H47">
            <v>0.5184201785662601</v>
          </cell>
          <cell r="I47">
            <v>0.5119357127514367</v>
          </cell>
          <cell r="J47">
            <v>0.5243166479563908</v>
          </cell>
          <cell r="K47">
            <v>0.5241094166563459</v>
          </cell>
          <cell r="L47">
            <v>0.5190144281398902</v>
          </cell>
          <cell r="M47">
            <v>0.5146775571209872</v>
          </cell>
          <cell r="N47">
            <v>0.5173482611193074</v>
          </cell>
          <cell r="O47" t="str">
            <v>N/A</v>
          </cell>
          <cell r="P47">
            <v>0.5003574087617149</v>
          </cell>
          <cell r="Q47">
            <v>0.5005789206979081</v>
          </cell>
          <cell r="R47">
            <v>0.4766211855907718</v>
          </cell>
          <cell r="S47">
            <v>0.48157982143373995</v>
          </cell>
          <cell r="T47">
            <v>0.4880642872485633</v>
          </cell>
          <cell r="U47">
            <v>0.47568335204360923</v>
          </cell>
          <cell r="V47">
            <v>0.47589058334365403</v>
          </cell>
          <cell r="W47">
            <v>0.48098557186010976</v>
          </cell>
          <cell r="X47">
            <v>0.4853224428790128</v>
          </cell>
          <cell r="Y47">
            <v>0.48265173888069257</v>
          </cell>
        </row>
        <row r="48">
          <cell r="A48" t="str">
            <v>Consolidated Edison, Inc.</v>
          </cell>
          <cell r="B48">
            <v>4057041</v>
          </cell>
          <cell r="C48">
            <v>0</v>
          </cell>
          <cell r="D48" t="str">
            <v>N/A</v>
          </cell>
          <cell r="E48">
            <v>0.5051068117043451</v>
          </cell>
          <cell r="F48">
            <v>0.5053526303390333</v>
          </cell>
          <cell r="G48">
            <v>0.5284042315452493</v>
          </cell>
          <cell r="H48">
            <v>0.5234646225005788</v>
          </cell>
          <cell r="I48">
            <v>0.5172770243815098</v>
          </cell>
          <cell r="J48">
            <v>0.5287280241475861</v>
          </cell>
          <cell r="K48">
            <v>0.5281037371075675</v>
          </cell>
          <cell r="L48">
            <v>0.5230178624901163</v>
          </cell>
          <cell r="M48">
            <v>0.5188973671740442</v>
          </cell>
          <cell r="N48">
            <v>0.5209713187571718</v>
          </cell>
          <cell r="O48" t="str">
            <v>N/A</v>
          </cell>
          <cell r="P48">
            <v>0.4948931882956549</v>
          </cell>
          <cell r="Q48">
            <v>0.4946473696609667</v>
          </cell>
          <cell r="R48">
            <v>0.4715957684547507</v>
          </cell>
          <cell r="S48">
            <v>0.4765353774994212</v>
          </cell>
          <cell r="T48">
            <v>0.4827229756184902</v>
          </cell>
          <cell r="U48">
            <v>0.47127197585241387</v>
          </cell>
          <cell r="V48">
            <v>0.4718962628924325</v>
          </cell>
          <cell r="W48">
            <v>0.4769821375098837</v>
          </cell>
          <cell r="X48">
            <v>0.4811026328259558</v>
          </cell>
          <cell r="Y48">
            <v>0.4790286812428281</v>
          </cell>
        </row>
        <row r="49">
          <cell r="A49" t="str">
            <v>Consolidated Water Power Company</v>
          </cell>
          <cell r="B49">
            <v>4059417</v>
          </cell>
          <cell r="C49" t="str">
            <v>BRH Holdings GP, Ltd.</v>
          </cell>
          <cell r="D49">
            <v>1</v>
          </cell>
          <cell r="E49">
            <v>1</v>
          </cell>
          <cell r="F49">
            <v>1</v>
          </cell>
          <cell r="G49">
            <v>1</v>
          </cell>
          <cell r="H49">
            <v>1</v>
          </cell>
          <cell r="I49">
            <v>1</v>
          </cell>
          <cell r="J49">
            <v>1</v>
          </cell>
          <cell r="K49">
            <v>1</v>
          </cell>
          <cell r="L49">
            <v>1</v>
          </cell>
          <cell r="M49">
            <v>1</v>
          </cell>
          <cell r="N49">
            <v>1</v>
          </cell>
          <cell r="O49">
            <v>0</v>
          </cell>
          <cell r="P49">
            <v>0</v>
          </cell>
          <cell r="Q49">
            <v>0</v>
          </cell>
          <cell r="R49">
            <v>0</v>
          </cell>
          <cell r="S49">
            <v>0</v>
          </cell>
          <cell r="T49">
            <v>0</v>
          </cell>
          <cell r="U49">
            <v>0</v>
          </cell>
          <cell r="V49">
            <v>0</v>
          </cell>
          <cell r="W49">
            <v>0</v>
          </cell>
          <cell r="X49">
            <v>0</v>
          </cell>
          <cell r="Y49">
            <v>0</v>
          </cell>
        </row>
        <row r="50">
          <cell r="A50" t="str">
            <v>Constellation Energy Group, Inc.</v>
          </cell>
          <cell r="B50">
            <v>4057042</v>
          </cell>
          <cell r="C50" t="str">
            <v>Exelon Corporation</v>
          </cell>
          <cell r="D50" t="str">
            <v>N/A</v>
          </cell>
          <cell r="E50" t="str">
            <v>N/A</v>
          </cell>
          <cell r="F50" t="str">
            <v>N/A</v>
          </cell>
          <cell r="G50" t="str">
            <v>N/A</v>
          </cell>
          <cell r="H50" t="str">
            <v>N/A</v>
          </cell>
          <cell r="I50" t="str">
            <v>N/A</v>
          </cell>
          <cell r="J50" t="str">
            <v>N/A</v>
          </cell>
          <cell r="K50" t="str">
            <v>N/A</v>
          </cell>
          <cell r="L50" t="str">
            <v>N/A</v>
          </cell>
          <cell r="M50" t="str">
            <v>N/A</v>
          </cell>
          <cell r="N50" t="str">
            <v>N/A</v>
          </cell>
          <cell r="O50" t="str">
            <v>N/A</v>
          </cell>
          <cell r="P50" t="str">
            <v>N/A</v>
          </cell>
          <cell r="Q50" t="str">
            <v>N/A</v>
          </cell>
          <cell r="R50" t="str">
            <v>N/A</v>
          </cell>
          <cell r="S50" t="str">
            <v>N/A</v>
          </cell>
          <cell r="T50" t="str">
            <v>N/A</v>
          </cell>
          <cell r="U50" t="str">
            <v>N/A</v>
          </cell>
          <cell r="V50" t="str">
            <v>N/A</v>
          </cell>
          <cell r="W50" t="str">
            <v>N/A</v>
          </cell>
          <cell r="X50" t="str">
            <v>N/A</v>
          </cell>
          <cell r="Y50" t="str">
            <v>N/A</v>
          </cell>
        </row>
        <row r="51">
          <cell r="A51" t="str">
            <v>Consumers Energy Company</v>
          </cell>
          <cell r="B51">
            <v>4057081</v>
          </cell>
          <cell r="C51" t="str">
            <v>CMS Energy Corporation</v>
          </cell>
          <cell r="D51">
            <v>0.5114892239383196</v>
          </cell>
          <cell r="E51">
            <v>0.5135246578529458</v>
          </cell>
          <cell r="F51">
            <v>0.5020980683973651</v>
          </cell>
          <cell r="G51">
            <v>0.4999265601181174</v>
          </cell>
          <cell r="H51">
            <v>0.5343708259750568</v>
          </cell>
          <cell r="I51">
            <v>0.5262617459733814</v>
          </cell>
          <cell r="J51">
            <v>0.513509623906626</v>
          </cell>
          <cell r="K51">
            <v>0.5119222829873644</v>
          </cell>
          <cell r="L51">
            <v>0.5271804729635982</v>
          </cell>
          <cell r="M51">
            <v>0.5268886845878803</v>
          </cell>
          <cell r="N51">
            <v>0.5144053187753104</v>
          </cell>
          <cell r="O51">
            <v>0.48851077606168036</v>
          </cell>
          <cell r="P51">
            <v>0.4864753421470542</v>
          </cell>
          <cell r="Q51">
            <v>0.4979019316026349</v>
          </cell>
          <cell r="R51">
            <v>0.5000734398818826</v>
          </cell>
          <cell r="S51">
            <v>0.46562917402494314</v>
          </cell>
          <cell r="T51">
            <v>0.4737382540266186</v>
          </cell>
          <cell r="U51">
            <v>0.486490376093374</v>
          </cell>
          <cell r="V51">
            <v>0.4880777170126356</v>
          </cell>
          <cell r="W51">
            <v>0.47281952703640184</v>
          </cell>
          <cell r="X51">
            <v>0.4731113154121197</v>
          </cell>
          <cell r="Y51">
            <v>0.4855946812246896</v>
          </cell>
        </row>
        <row r="52">
          <cell r="A52" t="str">
            <v>Dayton Power and Light Company</v>
          </cell>
          <cell r="B52">
            <v>4017451</v>
          </cell>
          <cell r="C52" t="str">
            <v>AES Corporation</v>
          </cell>
          <cell r="D52">
            <v>0.5747763442611508</v>
          </cell>
          <cell r="E52">
            <v>0.5717489708719663</v>
          </cell>
          <cell r="F52">
            <v>0.5658735638157032</v>
          </cell>
          <cell r="G52">
            <v>0.5737413419497932</v>
          </cell>
          <cell r="H52">
            <v>0.577228538363024</v>
          </cell>
          <cell r="I52">
            <v>0.5790157535683241</v>
          </cell>
          <cell r="J52">
            <v>0.578524474277704</v>
          </cell>
          <cell r="K52">
            <v>0.4812499446404014</v>
          </cell>
          <cell r="L52">
            <v>0.5771323350653986</v>
          </cell>
          <cell r="M52">
            <v>0.5850025628590014</v>
          </cell>
          <cell r="N52">
            <v>0.5900232573876608</v>
          </cell>
          <cell r="O52">
            <v>0.4252236557388492</v>
          </cell>
          <cell r="P52">
            <v>0.4282510291280337</v>
          </cell>
          <cell r="Q52">
            <v>0.4341264361842968</v>
          </cell>
          <cell r="R52">
            <v>0.42625865805020685</v>
          </cell>
          <cell r="S52">
            <v>0.42277146163697593</v>
          </cell>
          <cell r="T52">
            <v>0.4209842464316759</v>
          </cell>
          <cell r="U52">
            <v>0.42147552572229596</v>
          </cell>
          <cell r="V52">
            <v>0.5187500553595986</v>
          </cell>
          <cell r="W52">
            <v>0.4228676649346014</v>
          </cell>
          <cell r="X52">
            <v>0.4149974371409986</v>
          </cell>
          <cell r="Y52">
            <v>0.4099767426123392</v>
          </cell>
        </row>
        <row r="53">
          <cell r="A53" t="str">
            <v>Delmarva Power &amp; Light Company</v>
          </cell>
          <cell r="B53">
            <v>4057082</v>
          </cell>
          <cell r="C53" t="str">
            <v>Pepco Holdings, Inc.</v>
          </cell>
          <cell r="D53">
            <v>0.4889516720044781</v>
          </cell>
          <cell r="E53">
            <v>0.4913757225833637</v>
          </cell>
          <cell r="F53">
            <v>0.4978120895665823</v>
          </cell>
          <cell r="G53">
            <v>0.48870103139056587</v>
          </cell>
          <cell r="H53">
            <v>0.4839407833322278</v>
          </cell>
          <cell r="I53">
            <v>0.4941910793632513</v>
          </cell>
          <cell r="J53">
            <v>0.48988254738829434</v>
          </cell>
          <cell r="K53">
            <v>0.49477847459655444</v>
          </cell>
          <cell r="L53">
            <v>0.4913698249569089</v>
          </cell>
          <cell r="M53">
            <v>0.4932799485728571</v>
          </cell>
          <cell r="N53">
            <v>0.48649781669924735</v>
          </cell>
          <cell r="O53">
            <v>0.5110483279955219</v>
          </cell>
          <cell r="P53">
            <v>0.5086242774166363</v>
          </cell>
          <cell r="Q53">
            <v>0.5021879104334177</v>
          </cell>
          <cell r="R53">
            <v>0.5112989686094341</v>
          </cell>
          <cell r="S53">
            <v>0.5160592166677722</v>
          </cell>
          <cell r="T53">
            <v>0.5058089206367486</v>
          </cell>
          <cell r="U53">
            <v>0.5101174526117056</v>
          </cell>
          <cell r="V53">
            <v>0.5052215254034456</v>
          </cell>
          <cell r="W53">
            <v>0.5086301750430912</v>
          </cell>
          <cell r="X53">
            <v>0.5067200514271429</v>
          </cell>
          <cell r="Y53">
            <v>0.5135021833007526</v>
          </cell>
        </row>
        <row r="54">
          <cell r="A54" t="str">
            <v>DTE Electric Company</v>
          </cell>
          <cell r="B54">
            <v>4057083</v>
          </cell>
          <cell r="C54" t="str">
            <v>DTE Energy Company</v>
          </cell>
          <cell r="D54">
            <v>0.4980504390306538</v>
          </cell>
          <cell r="E54">
            <v>0.484169955371283</v>
          </cell>
          <cell r="F54">
            <v>0.5038967643037965</v>
          </cell>
          <cell r="G54">
            <v>0.4932466064637041</v>
          </cell>
          <cell r="H54">
            <v>0.5029814344477829</v>
          </cell>
          <cell r="I54">
            <v>0.5053610563570821</v>
          </cell>
          <cell r="J54">
            <v>0.5024677915879145</v>
          </cell>
          <cell r="K54">
            <v>0.47477291765648943</v>
          </cell>
          <cell r="L54">
            <v>0.47701167814205286</v>
          </cell>
          <cell r="M54">
            <v>0.476073917661781</v>
          </cell>
          <cell r="N54">
            <v>0.4917575945588545</v>
          </cell>
          <cell r="O54">
            <v>0.5019495609693462</v>
          </cell>
          <cell r="P54">
            <v>0.5158300446287171</v>
          </cell>
          <cell r="Q54">
            <v>0.49610323569620346</v>
          </cell>
          <cell r="R54">
            <v>0.5067533935362959</v>
          </cell>
          <cell r="S54">
            <v>0.49701856555221713</v>
          </cell>
          <cell r="T54">
            <v>0.49463894364291794</v>
          </cell>
          <cell r="U54">
            <v>0.4975322084120855</v>
          </cell>
          <cell r="V54">
            <v>0.5252270823435106</v>
          </cell>
          <cell r="W54">
            <v>0.5229883218579471</v>
          </cell>
          <cell r="X54">
            <v>0.523926082338219</v>
          </cell>
          <cell r="Y54">
            <v>0.5082424054411455</v>
          </cell>
        </row>
        <row r="55">
          <cell r="A55" t="str">
            <v>Dominion Resources, Inc.</v>
          </cell>
          <cell r="B55">
            <v>4001616</v>
          </cell>
          <cell r="C55">
            <v>0</v>
          </cell>
          <cell r="D55">
            <v>0.5168419539559488</v>
          </cell>
          <cell r="E55">
            <v>0.5323628500328171</v>
          </cell>
          <cell r="F55">
            <v>0.5294143913921212</v>
          </cell>
          <cell r="G55">
            <v>0.534683454475019</v>
          </cell>
          <cell r="H55">
            <v>0.531808377784478</v>
          </cell>
          <cell r="I55">
            <v>0.5317264510291259</v>
          </cell>
          <cell r="J55">
            <v>0.5495161999069555</v>
          </cell>
          <cell r="K55">
            <v>0.5470559309344839</v>
          </cell>
          <cell r="L55">
            <v>0.5607276204312734</v>
          </cell>
          <cell r="M55">
            <v>0.5567892509289831</v>
          </cell>
          <cell r="N55">
            <v>0.5805942712388418</v>
          </cell>
          <cell r="O55">
            <v>0.4831580460440512</v>
          </cell>
          <cell r="P55">
            <v>0.46763714996718286</v>
          </cell>
          <cell r="Q55">
            <v>0.4705856086078788</v>
          </cell>
          <cell r="R55">
            <v>0.465316545524981</v>
          </cell>
          <cell r="S55">
            <v>0.4681916222155221</v>
          </cell>
          <cell r="T55">
            <v>0.4682735489708742</v>
          </cell>
          <cell r="U55">
            <v>0.4504838000930444</v>
          </cell>
          <cell r="V55">
            <v>0.45294406906551604</v>
          </cell>
          <cell r="W55">
            <v>0.43927237956872656</v>
          </cell>
          <cell r="X55">
            <v>0.4432107490710169</v>
          </cell>
          <cell r="Y55">
            <v>0.4194057287611582</v>
          </cell>
        </row>
        <row r="56">
          <cell r="A56" t="str">
            <v>DTE Energy Company</v>
          </cell>
          <cell r="B56">
            <v>4057044</v>
          </cell>
          <cell r="C56">
            <v>0</v>
          </cell>
          <cell r="D56">
            <v>0.4980504390306538</v>
          </cell>
          <cell r="E56">
            <v>0.484169955371283</v>
          </cell>
          <cell r="F56">
            <v>0.5038967643037965</v>
          </cell>
          <cell r="G56">
            <v>0.4932466064637041</v>
          </cell>
          <cell r="H56">
            <v>0.5029814344477829</v>
          </cell>
          <cell r="I56">
            <v>0.5053610563570821</v>
          </cell>
          <cell r="J56">
            <v>0.5024677915879145</v>
          </cell>
          <cell r="K56">
            <v>0.47477291765648943</v>
          </cell>
          <cell r="L56">
            <v>0.47701167814205286</v>
          </cell>
          <cell r="M56">
            <v>0.476073917661781</v>
          </cell>
          <cell r="N56">
            <v>0.4917575945588545</v>
          </cell>
          <cell r="O56">
            <v>0.5019495609693462</v>
          </cell>
          <cell r="P56">
            <v>0.5158300446287171</v>
          </cell>
          <cell r="Q56">
            <v>0.49610323569620346</v>
          </cell>
          <cell r="R56">
            <v>0.5067533935362959</v>
          </cell>
          <cell r="S56">
            <v>0.49701856555221713</v>
          </cell>
          <cell r="T56">
            <v>0.49463894364291794</v>
          </cell>
          <cell r="U56">
            <v>0.4975322084120855</v>
          </cell>
          <cell r="V56">
            <v>0.5252270823435106</v>
          </cell>
          <cell r="W56">
            <v>0.5229883218579471</v>
          </cell>
          <cell r="X56">
            <v>0.523926082338219</v>
          </cell>
          <cell r="Y56">
            <v>0.5082424054411455</v>
          </cell>
        </row>
        <row r="57">
          <cell r="A57" t="str">
            <v>DTE Gas Company</v>
          </cell>
          <cell r="B57">
            <v>4057126</v>
          </cell>
          <cell r="C57" t="str">
            <v>DTE Energy Company</v>
          </cell>
          <cell r="D57" t="str">
            <v>N/A</v>
          </cell>
          <cell r="E57" t="str">
            <v>N/A</v>
          </cell>
          <cell r="F57" t="str">
            <v>N/A</v>
          </cell>
          <cell r="G57" t="str">
            <v>N/A</v>
          </cell>
          <cell r="H57" t="str">
            <v>N/A</v>
          </cell>
          <cell r="I57" t="str">
            <v>N/A</v>
          </cell>
          <cell r="J57" t="str">
            <v>N/A</v>
          </cell>
          <cell r="K57" t="str">
            <v>N/A</v>
          </cell>
          <cell r="L57" t="str">
            <v>N/A</v>
          </cell>
          <cell r="M57" t="str">
            <v>N/A</v>
          </cell>
          <cell r="N57" t="str">
            <v>N/A</v>
          </cell>
          <cell r="O57" t="str">
            <v>N/A</v>
          </cell>
          <cell r="P57" t="str">
            <v>N/A</v>
          </cell>
          <cell r="Q57" t="str">
            <v>N/A</v>
          </cell>
          <cell r="R57" t="str">
            <v>N/A</v>
          </cell>
          <cell r="S57" t="str">
            <v>N/A</v>
          </cell>
          <cell r="T57" t="str">
            <v>N/A</v>
          </cell>
          <cell r="U57" t="str">
            <v>N/A</v>
          </cell>
          <cell r="V57" t="str">
            <v>N/A</v>
          </cell>
          <cell r="W57" t="str">
            <v>N/A</v>
          </cell>
          <cell r="X57" t="str">
            <v>N/A</v>
          </cell>
          <cell r="Y57" t="str">
            <v>N/A</v>
          </cell>
        </row>
        <row r="58">
          <cell r="A58" t="str">
            <v>Duke Energy Carolinas, LLC</v>
          </cell>
          <cell r="B58">
            <v>4004320</v>
          </cell>
          <cell r="C58" t="str">
            <v>Duke Energy Corporation</v>
          </cell>
          <cell r="D58">
            <v>0.5736388997098427</v>
          </cell>
          <cell r="E58">
            <v>0.570054585506841</v>
          </cell>
          <cell r="F58">
            <v>0.5783622070240474</v>
          </cell>
          <cell r="G58">
            <v>0.565977394790544</v>
          </cell>
          <cell r="H58">
            <v>0.5590257525077822</v>
          </cell>
          <cell r="I58">
            <v>0.5556340190261846</v>
          </cell>
          <cell r="J58">
            <v>0.5518112098660538</v>
          </cell>
          <cell r="K58">
            <v>0.5379793596007524</v>
          </cell>
          <cell r="L58">
            <v>0.5356904679180016</v>
          </cell>
          <cell r="M58">
            <v>0.5373805799243014</v>
          </cell>
          <cell r="N58">
            <v>0.5313027193986721</v>
          </cell>
          <cell r="O58">
            <v>0.4263611002901572</v>
          </cell>
          <cell r="P58">
            <v>0.42994541449315904</v>
          </cell>
          <cell r="Q58">
            <v>0.4216377929759526</v>
          </cell>
          <cell r="R58">
            <v>0.434022605209456</v>
          </cell>
          <cell r="S58">
            <v>0.44097424749221775</v>
          </cell>
          <cell r="T58">
            <v>0.44436598097381536</v>
          </cell>
          <cell r="U58">
            <v>0.4481887901339462</v>
          </cell>
          <cell r="V58">
            <v>0.4620206403992476</v>
          </cell>
          <cell r="W58">
            <v>0.4643095320819985</v>
          </cell>
          <cell r="X58">
            <v>0.46261942007569856</v>
          </cell>
          <cell r="Y58">
            <v>0.46869728060132787</v>
          </cell>
        </row>
        <row r="59">
          <cell r="A59" t="str">
            <v>Duke Energy Corporation</v>
          </cell>
          <cell r="B59">
            <v>4121470</v>
          </cell>
          <cell r="C59">
            <v>0</v>
          </cell>
          <cell r="D59">
            <v>0.5626858219886437</v>
          </cell>
          <cell r="E59">
            <v>0.5691706373144196</v>
          </cell>
          <cell r="F59">
            <v>0.5661102086594892</v>
          </cell>
          <cell r="G59">
            <v>0.5564639538405811</v>
          </cell>
          <cell r="H59">
            <v>0.5491990290814454</v>
          </cell>
          <cell r="I59">
            <v>0.5449911848898269</v>
          </cell>
          <cell r="J59">
            <v>0.5569537270375664</v>
          </cell>
          <cell r="K59">
            <v>0.5534497007961281</v>
          </cell>
          <cell r="L59">
            <v>0.550995563897377</v>
          </cell>
          <cell r="M59">
            <v>0.5494930035054356</v>
          </cell>
          <cell r="N59">
            <v>0.5455514529826326</v>
          </cell>
          <cell r="O59">
            <v>0.43731417801135636</v>
          </cell>
          <cell r="P59">
            <v>0.43082936268558036</v>
          </cell>
          <cell r="Q59">
            <v>0.43388979134051076</v>
          </cell>
          <cell r="R59">
            <v>0.4435360461594189</v>
          </cell>
          <cell r="S59">
            <v>0.4508009709185546</v>
          </cell>
          <cell r="T59">
            <v>0.4550088151101731</v>
          </cell>
          <cell r="U59">
            <v>0.44304627296243365</v>
          </cell>
          <cell r="V59">
            <v>0.44655029920387196</v>
          </cell>
          <cell r="W59">
            <v>0.449004436102623</v>
          </cell>
          <cell r="X59">
            <v>0.4505069964945644</v>
          </cell>
          <cell r="Y59">
            <v>0.45444854701736737</v>
          </cell>
        </row>
        <row r="60">
          <cell r="A60" t="str">
            <v>Duke Energy Indiana, Inc.</v>
          </cell>
          <cell r="B60">
            <v>4062444</v>
          </cell>
          <cell r="C60" t="str">
            <v>Duke Energy Corporation</v>
          </cell>
          <cell r="D60">
            <v>0.5269625869648082</v>
          </cell>
          <cell r="E60">
            <v>0.5097636031285816</v>
          </cell>
          <cell r="F60">
            <v>0.502792676486972</v>
          </cell>
          <cell r="G60">
            <v>0.4987916197736394</v>
          </cell>
          <cell r="H60">
            <v>0.5069281429401772</v>
          </cell>
          <cell r="I60">
            <v>0.5156871254359601</v>
          </cell>
          <cell r="J60">
            <v>0.5084960717885075</v>
          </cell>
          <cell r="K60">
            <v>0.503079716482487</v>
          </cell>
          <cell r="L60">
            <v>0.5110621797181679</v>
          </cell>
          <cell r="M60">
            <v>0.5057352395188186</v>
          </cell>
          <cell r="N60">
            <v>0.4996740645093916</v>
          </cell>
          <cell r="O60">
            <v>0.47303741303519176</v>
          </cell>
          <cell r="P60">
            <v>0.4902363968714184</v>
          </cell>
          <cell r="Q60">
            <v>0.49720732351302804</v>
          </cell>
          <cell r="R60">
            <v>0.5012083802263606</v>
          </cell>
          <cell r="S60">
            <v>0.4930718570598228</v>
          </cell>
          <cell r="T60">
            <v>0.48431287456403993</v>
          </cell>
          <cell r="U60">
            <v>0.49150392821149247</v>
          </cell>
          <cell r="V60">
            <v>0.4969202835175131</v>
          </cell>
          <cell r="W60">
            <v>0.4889378202818321</v>
          </cell>
          <cell r="X60">
            <v>0.49426476048118145</v>
          </cell>
          <cell r="Y60">
            <v>0.5003259354906083</v>
          </cell>
        </row>
        <row r="61">
          <cell r="A61" t="str">
            <v>Duke Energy Kentucky, Inc.</v>
          </cell>
          <cell r="B61">
            <v>4057103</v>
          </cell>
          <cell r="C61" t="str">
            <v>Duke Energy Corporation</v>
          </cell>
          <cell r="D61">
            <v>0.5811193423049521</v>
          </cell>
          <cell r="E61">
            <v>0.576836319948197</v>
          </cell>
          <cell r="F61">
            <v>0.5658041558790066</v>
          </cell>
          <cell r="G61">
            <v>0.5477614114974897</v>
          </cell>
          <cell r="H61">
            <v>0.5435543948869493</v>
          </cell>
          <cell r="I61">
            <v>0.5415758971343058</v>
          </cell>
          <cell r="J61">
            <v>0.5323325765215579</v>
          </cell>
          <cell r="K61">
            <v>0.5256125962651274</v>
          </cell>
          <cell r="L61">
            <v>0.5455619341715875</v>
          </cell>
          <cell r="M61">
            <v>0.5412544081718386</v>
          </cell>
          <cell r="N61">
            <v>0.5290372100216079</v>
          </cell>
          <cell r="O61">
            <v>0.41888065769504795</v>
          </cell>
          <cell r="P61">
            <v>0.42316368005180305</v>
          </cell>
          <cell r="Q61">
            <v>0.4341958441209934</v>
          </cell>
          <cell r="R61">
            <v>0.4522385885025103</v>
          </cell>
          <cell r="S61">
            <v>0.45644560511305066</v>
          </cell>
          <cell r="T61">
            <v>0.45842410286569424</v>
          </cell>
          <cell r="U61">
            <v>0.46766742347844215</v>
          </cell>
          <cell r="V61">
            <v>0.47438740373487265</v>
          </cell>
          <cell r="W61">
            <v>0.4544380658284125</v>
          </cell>
          <cell r="X61">
            <v>0.45874559182816144</v>
          </cell>
          <cell r="Y61">
            <v>0.4709627899783922</v>
          </cell>
        </row>
        <row r="62">
          <cell r="A62" t="str">
            <v>Duke Energy Ohio, Inc.</v>
          </cell>
          <cell r="B62">
            <v>4057079</v>
          </cell>
          <cell r="C62" t="str">
            <v>Duke Energy Corporation</v>
          </cell>
          <cell r="D62">
            <v>0.6930825628351791</v>
          </cell>
          <cell r="E62">
            <v>0.7917904095430092</v>
          </cell>
          <cell r="F62">
            <v>0.7663633402042703</v>
          </cell>
          <cell r="G62">
            <v>0.763989837440357</v>
          </cell>
          <cell r="H62">
            <v>0.7454975006661623</v>
          </cell>
          <cell r="I62">
            <v>0.7010693549620541</v>
          </cell>
          <cell r="J62">
            <v>0.7426875434622566</v>
          </cell>
          <cell r="K62">
            <v>0.7424600316541357</v>
          </cell>
          <cell r="L62">
            <v>0.7906207387241809</v>
          </cell>
          <cell r="M62">
            <v>0.7595442828159523</v>
          </cell>
          <cell r="N62">
            <v>0.760151045777935</v>
          </cell>
          <cell r="O62">
            <v>0.30691743716482095</v>
          </cell>
          <cell r="P62">
            <v>0.20820959045699086</v>
          </cell>
          <cell r="Q62">
            <v>0.23363665979572973</v>
          </cell>
          <cell r="R62">
            <v>0.23601016255964308</v>
          </cell>
          <cell r="S62">
            <v>0.25450249933383773</v>
          </cell>
          <cell r="T62">
            <v>0.2989306450379459</v>
          </cell>
          <cell r="U62">
            <v>0.2573124565377434</v>
          </cell>
          <cell r="V62">
            <v>0.2575399683458644</v>
          </cell>
          <cell r="W62">
            <v>0.20937926127581905</v>
          </cell>
          <cell r="X62">
            <v>0.2404557171840477</v>
          </cell>
          <cell r="Y62">
            <v>0.23984895422206495</v>
          </cell>
        </row>
        <row r="63">
          <cell r="A63" t="str">
            <v>Duquesne Light Company</v>
          </cell>
          <cell r="B63">
            <v>4004307</v>
          </cell>
          <cell r="C63" t="str">
            <v>Duquesne Light Holdings, Inc.</v>
          </cell>
          <cell r="D63">
            <v>0.5173788200421907</v>
          </cell>
          <cell r="E63">
            <v>0.516836622370228</v>
          </cell>
          <cell r="F63">
            <v>0.5814314546618113</v>
          </cell>
          <cell r="G63">
            <v>0.5495114185881199</v>
          </cell>
          <cell r="H63">
            <v>0.5492438016984283</v>
          </cell>
          <cell r="I63">
            <v>0.5491882528098556</v>
          </cell>
          <cell r="J63">
            <v>0.5568823934223978</v>
          </cell>
          <cell r="K63">
            <v>0.5893947949283918</v>
          </cell>
          <cell r="L63">
            <v>0.5837001521327899</v>
          </cell>
          <cell r="M63">
            <v>0.5829546527224392</v>
          </cell>
          <cell r="N63">
            <v>0.5822850216716735</v>
          </cell>
          <cell r="O63">
            <v>0.4826211799578093</v>
          </cell>
          <cell r="P63">
            <v>0.483163377629772</v>
          </cell>
          <cell r="Q63">
            <v>0.4185685453381886</v>
          </cell>
          <cell r="R63">
            <v>0.45048858141188014</v>
          </cell>
          <cell r="S63">
            <v>0.4507561983015717</v>
          </cell>
          <cell r="T63">
            <v>0.45081174719014444</v>
          </cell>
          <cell r="U63">
            <v>0.4431176065776022</v>
          </cell>
          <cell r="V63">
            <v>0.41060520507160825</v>
          </cell>
          <cell r="W63">
            <v>0.41629984786721</v>
          </cell>
          <cell r="X63">
            <v>0.4170453472775608</v>
          </cell>
          <cell r="Y63">
            <v>0.41771497832832655</v>
          </cell>
        </row>
        <row r="64">
          <cell r="A64" t="str">
            <v>Duquesne Light Holdings, Inc.</v>
          </cell>
          <cell r="B64">
            <v>4004306</v>
          </cell>
          <cell r="C64">
            <v>0</v>
          </cell>
          <cell r="D64">
            <v>0.5173788200421907</v>
          </cell>
          <cell r="E64">
            <v>0.516836622370228</v>
          </cell>
          <cell r="F64">
            <v>0.5814314546618113</v>
          </cell>
          <cell r="G64">
            <v>0.5495114185881199</v>
          </cell>
          <cell r="H64">
            <v>0.5492438016984283</v>
          </cell>
          <cell r="I64">
            <v>0.5491882528098556</v>
          </cell>
          <cell r="J64">
            <v>0.5568823934223978</v>
          </cell>
          <cell r="K64">
            <v>0.5893947949283918</v>
          </cell>
          <cell r="L64">
            <v>0.5837001521327899</v>
          </cell>
          <cell r="M64">
            <v>0.5829546527224392</v>
          </cell>
          <cell r="N64">
            <v>0.5822850216716735</v>
          </cell>
          <cell r="O64">
            <v>0.4826211799578093</v>
          </cell>
          <cell r="P64">
            <v>0.483163377629772</v>
          </cell>
          <cell r="Q64">
            <v>0.4185685453381886</v>
          </cell>
          <cell r="R64">
            <v>0.45048858141188014</v>
          </cell>
          <cell r="S64">
            <v>0.4507561983015717</v>
          </cell>
          <cell r="T64">
            <v>0.45081174719014444</v>
          </cell>
          <cell r="U64">
            <v>0.4431176065776022</v>
          </cell>
          <cell r="V64">
            <v>0.41060520507160825</v>
          </cell>
          <cell r="W64">
            <v>0.41629984786721</v>
          </cell>
          <cell r="X64">
            <v>0.4170453472775608</v>
          </cell>
          <cell r="Y64">
            <v>0.41771497832832655</v>
          </cell>
        </row>
        <row r="65">
          <cell r="A65" t="str">
            <v>East Ohio Gas Company</v>
          </cell>
          <cell r="B65">
            <v>4059746</v>
          </cell>
          <cell r="C65" t="str">
            <v>Dominion Resources, Inc.</v>
          </cell>
          <cell r="D65" t="str">
            <v>N/A</v>
          </cell>
          <cell r="E65" t="str">
            <v>N/A</v>
          </cell>
          <cell r="F65" t="str">
            <v>N/A</v>
          </cell>
          <cell r="G65" t="str">
            <v>N/A</v>
          </cell>
          <cell r="H65" t="str">
            <v>N/A</v>
          </cell>
          <cell r="I65" t="str">
            <v>N/A</v>
          </cell>
          <cell r="J65" t="str">
            <v>N/A</v>
          </cell>
          <cell r="K65" t="str">
            <v>N/A</v>
          </cell>
          <cell r="L65" t="str">
            <v>N/A</v>
          </cell>
          <cell r="M65" t="str">
            <v>N/A</v>
          </cell>
          <cell r="N65" t="str">
            <v>N/A</v>
          </cell>
          <cell r="O65" t="str">
            <v>N/A</v>
          </cell>
          <cell r="P65" t="str">
            <v>N/A</v>
          </cell>
          <cell r="Q65" t="str">
            <v>N/A</v>
          </cell>
          <cell r="R65" t="str">
            <v>N/A</v>
          </cell>
          <cell r="S65" t="str">
            <v>N/A</v>
          </cell>
          <cell r="T65" t="str">
            <v>N/A</v>
          </cell>
          <cell r="U65" t="str">
            <v>N/A</v>
          </cell>
          <cell r="V65" t="str">
            <v>N/A</v>
          </cell>
          <cell r="W65" t="str">
            <v>N/A</v>
          </cell>
          <cell r="X65" t="str">
            <v>N/A</v>
          </cell>
          <cell r="Y65" t="str">
            <v>N/A</v>
          </cell>
        </row>
        <row r="66">
          <cell r="A66" t="str">
            <v>Edison International</v>
          </cell>
          <cell r="B66">
            <v>4056943</v>
          </cell>
          <cell r="C66">
            <v>0</v>
          </cell>
          <cell r="D66">
            <v>0.5212428687948123</v>
          </cell>
          <cell r="E66">
            <v>0.5121558193671089</v>
          </cell>
          <cell r="F66">
            <v>0.5304809435759368</v>
          </cell>
          <cell r="G66">
            <v>0.5233447715664781</v>
          </cell>
          <cell r="H66">
            <v>0.5049266141377122</v>
          </cell>
          <cell r="I66">
            <v>0.509510619420088</v>
          </cell>
          <cell r="J66">
            <v>0.5078824184452908</v>
          </cell>
          <cell r="K66">
            <v>0.5249365026370679</v>
          </cell>
          <cell r="L66">
            <v>0.5159719816833578</v>
          </cell>
          <cell r="M66">
            <v>0.5212962077100135</v>
          </cell>
          <cell r="N66">
            <v>0.5297969204496177</v>
          </cell>
          <cell r="O66">
            <v>0.4787571312051877</v>
          </cell>
          <cell r="P66">
            <v>0.4878441806328911</v>
          </cell>
          <cell r="Q66">
            <v>0.46951905642406316</v>
          </cell>
          <cell r="R66">
            <v>0.4766552284335219</v>
          </cell>
          <cell r="S66">
            <v>0.4950733858622877</v>
          </cell>
          <cell r="T66">
            <v>0.490489380579912</v>
          </cell>
          <cell r="U66">
            <v>0.4921175815547092</v>
          </cell>
          <cell r="V66">
            <v>0.4750634973629321</v>
          </cell>
          <cell r="W66">
            <v>0.48402801831664216</v>
          </cell>
          <cell r="X66">
            <v>0.47870379228998644</v>
          </cell>
          <cell r="Y66">
            <v>0.4702030795503824</v>
          </cell>
        </row>
        <row r="67">
          <cell r="A67" t="str">
            <v>El Paso Electric Company</v>
          </cell>
          <cell r="B67">
            <v>4056994</v>
          </cell>
          <cell r="C67">
            <v>0</v>
          </cell>
          <cell r="D67">
            <v>0.49040392326276905</v>
          </cell>
          <cell r="E67">
            <v>0.48793560003193</v>
          </cell>
          <cell r="F67">
            <v>0.49010514085184304</v>
          </cell>
          <cell r="G67">
            <v>0.536257084984368</v>
          </cell>
          <cell r="H67">
            <v>0.5256961563723525</v>
          </cell>
          <cell r="I67">
            <v>0.5191488004704504</v>
          </cell>
          <cell r="J67">
            <v>0.5176192965294963</v>
          </cell>
          <cell r="K67">
            <v>0.5036794529749731</v>
          </cell>
          <cell r="L67">
            <v>0.4905722397902677</v>
          </cell>
          <cell r="M67">
            <v>0.4847278610316738</v>
          </cell>
          <cell r="N67">
            <v>0.4831626297417019</v>
          </cell>
          <cell r="O67">
            <v>0.509596076737231</v>
          </cell>
          <cell r="P67">
            <v>0.5120643999680701</v>
          </cell>
          <cell r="Q67">
            <v>0.5098948591481569</v>
          </cell>
          <cell r="R67">
            <v>0.46374291501563203</v>
          </cell>
          <cell r="S67">
            <v>0.4743038436276475</v>
          </cell>
          <cell r="T67">
            <v>0.48085119952954963</v>
          </cell>
          <cell r="U67">
            <v>0.48238070347050366</v>
          </cell>
          <cell r="V67">
            <v>0.496320547025027</v>
          </cell>
          <cell r="W67">
            <v>0.5094277602097323</v>
          </cell>
          <cell r="X67">
            <v>0.5152721389683262</v>
          </cell>
          <cell r="Y67">
            <v>0.5168373702582981</v>
          </cell>
        </row>
        <row r="68">
          <cell r="A68" t="str">
            <v>Empire District Electric Company</v>
          </cell>
          <cell r="B68">
            <v>3005475</v>
          </cell>
          <cell r="C68">
            <v>0</v>
          </cell>
          <cell r="D68">
            <v>0.5138095997031935</v>
          </cell>
          <cell r="E68">
            <v>0.5147122967039057</v>
          </cell>
          <cell r="F68">
            <v>0.512760103507891</v>
          </cell>
          <cell r="G68">
            <v>0.5331374373696908</v>
          </cell>
          <cell r="H68">
            <v>0.5282350386250116</v>
          </cell>
          <cell r="I68">
            <v>0.5273377707045086</v>
          </cell>
          <cell r="J68">
            <v>0.5229582553092403</v>
          </cell>
          <cell r="K68">
            <v>0.523708930644609</v>
          </cell>
          <cell r="L68">
            <v>0.5152318819020903</v>
          </cell>
          <cell r="M68">
            <v>0.5335770428308256</v>
          </cell>
          <cell r="N68">
            <v>0.5315451211086502</v>
          </cell>
          <cell r="O68">
            <v>0.48619040029680644</v>
          </cell>
          <cell r="P68">
            <v>0.4852877032960943</v>
          </cell>
          <cell r="Q68">
            <v>0.4872398964921089</v>
          </cell>
          <cell r="R68">
            <v>0.46686256263030923</v>
          </cell>
          <cell r="S68">
            <v>0.47176496137498836</v>
          </cell>
          <cell r="T68">
            <v>0.47266222929549134</v>
          </cell>
          <cell r="U68">
            <v>0.47704174469075966</v>
          </cell>
          <cell r="V68">
            <v>0.47629106935539106</v>
          </cell>
          <cell r="W68">
            <v>0.48476811809790965</v>
          </cell>
          <cell r="X68">
            <v>0.4664229571691743</v>
          </cell>
          <cell r="Y68">
            <v>0.4684548788913499</v>
          </cell>
        </row>
        <row r="69">
          <cell r="A69" t="str">
            <v>Empire District Gas Company</v>
          </cell>
          <cell r="B69">
            <v>4135707</v>
          </cell>
          <cell r="C69" t="str">
            <v>Empire District Electric Company</v>
          </cell>
          <cell r="D69" t="str">
            <v>N/A</v>
          </cell>
          <cell r="E69" t="str">
            <v>N/A</v>
          </cell>
          <cell r="F69" t="str">
            <v>N/A</v>
          </cell>
          <cell r="G69" t="str">
            <v>N/A</v>
          </cell>
          <cell r="H69" t="str">
            <v>N/A</v>
          </cell>
          <cell r="I69" t="str">
            <v>N/A</v>
          </cell>
          <cell r="J69" t="str">
            <v>N/A</v>
          </cell>
          <cell r="K69" t="str">
            <v>N/A</v>
          </cell>
          <cell r="L69" t="str">
            <v>N/A</v>
          </cell>
          <cell r="M69" t="str">
            <v>N/A</v>
          </cell>
          <cell r="N69" t="str">
            <v>N/A</v>
          </cell>
          <cell r="O69" t="str">
            <v>N/A</v>
          </cell>
          <cell r="P69" t="str">
            <v>N/A</v>
          </cell>
          <cell r="Q69" t="str">
            <v>N/A</v>
          </cell>
          <cell r="R69" t="str">
            <v>N/A</v>
          </cell>
          <cell r="S69" t="str">
            <v>N/A</v>
          </cell>
          <cell r="T69" t="str">
            <v>N/A</v>
          </cell>
          <cell r="U69" t="str">
            <v>N/A</v>
          </cell>
          <cell r="V69" t="str">
            <v>N/A</v>
          </cell>
          <cell r="W69" t="str">
            <v>N/A</v>
          </cell>
          <cell r="X69" t="str">
            <v>N/A</v>
          </cell>
          <cell r="Y69" t="str">
            <v>N/A</v>
          </cell>
        </row>
        <row r="70">
          <cell r="A70" t="str">
            <v>Energy Future Holdings Corp.</v>
          </cell>
          <cell r="B70">
            <v>4057064</v>
          </cell>
          <cell r="C70" t="str">
            <v>Texas Energy Future Holdings LP</v>
          </cell>
          <cell r="D70">
            <v>0.5692707909136919</v>
          </cell>
          <cell r="E70">
            <v>0.5682110956115348</v>
          </cell>
          <cell r="F70">
            <v>0.6012767347253987</v>
          </cell>
          <cell r="G70">
            <v>0.6015693538674994</v>
          </cell>
          <cell r="H70">
            <v>0.5988653661791188</v>
          </cell>
          <cell r="I70">
            <v>0.610141869997582</v>
          </cell>
          <cell r="J70">
            <v>0.5843004344093504</v>
          </cell>
          <cell r="K70">
            <v>0.5841271991403587</v>
          </cell>
          <cell r="L70">
            <v>0.5825511494131523</v>
          </cell>
          <cell r="M70">
            <v>0.5868289646005543</v>
          </cell>
          <cell r="N70">
            <v>0.5857212525878308</v>
          </cell>
          <cell r="O70">
            <v>0.430729209086308</v>
          </cell>
          <cell r="P70">
            <v>0.4317889043884652</v>
          </cell>
          <cell r="Q70">
            <v>0.39872326527460134</v>
          </cell>
          <cell r="R70">
            <v>0.39843064613250057</v>
          </cell>
          <cell r="S70">
            <v>0.4011346338208812</v>
          </cell>
          <cell r="T70">
            <v>0.389858130002418</v>
          </cell>
          <cell r="U70">
            <v>0.4156995655906496</v>
          </cell>
          <cell r="V70">
            <v>0.41587280085964123</v>
          </cell>
          <cell r="W70">
            <v>0.41744885058684766</v>
          </cell>
          <cell r="X70">
            <v>0.4131710353994457</v>
          </cell>
          <cell r="Y70">
            <v>0.4142787474121692</v>
          </cell>
        </row>
        <row r="71">
          <cell r="A71" t="str">
            <v>Entergy Arkansas, Inc.</v>
          </cell>
          <cell r="B71">
            <v>4056995</v>
          </cell>
          <cell r="C71" t="str">
            <v>Entergy Corporation</v>
          </cell>
          <cell r="D71">
            <v>0.4376380438823092</v>
          </cell>
          <cell r="E71">
            <v>0.4350109759870884</v>
          </cell>
          <cell r="F71">
            <v>0.43285278126912347</v>
          </cell>
          <cell r="G71">
            <v>0.4613973551182819</v>
          </cell>
          <cell r="H71">
            <v>0.4529757975024933</v>
          </cell>
          <cell r="I71">
            <v>0.4362613896567902</v>
          </cell>
          <cell r="J71">
            <v>0.4464956644491058</v>
          </cell>
          <cell r="K71">
            <v>0.44325447461793316</v>
          </cell>
          <cell r="L71">
            <v>0.425573183835085</v>
          </cell>
          <cell r="M71">
            <v>0.46605949993678014</v>
          </cell>
          <cell r="N71">
            <v>0.46638151428374874</v>
          </cell>
          <cell r="O71">
            <v>0.5623619561176908</v>
          </cell>
          <cell r="P71">
            <v>0.5649890240129116</v>
          </cell>
          <cell r="Q71">
            <v>0.5671472187308765</v>
          </cell>
          <cell r="R71">
            <v>0.538602644881718</v>
          </cell>
          <cell r="S71">
            <v>0.5470242024975067</v>
          </cell>
          <cell r="T71">
            <v>0.5637386103432098</v>
          </cell>
          <cell r="U71">
            <v>0.5535043355508942</v>
          </cell>
          <cell r="V71">
            <v>0.5567455253820669</v>
          </cell>
          <cell r="W71">
            <v>0.574426816164915</v>
          </cell>
          <cell r="X71">
            <v>0.5339405000632199</v>
          </cell>
          <cell r="Y71">
            <v>0.5336184857162513</v>
          </cell>
        </row>
        <row r="72">
          <cell r="A72" t="str">
            <v>Entergy Corporation</v>
          </cell>
          <cell r="B72">
            <v>4007889</v>
          </cell>
          <cell r="C72">
            <v>0</v>
          </cell>
          <cell r="D72">
            <v>0.48901203707337376</v>
          </cell>
          <cell r="E72">
            <v>0.48763807246314184</v>
          </cell>
          <cell r="F72">
            <v>0.4817976306595407</v>
          </cell>
          <cell r="G72">
            <v>0.4924142938527793</v>
          </cell>
          <cell r="H72">
            <v>0.49264842215010474</v>
          </cell>
          <cell r="I72">
            <v>0.4921123077176042</v>
          </cell>
          <cell r="J72">
            <v>0.49467277189186454</v>
          </cell>
          <cell r="K72">
            <v>0.4887107942141611</v>
          </cell>
          <cell r="L72">
            <v>0.48371778458274145</v>
          </cell>
          <cell r="M72">
            <v>0.5038858863340963</v>
          </cell>
          <cell r="N72">
            <v>0.5039052770350514</v>
          </cell>
          <cell r="O72">
            <v>0.5109879629266262</v>
          </cell>
          <cell r="P72">
            <v>0.5123619275368582</v>
          </cell>
          <cell r="Q72">
            <v>0.5182023693404593</v>
          </cell>
          <cell r="R72">
            <v>0.5075857061472208</v>
          </cell>
          <cell r="S72">
            <v>0.5073515778498953</v>
          </cell>
          <cell r="T72">
            <v>0.5078876922823958</v>
          </cell>
          <cell r="U72">
            <v>0.5053272281081355</v>
          </cell>
          <cell r="V72">
            <v>0.5112892057858389</v>
          </cell>
          <cell r="W72">
            <v>0.5162822154172586</v>
          </cell>
          <cell r="X72">
            <v>0.49611411366590374</v>
          </cell>
          <cell r="Y72">
            <v>0.49609472296494866</v>
          </cell>
        </row>
        <row r="73">
          <cell r="A73" t="str">
            <v>Entergy Gulf States Louisiana, L.L.C.</v>
          </cell>
          <cell r="B73">
            <v>4057084</v>
          </cell>
          <cell r="C73" t="str">
            <v>Entergy Corporation</v>
          </cell>
          <cell r="D73">
            <v>0.5047245852120399</v>
          </cell>
          <cell r="E73">
            <v>0.4989793389772672</v>
          </cell>
          <cell r="F73">
            <v>0.489649619203785</v>
          </cell>
          <cell r="G73">
            <v>0.49762284243883975</v>
          </cell>
          <cell r="H73">
            <v>0.5150497232405704</v>
          </cell>
          <cell r="I73">
            <v>0.5165033945655185</v>
          </cell>
          <cell r="J73">
            <v>0.5142737287931247</v>
          </cell>
          <cell r="K73">
            <v>0.5008176184289408</v>
          </cell>
          <cell r="L73">
            <v>0.4714344902294059</v>
          </cell>
          <cell r="M73">
            <v>0.4742089572803042</v>
          </cell>
          <cell r="N73">
            <v>0.5005065874605562</v>
          </cell>
          <cell r="O73">
            <v>0.49527541478796006</v>
          </cell>
          <cell r="P73">
            <v>0.5010206610227328</v>
          </cell>
          <cell r="Q73">
            <v>0.510350380796215</v>
          </cell>
          <cell r="R73">
            <v>0.5023771575611603</v>
          </cell>
          <cell r="S73">
            <v>0.4849502767594296</v>
          </cell>
          <cell r="T73">
            <v>0.4834966054344814</v>
          </cell>
          <cell r="U73">
            <v>0.4857262712068753</v>
          </cell>
          <cell r="V73">
            <v>0.4991823815710592</v>
          </cell>
          <cell r="W73">
            <v>0.528565509770594</v>
          </cell>
          <cell r="X73">
            <v>0.5257910427196958</v>
          </cell>
          <cell r="Y73">
            <v>0.4994934125394438</v>
          </cell>
        </row>
        <row r="74">
          <cell r="A74" t="str">
            <v>Entergy Louisiana, LLC</v>
          </cell>
          <cell r="B74">
            <v>4112564</v>
          </cell>
          <cell r="C74" t="str">
            <v>Entergy Corporation</v>
          </cell>
          <cell r="D74">
            <v>0.4871988982067871</v>
          </cell>
          <cell r="E74">
            <v>0.48093475789709805</v>
          </cell>
          <cell r="F74">
            <v>0.47348530652093296</v>
          </cell>
          <cell r="G74">
            <v>0.48022071665191085</v>
          </cell>
          <cell r="H74">
            <v>0.4790068400468737</v>
          </cell>
          <cell r="I74">
            <v>0.49518445241821385</v>
          </cell>
          <cell r="J74">
            <v>0.49263215347171985</v>
          </cell>
          <cell r="K74">
            <v>0.4862286088403782</v>
          </cell>
          <cell r="L74">
            <v>0.5101685769141782</v>
          </cell>
          <cell r="M74">
            <v>0.5394225722356011</v>
          </cell>
          <cell r="N74">
            <v>0.5379231340217238</v>
          </cell>
          <cell r="O74">
            <v>0.5128011017932129</v>
          </cell>
          <cell r="P74">
            <v>0.519065242102902</v>
          </cell>
          <cell r="Q74">
            <v>0.526514693479067</v>
          </cell>
          <cell r="R74">
            <v>0.5197792833480892</v>
          </cell>
          <cell r="S74">
            <v>0.5209931599531262</v>
          </cell>
          <cell r="T74">
            <v>0.5048155475817862</v>
          </cell>
          <cell r="U74">
            <v>0.5073678465282802</v>
          </cell>
          <cell r="V74">
            <v>0.5137713911596218</v>
          </cell>
          <cell r="W74">
            <v>0.48983142308582184</v>
          </cell>
          <cell r="X74">
            <v>0.460577427764399</v>
          </cell>
          <cell r="Y74">
            <v>0.46207686597827624</v>
          </cell>
        </row>
        <row r="75">
          <cell r="A75" t="str">
            <v>Entergy Mississippi, Inc.</v>
          </cell>
          <cell r="B75">
            <v>4008616</v>
          </cell>
          <cell r="C75" t="str">
            <v>Entergy Corporation</v>
          </cell>
          <cell r="D75">
            <v>0.4805162948826759</v>
          </cell>
          <cell r="E75">
            <v>0.48228324223683267</v>
          </cell>
          <cell r="F75">
            <v>0.4760842114430027</v>
          </cell>
          <cell r="G75">
            <v>0.4771261947269024</v>
          </cell>
          <cell r="H75">
            <v>0.48527546100554075</v>
          </cell>
          <cell r="I75">
            <v>0.45747151309404704</v>
          </cell>
          <cell r="J75">
            <v>0.47344989424736517</v>
          </cell>
          <cell r="K75">
            <v>0.46583113095667267</v>
          </cell>
          <cell r="L75">
            <v>0.45689890962479707</v>
          </cell>
          <cell r="M75">
            <v>0.45185032097404654</v>
          </cell>
          <cell r="N75">
            <v>0.42830231030622795</v>
          </cell>
          <cell r="O75">
            <v>0.5194837051173241</v>
          </cell>
          <cell r="P75">
            <v>0.5177167577631674</v>
          </cell>
          <cell r="Q75">
            <v>0.5239157885569973</v>
          </cell>
          <cell r="R75">
            <v>0.5228738052730977</v>
          </cell>
          <cell r="S75">
            <v>0.5147245389944592</v>
          </cell>
          <cell r="T75">
            <v>0.5425284869059529</v>
          </cell>
          <cell r="U75">
            <v>0.5265501057526348</v>
          </cell>
          <cell r="V75">
            <v>0.5341688690433274</v>
          </cell>
          <cell r="W75">
            <v>0.5431010903752029</v>
          </cell>
          <cell r="X75">
            <v>0.5481496790259535</v>
          </cell>
          <cell r="Y75">
            <v>0.5716976896937721</v>
          </cell>
        </row>
        <row r="76">
          <cell r="A76" t="str">
            <v>Entergy New Orleans, Inc.</v>
          </cell>
          <cell r="B76">
            <v>4057085</v>
          </cell>
          <cell r="C76" t="str">
            <v>Entergy Corporation</v>
          </cell>
          <cell r="D76">
            <v>0.5170740989382673</v>
          </cell>
          <cell r="E76">
            <v>0.5062442208440902</v>
          </cell>
          <cell r="F76">
            <v>0.5023772279627222</v>
          </cell>
          <cell r="G76">
            <v>0.5057685785863536</v>
          </cell>
          <cell r="H76">
            <v>0.4939142551823483</v>
          </cell>
          <cell r="I76">
            <v>0.4868185854878384</v>
          </cell>
          <cell r="J76">
            <v>0.4772561640064133</v>
          </cell>
          <cell r="K76">
            <v>0.4754963751210034</v>
          </cell>
          <cell r="L76">
            <v>0.39962874676674953</v>
          </cell>
          <cell r="M76">
            <v>0.5004173750165423</v>
          </cell>
          <cell r="N76">
            <v>0.499062177025251</v>
          </cell>
          <cell r="O76">
            <v>0.4829259010617327</v>
          </cell>
          <cell r="P76">
            <v>0.4937557791559099</v>
          </cell>
          <cell r="Q76">
            <v>0.4976227720372777</v>
          </cell>
          <cell r="R76">
            <v>0.49423142141364634</v>
          </cell>
          <cell r="S76">
            <v>0.5060857448176517</v>
          </cell>
          <cell r="T76">
            <v>0.5131814145121616</v>
          </cell>
          <cell r="U76">
            <v>0.5227438359935868</v>
          </cell>
          <cell r="V76">
            <v>0.5245036248789966</v>
          </cell>
          <cell r="W76">
            <v>0.6003712532332505</v>
          </cell>
          <cell r="X76">
            <v>0.4995826249834577</v>
          </cell>
          <cell r="Y76">
            <v>0.500937822974749</v>
          </cell>
        </row>
        <row r="77">
          <cell r="A77" t="str">
            <v>Entergy Texas, Inc.</v>
          </cell>
          <cell r="B77">
            <v>4199135</v>
          </cell>
          <cell r="C77" t="str">
            <v>Entergy Corporation</v>
          </cell>
          <cell r="D77">
            <v>0.4894745519481449</v>
          </cell>
          <cell r="E77">
            <v>0.4986400804918655</v>
          </cell>
          <cell r="F77">
            <v>0.49406128400358096</v>
          </cell>
          <cell r="G77">
            <v>0.5014111360996951</v>
          </cell>
          <cell r="H77">
            <v>0.4904330132338899</v>
          </cell>
          <cell r="I77">
            <v>0.48105163495883174</v>
          </cell>
          <cell r="J77">
            <v>0.48875241200785946</v>
          </cell>
          <cell r="K77">
            <v>0.48588942844524097</v>
          </cell>
          <cell r="L77">
            <v>0.4828223123171341</v>
          </cell>
          <cell r="M77">
            <v>0.4796727261507737</v>
          </cell>
          <cell r="N77">
            <v>0.4794323016648144</v>
          </cell>
          <cell r="O77">
            <v>0.5105254480518551</v>
          </cell>
          <cell r="P77">
            <v>0.5013599195081345</v>
          </cell>
          <cell r="Q77">
            <v>0.505938715996419</v>
          </cell>
          <cell r="R77">
            <v>0.4985888639003048</v>
          </cell>
          <cell r="S77">
            <v>0.5095669867661101</v>
          </cell>
          <cell r="T77">
            <v>0.5189483650411683</v>
          </cell>
          <cell r="U77">
            <v>0.5112475879921405</v>
          </cell>
          <cell r="V77">
            <v>0.514110571554759</v>
          </cell>
          <cell r="W77">
            <v>0.5171776876828659</v>
          </cell>
          <cell r="X77">
            <v>0.5203272738492263</v>
          </cell>
          <cell r="Y77">
            <v>0.5205676983351856</v>
          </cell>
        </row>
        <row r="78">
          <cell r="A78" t="str">
            <v>Exelon Corporation</v>
          </cell>
          <cell r="B78">
            <v>4057056</v>
          </cell>
          <cell r="C78">
            <v>0</v>
          </cell>
          <cell r="D78">
            <v>0.5607208234259207</v>
          </cell>
          <cell r="E78">
            <v>0.5534331341091805</v>
          </cell>
          <cell r="F78">
            <v>0.5588764682292137</v>
          </cell>
          <cell r="G78">
            <v>0.5554410424952317</v>
          </cell>
          <cell r="H78">
            <v>0.5587182226717016</v>
          </cell>
          <cell r="I78">
            <v>0.5559797612040401</v>
          </cell>
          <cell r="J78">
            <v>0.5533264496802734</v>
          </cell>
          <cell r="K78">
            <v>0.5432723784800906</v>
          </cell>
          <cell r="L78">
            <v>0.5487859214673189</v>
          </cell>
          <cell r="M78">
            <v>0.5514218388371986</v>
          </cell>
          <cell r="N78">
            <v>0.5479087754928968</v>
          </cell>
          <cell r="O78">
            <v>0.4392791765740793</v>
          </cell>
          <cell r="P78">
            <v>0.44656686589081945</v>
          </cell>
          <cell r="Q78">
            <v>0.4411235317707864</v>
          </cell>
          <cell r="R78">
            <v>0.44455895750476826</v>
          </cell>
          <cell r="S78">
            <v>0.44128177732829843</v>
          </cell>
          <cell r="T78">
            <v>0.44402023879595987</v>
          </cell>
          <cell r="U78">
            <v>0.4466735503197265</v>
          </cell>
          <cell r="V78">
            <v>0.4567276215199094</v>
          </cell>
          <cell r="W78">
            <v>0.4512140785326812</v>
          </cell>
          <cell r="X78">
            <v>0.4485781611628013</v>
          </cell>
          <cell r="Y78">
            <v>0.4520912245071032</v>
          </cell>
        </row>
        <row r="79">
          <cell r="A79" t="str">
            <v>FirstEnergy Corp.</v>
          </cell>
          <cell r="B79">
            <v>4056944</v>
          </cell>
          <cell r="C79">
            <v>0</v>
          </cell>
          <cell r="D79">
            <v>0.5412046647021342</v>
          </cell>
          <cell r="E79">
            <v>0.5377805803648833</v>
          </cell>
          <cell r="F79">
            <v>0.5300081595652443</v>
          </cell>
          <cell r="G79">
            <v>0.534111262251705</v>
          </cell>
          <cell r="H79">
            <v>0.5344661271421602</v>
          </cell>
          <cell r="I79">
            <v>0.5314033792576428</v>
          </cell>
          <cell r="J79">
            <v>0.517163151677527</v>
          </cell>
          <cell r="K79">
            <v>0.5202001149544011</v>
          </cell>
          <cell r="L79">
            <v>0.507151080116861</v>
          </cell>
          <cell r="M79">
            <v>0.49018104851946637</v>
          </cell>
          <cell r="N79">
            <v>0.48959533802611654</v>
          </cell>
          <cell r="O79">
            <v>0.45879533529786576</v>
          </cell>
          <cell r="P79">
            <v>0.46221941963511676</v>
          </cell>
          <cell r="Q79">
            <v>0.4699918404347558</v>
          </cell>
          <cell r="R79">
            <v>0.46588873774829503</v>
          </cell>
          <cell r="S79">
            <v>0.4655338728578398</v>
          </cell>
          <cell r="T79">
            <v>0.46859662074235725</v>
          </cell>
          <cell r="U79">
            <v>0.482836848322473</v>
          </cell>
          <cell r="V79">
            <v>0.4797998850455989</v>
          </cell>
          <cell r="W79">
            <v>0.4928489198831389</v>
          </cell>
          <cell r="X79">
            <v>0.5098189514805337</v>
          </cell>
          <cell r="Y79">
            <v>0.5104046619738835</v>
          </cell>
        </row>
        <row r="80">
          <cell r="A80" t="str">
            <v>Fitchburg Gas and Electric Light Company</v>
          </cell>
          <cell r="B80">
            <v>4060026</v>
          </cell>
          <cell r="C80" t="str">
            <v>Unitil Corporation</v>
          </cell>
          <cell r="D80">
            <v>0.51792138186161</v>
          </cell>
          <cell r="E80">
            <v>0.5039675106212395</v>
          </cell>
          <cell r="F80">
            <v>0.4959685094524939</v>
          </cell>
          <cell r="G80">
            <v>0.4765885537394009</v>
          </cell>
          <cell r="H80">
            <v>0.4778496356136386</v>
          </cell>
          <cell r="I80">
            <v>0.4848471467891259</v>
          </cell>
          <cell r="J80">
            <v>0.488062304546548</v>
          </cell>
          <cell r="K80">
            <v>0.4769210075995905</v>
          </cell>
          <cell r="L80">
            <v>0.4820493089057922</v>
          </cell>
          <cell r="M80">
            <v>0.4845892176064323</v>
          </cell>
          <cell r="N80">
            <v>0.4777912060039091</v>
          </cell>
          <cell r="O80">
            <v>0.48207861813839004</v>
          </cell>
          <cell r="P80">
            <v>0.49603248937876054</v>
          </cell>
          <cell r="Q80">
            <v>0.5040314905475061</v>
          </cell>
          <cell r="R80">
            <v>0.5234114462605991</v>
          </cell>
          <cell r="S80">
            <v>0.5221503643863614</v>
          </cell>
          <cell r="T80">
            <v>0.5151528532108741</v>
          </cell>
          <cell r="U80">
            <v>0.511937695453452</v>
          </cell>
          <cell r="V80">
            <v>0.5230789924004094</v>
          </cell>
          <cell r="W80">
            <v>0.5179506910942079</v>
          </cell>
          <cell r="X80">
            <v>0.5154107823935676</v>
          </cell>
          <cell r="Y80">
            <v>0.5222087939960909</v>
          </cell>
        </row>
        <row r="81">
          <cell r="A81" t="str">
            <v>Florida Power &amp; Light Company</v>
          </cell>
          <cell r="B81">
            <v>4056997</v>
          </cell>
          <cell r="C81" t="str">
            <v>NextEra Energy, Inc.</v>
          </cell>
          <cell r="D81">
            <v>0.6124250767358216</v>
          </cell>
          <cell r="E81">
            <v>0.6074023778811168</v>
          </cell>
          <cell r="F81">
            <v>0.5913630176866084</v>
          </cell>
          <cell r="G81">
            <v>0.590716125461494</v>
          </cell>
          <cell r="H81">
            <v>0.6103682857453311</v>
          </cell>
          <cell r="I81">
            <v>0.6172975605331721</v>
          </cell>
          <cell r="J81">
            <v>0.6093512541743052</v>
          </cell>
          <cell r="K81">
            <v>0.5996136006240896</v>
          </cell>
          <cell r="L81">
            <v>0.6054360203990136</v>
          </cell>
          <cell r="M81">
            <v>0.6126750691512254</v>
          </cell>
          <cell r="N81">
            <v>0.6018840457743779</v>
          </cell>
          <cell r="O81">
            <v>0.3875749232641784</v>
          </cell>
          <cell r="P81">
            <v>0.39259762211888316</v>
          </cell>
          <cell r="Q81">
            <v>0.40863698231339163</v>
          </cell>
          <cell r="R81">
            <v>0.40928387453850607</v>
          </cell>
          <cell r="S81">
            <v>0.38963171425466886</v>
          </cell>
          <cell r="T81">
            <v>0.38270243946682797</v>
          </cell>
          <cell r="U81">
            <v>0.39064874582569475</v>
          </cell>
          <cell r="V81">
            <v>0.4003863993759104</v>
          </cell>
          <cell r="W81">
            <v>0.3945639796009865</v>
          </cell>
          <cell r="X81">
            <v>0.3873249308487747</v>
          </cell>
          <cell r="Y81">
            <v>0.39811595422562207</v>
          </cell>
        </row>
        <row r="82">
          <cell r="A82" t="str">
            <v>Florida Power Corporation</v>
          </cell>
          <cell r="B82">
            <v>4056998</v>
          </cell>
          <cell r="C82" t="str">
            <v>Duke Energy Corporation</v>
          </cell>
          <cell r="D82">
            <v>0.5354795157129786</v>
          </cell>
          <cell r="E82">
            <v>0.5274012472164881</v>
          </cell>
          <cell r="F82">
            <v>0.5389782916730613</v>
          </cell>
          <cell r="G82">
            <v>0.5097599916672332</v>
          </cell>
          <cell r="H82">
            <v>0.4995692570798136</v>
          </cell>
          <cell r="I82">
            <v>0.4922463833390383</v>
          </cell>
          <cell r="J82">
            <v>0.504741106742241</v>
          </cell>
          <cell r="K82">
            <v>0.5060998759059151</v>
          </cell>
          <cell r="L82">
            <v>0.4957416333404509</v>
          </cell>
          <cell r="M82">
            <v>0.5105599971880079</v>
          </cell>
          <cell r="N82">
            <v>0.48326887323424544</v>
          </cell>
          <cell r="O82">
            <v>0.46452048428702136</v>
          </cell>
          <cell r="P82">
            <v>0.47259875278351193</v>
          </cell>
          <cell r="Q82">
            <v>0.4610217083269387</v>
          </cell>
          <cell r="R82">
            <v>0.4902400083327668</v>
          </cell>
          <cell r="S82">
            <v>0.5004307429201864</v>
          </cell>
          <cell r="T82">
            <v>0.5077536166609616</v>
          </cell>
          <cell r="U82">
            <v>0.495258893257759</v>
          </cell>
          <cell r="V82">
            <v>0.49390012409408485</v>
          </cell>
          <cell r="W82">
            <v>0.5042583666595492</v>
          </cell>
          <cell r="X82">
            <v>0.489440002811992</v>
          </cell>
          <cell r="Y82">
            <v>0.5167311267657546</v>
          </cell>
        </row>
        <row r="83">
          <cell r="A83" t="str">
            <v>Georgia Power Company</v>
          </cell>
          <cell r="B83">
            <v>4004152</v>
          </cell>
          <cell r="C83" t="str">
            <v>Southern Company</v>
          </cell>
          <cell r="D83">
            <v>0.5016885829648743</v>
          </cell>
          <cell r="E83">
            <v>0.5148617304581541</v>
          </cell>
          <cell r="F83">
            <v>0.5153532453764248</v>
          </cell>
          <cell r="G83">
            <v>0.5108491224779588</v>
          </cell>
          <cell r="H83">
            <v>0.5041819372807462</v>
          </cell>
          <cell r="I83">
            <v>0.5009862016043891</v>
          </cell>
          <cell r="J83">
            <v>0.5273319523744092</v>
          </cell>
          <cell r="K83">
            <v>0.509892450786459</v>
          </cell>
          <cell r="L83">
            <v>0.49212120905019946</v>
          </cell>
          <cell r="M83">
            <v>0.4898045189510546</v>
          </cell>
          <cell r="N83">
            <v>0.4905980181610085</v>
          </cell>
          <cell r="O83">
            <v>0.4983114170351257</v>
          </cell>
          <cell r="P83">
            <v>0.48513826954184597</v>
          </cell>
          <cell r="Q83">
            <v>0.4846467546235752</v>
          </cell>
          <cell r="R83">
            <v>0.4891508775220413</v>
          </cell>
          <cell r="S83">
            <v>0.49581806271925377</v>
          </cell>
          <cell r="T83">
            <v>0.4990137983956109</v>
          </cell>
          <cell r="U83">
            <v>0.4726680476255908</v>
          </cell>
          <cell r="V83">
            <v>0.490107549213541</v>
          </cell>
          <cell r="W83">
            <v>0.5078787909498006</v>
          </cell>
          <cell r="X83">
            <v>0.5101954810489454</v>
          </cell>
          <cell r="Y83">
            <v>0.5094019818389914</v>
          </cell>
        </row>
        <row r="84">
          <cell r="A84" t="str">
            <v>Golden State Water Company</v>
          </cell>
          <cell r="B84">
            <v>4063057</v>
          </cell>
          <cell r="C84" t="str">
            <v>American States Water Company</v>
          </cell>
          <cell r="D84">
            <v>0.5704489501125538</v>
          </cell>
          <cell r="E84">
            <v>0.5701279248537079</v>
          </cell>
          <cell r="F84">
            <v>0.5715182987401385</v>
          </cell>
          <cell r="G84">
            <v>0.5798599793837927</v>
          </cell>
          <cell r="H84">
            <v>0.5664534535435969</v>
          </cell>
          <cell r="I84">
            <v>0.5659754831209712</v>
          </cell>
          <cell r="J84">
            <v>0.5680209419184108</v>
          </cell>
          <cell r="K84">
            <v>0.5652789746846105</v>
          </cell>
          <cell r="L84">
            <v>0.5597639499049243</v>
          </cell>
          <cell r="M84">
            <v>0.5553341128704401</v>
          </cell>
          <cell r="N84">
            <v>0.5532374971889218</v>
          </cell>
          <cell r="O84">
            <v>0.42955104988744613</v>
          </cell>
          <cell r="P84">
            <v>0.4298720751462921</v>
          </cell>
          <cell r="Q84">
            <v>0.42848170125986157</v>
          </cell>
          <cell r="R84">
            <v>0.4201400206162073</v>
          </cell>
          <cell r="S84">
            <v>0.4335465464564031</v>
          </cell>
          <cell r="T84">
            <v>0.4340245168790287</v>
          </cell>
          <cell r="U84">
            <v>0.43197905808158926</v>
          </cell>
          <cell r="V84">
            <v>0.4347210253153895</v>
          </cell>
          <cell r="W84">
            <v>0.4402360500950757</v>
          </cell>
          <cell r="X84">
            <v>0.44466588712955984</v>
          </cell>
          <cell r="Y84">
            <v>0.44676250281107827</v>
          </cell>
        </row>
        <row r="85">
          <cell r="A85" t="str">
            <v>Granite State Electric Company</v>
          </cell>
          <cell r="B85">
            <v>4060294</v>
          </cell>
          <cell r="C85" t="str">
            <v>Algonquin Power &amp; Utilities Corp.</v>
          </cell>
          <cell r="D85">
            <v>0.7347480106100795</v>
          </cell>
          <cell r="E85">
            <v>0.7312166645667969</v>
          </cell>
          <cell r="F85">
            <v>0.7294601038196852</v>
          </cell>
          <cell r="G85">
            <v>0.7028700892318264</v>
          </cell>
          <cell r="H85">
            <v>0.6989227078138966</v>
          </cell>
          <cell r="I85">
            <v>0.6959388837156268</v>
          </cell>
          <cell r="J85">
            <v>0.6874236874236874</v>
          </cell>
          <cell r="K85">
            <v>0.6685380456174514</v>
          </cell>
          <cell r="L85">
            <v>0.6457590718887684</v>
          </cell>
          <cell r="M85">
            <v>0.7837931332699126</v>
          </cell>
          <cell r="N85">
            <v>0.6658800927182743</v>
          </cell>
          <cell r="O85">
            <v>0.26525198938992045</v>
          </cell>
          <cell r="P85">
            <v>0.26878333543320315</v>
          </cell>
          <cell r="Q85">
            <v>0.2705398961803148</v>
          </cell>
          <cell r="R85">
            <v>0.2971299107681737</v>
          </cell>
          <cell r="S85">
            <v>0.3010772921861034</v>
          </cell>
          <cell r="T85">
            <v>0.30406111628437316</v>
          </cell>
          <cell r="U85">
            <v>0.3125763125763126</v>
          </cell>
          <cell r="V85">
            <v>0.33146195438254855</v>
          </cell>
          <cell r="W85">
            <v>0.35424092811123165</v>
          </cell>
          <cell r="X85">
            <v>0.21620686673008735</v>
          </cell>
          <cell r="Y85">
            <v>0.33411990728172575</v>
          </cell>
        </row>
        <row r="86">
          <cell r="A86" t="str">
            <v>Great Plains Energy Inc.</v>
          </cell>
          <cell r="B86">
            <v>4057005</v>
          </cell>
          <cell r="C86">
            <v>0</v>
          </cell>
          <cell r="D86">
            <v>0.5227817766111789</v>
          </cell>
          <cell r="E86">
            <v>0.5221391243511783</v>
          </cell>
          <cell r="F86">
            <v>0.5220952087176246</v>
          </cell>
          <cell r="G86">
            <v>0.5230546423245125</v>
          </cell>
          <cell r="H86">
            <v>0.5152925899182307</v>
          </cell>
          <cell r="I86">
            <v>0.5139525274137662</v>
          </cell>
          <cell r="J86">
            <v>0.5135934411578643</v>
          </cell>
          <cell r="K86">
            <v>0.5141191720349013</v>
          </cell>
          <cell r="L86">
            <v>0.5138255943347023</v>
          </cell>
          <cell r="M86">
            <v>0.5202009974931521</v>
          </cell>
          <cell r="N86">
            <v>0.5442947205063273</v>
          </cell>
          <cell r="O86">
            <v>0.47721822338882114</v>
          </cell>
          <cell r="P86">
            <v>0.4778608756488218</v>
          </cell>
          <cell r="Q86">
            <v>0.47790479128237545</v>
          </cell>
          <cell r="R86">
            <v>0.47694535767548746</v>
          </cell>
          <cell r="S86">
            <v>0.4847074100817693</v>
          </cell>
          <cell r="T86">
            <v>0.4860474725862339</v>
          </cell>
          <cell r="U86">
            <v>0.48640655884213563</v>
          </cell>
          <cell r="V86">
            <v>0.4858808279650987</v>
          </cell>
          <cell r="W86">
            <v>0.4861744056652976</v>
          </cell>
          <cell r="X86">
            <v>0.4797990025068479</v>
          </cell>
          <cell r="Y86">
            <v>0.4557052794936726</v>
          </cell>
        </row>
        <row r="87">
          <cell r="A87" t="str">
            <v>Green Mountain Power Corporation</v>
          </cell>
          <cell r="B87">
            <v>4056999</v>
          </cell>
          <cell r="C87" t="str">
            <v>Caisse de dépôt et placement du Québec</v>
          </cell>
          <cell r="D87">
            <v>0.5211236094811718</v>
          </cell>
          <cell r="E87">
            <v>0.5200533287570547</v>
          </cell>
          <cell r="F87">
            <v>0.5139434864811134</v>
          </cell>
          <cell r="G87">
            <v>0.5087703788833146</v>
          </cell>
          <cell r="H87">
            <v>0.5102472512002664</v>
          </cell>
          <cell r="I87">
            <v>0.5119745626946629</v>
          </cell>
          <cell r="J87">
            <v>0.5132544549753247</v>
          </cell>
          <cell r="K87">
            <v>0.5353156281617157</v>
          </cell>
          <cell r="L87">
            <v>0.5314252264464847</v>
          </cell>
          <cell r="M87">
            <v>0.5293423964171668</v>
          </cell>
          <cell r="N87">
            <v>0.5252372078618989</v>
          </cell>
          <cell r="O87">
            <v>0.4788763905188282</v>
          </cell>
          <cell r="P87">
            <v>0.4799466712429454</v>
          </cell>
          <cell r="Q87">
            <v>0.4860565135188865</v>
          </cell>
          <cell r="R87">
            <v>0.49122962111668544</v>
          </cell>
          <cell r="S87">
            <v>0.48975274879973363</v>
          </cell>
          <cell r="T87">
            <v>0.4880254373053371</v>
          </cell>
          <cell r="U87">
            <v>0.4867455450246753</v>
          </cell>
          <cell r="V87">
            <v>0.46468437183828426</v>
          </cell>
          <cell r="W87">
            <v>0.4685747735535153</v>
          </cell>
          <cell r="X87">
            <v>0.47065760358283315</v>
          </cell>
          <cell r="Y87">
            <v>0.4747627921381012</v>
          </cell>
        </row>
        <row r="88">
          <cell r="A88" t="str">
            <v>Gulf Power Company</v>
          </cell>
          <cell r="B88">
            <v>4057000</v>
          </cell>
          <cell r="C88" t="str">
            <v>Southern Company</v>
          </cell>
          <cell r="D88">
            <v>0.49387687844571065</v>
          </cell>
          <cell r="E88">
            <v>0.4932401310130425</v>
          </cell>
          <cell r="F88">
            <v>0.4881338930398462</v>
          </cell>
          <cell r="G88">
            <v>0.4759520463109226</v>
          </cell>
          <cell r="H88">
            <v>0.5095470324047441</v>
          </cell>
          <cell r="I88">
            <v>0.511056586060511</v>
          </cell>
          <cell r="J88">
            <v>0.4996888175553962</v>
          </cell>
          <cell r="K88">
            <v>0.49748869772825344</v>
          </cell>
          <cell r="L88">
            <v>0.47679743517705453</v>
          </cell>
          <cell r="M88">
            <v>0.4932772993051596</v>
          </cell>
          <cell r="N88">
            <v>0.4861565365151509</v>
          </cell>
          <cell r="O88">
            <v>0.5061231215542894</v>
          </cell>
          <cell r="P88">
            <v>0.5067598689869576</v>
          </cell>
          <cell r="Q88">
            <v>0.5118661069601538</v>
          </cell>
          <cell r="R88">
            <v>0.5240479536890774</v>
          </cell>
          <cell r="S88">
            <v>0.49045296759525586</v>
          </cell>
          <cell r="T88">
            <v>0.4889434139394891</v>
          </cell>
          <cell r="U88">
            <v>0.5003111824446038</v>
          </cell>
          <cell r="V88">
            <v>0.5025113022717466</v>
          </cell>
          <cell r="W88">
            <v>0.5232025648229455</v>
          </cell>
          <cell r="X88">
            <v>0.5067227006948404</v>
          </cell>
          <cell r="Y88">
            <v>0.5138434634848491</v>
          </cell>
        </row>
        <row r="89">
          <cell r="A89" t="str">
            <v>Hawaii Electric Light Company, Inc.</v>
          </cell>
          <cell r="B89">
            <v>4060446</v>
          </cell>
          <cell r="C89" t="str">
            <v>Hawaiian Electric Industries, Inc.</v>
          </cell>
          <cell r="D89" t="str">
            <v>N/A</v>
          </cell>
          <cell r="E89" t="str">
            <v>N/A</v>
          </cell>
          <cell r="F89" t="str">
            <v>N/A</v>
          </cell>
          <cell r="G89" t="str">
            <v>N/A</v>
          </cell>
          <cell r="H89" t="str">
            <v>N/A</v>
          </cell>
          <cell r="I89" t="str">
            <v>N/A</v>
          </cell>
          <cell r="J89" t="str">
            <v>N/A</v>
          </cell>
          <cell r="K89" t="str">
            <v>N/A</v>
          </cell>
          <cell r="L89" t="str">
            <v>N/A</v>
          </cell>
          <cell r="M89" t="str">
            <v>N/A</v>
          </cell>
          <cell r="N89" t="str">
            <v>N/A</v>
          </cell>
          <cell r="O89" t="str">
            <v>N/A</v>
          </cell>
          <cell r="P89" t="str">
            <v>N/A</v>
          </cell>
          <cell r="Q89" t="str">
            <v>N/A</v>
          </cell>
          <cell r="R89" t="str">
            <v>N/A</v>
          </cell>
          <cell r="S89" t="str">
            <v>N/A</v>
          </cell>
          <cell r="T89" t="str">
            <v>N/A</v>
          </cell>
          <cell r="U89" t="str">
            <v>N/A</v>
          </cell>
          <cell r="V89" t="str">
            <v>N/A</v>
          </cell>
          <cell r="W89" t="str">
            <v>N/A</v>
          </cell>
          <cell r="X89" t="str">
            <v>N/A</v>
          </cell>
          <cell r="Y89" t="str">
            <v>N/A</v>
          </cell>
        </row>
        <row r="90">
          <cell r="A90" t="str">
            <v>Hawaiian Electric Company, Inc.</v>
          </cell>
          <cell r="B90">
            <v>0</v>
          </cell>
          <cell r="C90" t="str">
            <v>Hawaiian Electric Industries, Inc.</v>
          </cell>
          <cell r="D90" t="str">
            <v>N/A</v>
          </cell>
          <cell r="E90" t="str">
            <v>N/A</v>
          </cell>
          <cell r="F90" t="str">
            <v>N/A</v>
          </cell>
          <cell r="G90">
            <v>0.5732041628806422</v>
          </cell>
          <cell r="H90">
            <v>0.5706823427561887</v>
          </cell>
          <cell r="I90">
            <v>0.5687511773128798</v>
          </cell>
          <cell r="J90">
            <v>0.5668002485498002</v>
          </cell>
          <cell r="K90">
            <v>0.5668089654256283</v>
          </cell>
          <cell r="L90">
            <v>0.5639396424757662</v>
          </cell>
          <cell r="M90">
            <v>0.5626123118990027</v>
          </cell>
          <cell r="N90">
            <v>0.5618822537946448</v>
          </cell>
          <cell r="O90" t="str">
            <v>N/A</v>
          </cell>
          <cell r="P90" t="str">
            <v>N/A</v>
          </cell>
          <cell r="Q90" t="str">
            <v>N/A</v>
          </cell>
          <cell r="R90">
            <v>0.4267958371193578</v>
          </cell>
          <cell r="S90">
            <v>0.42931765724381127</v>
          </cell>
          <cell r="T90">
            <v>0.43124882268712017</v>
          </cell>
          <cell r="U90">
            <v>0.4331997514501999</v>
          </cell>
          <cell r="V90">
            <v>0.43319103457437175</v>
          </cell>
          <cell r="W90">
            <v>0.4360603575242338</v>
          </cell>
          <cell r="X90">
            <v>0.43738768810099726</v>
          </cell>
          <cell r="Y90">
            <v>0.4381177462053551</v>
          </cell>
        </row>
        <row r="91">
          <cell r="A91" t="str">
            <v>Hawaiian Electric Industries, Inc.</v>
          </cell>
          <cell r="B91">
            <v>1031123</v>
          </cell>
          <cell r="C91">
            <v>0</v>
          </cell>
          <cell r="D91" t="str">
            <v>N/A</v>
          </cell>
          <cell r="E91" t="str">
            <v>N/A</v>
          </cell>
          <cell r="F91" t="str">
            <v>N/A</v>
          </cell>
          <cell r="G91" t="str">
            <v>N/A</v>
          </cell>
          <cell r="H91" t="str">
            <v>N/A</v>
          </cell>
          <cell r="I91" t="str">
            <v>N/A</v>
          </cell>
          <cell r="J91" t="str">
            <v>N/A</v>
          </cell>
          <cell r="K91" t="str">
            <v>N/A</v>
          </cell>
          <cell r="L91" t="str">
            <v>N/A</v>
          </cell>
          <cell r="M91" t="str">
            <v>N/A</v>
          </cell>
          <cell r="N91" t="str">
            <v>N/A</v>
          </cell>
          <cell r="O91" t="str">
            <v>N/A</v>
          </cell>
          <cell r="P91" t="str">
            <v>N/A</v>
          </cell>
          <cell r="Q91" t="str">
            <v>N/A</v>
          </cell>
          <cell r="R91" t="str">
            <v>N/A</v>
          </cell>
          <cell r="S91" t="str">
            <v>N/A</v>
          </cell>
          <cell r="T91" t="str">
            <v>N/A</v>
          </cell>
          <cell r="U91" t="str">
            <v>N/A</v>
          </cell>
          <cell r="V91" t="str">
            <v>N/A</v>
          </cell>
          <cell r="W91" t="str">
            <v>N/A</v>
          </cell>
          <cell r="X91" t="str">
            <v>N/A</v>
          </cell>
          <cell r="Y91" t="str">
            <v>N/A</v>
          </cell>
        </row>
        <row r="92">
          <cell r="A92" t="str">
            <v>Hope Gas, Inc.</v>
          </cell>
          <cell r="B92">
            <v>4060572</v>
          </cell>
          <cell r="C92" t="str">
            <v>Dominion Resources, Inc.</v>
          </cell>
          <cell r="D92" t="str">
            <v>N/A</v>
          </cell>
          <cell r="E92" t="str">
            <v>N/A</v>
          </cell>
          <cell r="F92" t="str">
            <v>N/A</v>
          </cell>
          <cell r="G92" t="str">
            <v>N/A</v>
          </cell>
          <cell r="H92" t="str">
            <v>N/A</v>
          </cell>
          <cell r="I92" t="str">
            <v>N/A</v>
          </cell>
          <cell r="J92" t="str">
            <v>N/A</v>
          </cell>
          <cell r="K92" t="str">
            <v>N/A</v>
          </cell>
          <cell r="L92" t="str">
            <v>N/A</v>
          </cell>
          <cell r="M92" t="str">
            <v>N/A</v>
          </cell>
          <cell r="N92" t="str">
            <v>N/A</v>
          </cell>
          <cell r="O92" t="str">
            <v>N/A</v>
          </cell>
          <cell r="P92" t="str">
            <v>N/A</v>
          </cell>
          <cell r="Q92" t="str">
            <v>N/A</v>
          </cell>
          <cell r="R92" t="str">
            <v>N/A</v>
          </cell>
          <cell r="S92" t="str">
            <v>N/A</v>
          </cell>
          <cell r="T92" t="str">
            <v>N/A</v>
          </cell>
          <cell r="U92" t="str">
            <v>N/A</v>
          </cell>
          <cell r="V92" t="str">
            <v>N/A</v>
          </cell>
          <cell r="W92" t="str">
            <v>N/A</v>
          </cell>
          <cell r="X92" t="str">
            <v>N/A</v>
          </cell>
          <cell r="Y92" t="str">
            <v>N/A</v>
          </cell>
        </row>
        <row r="93">
          <cell r="A93" t="str">
            <v>Iberdrola USA, Inc.</v>
          </cell>
          <cell r="B93">
            <v>4057045</v>
          </cell>
          <cell r="C93" t="str">
            <v>Iberdrola, S.A.</v>
          </cell>
          <cell r="D93">
            <v>0.5572613952970373</v>
          </cell>
          <cell r="E93">
            <v>0.5719930043567056</v>
          </cell>
          <cell r="F93">
            <v>0.5751307428633364</v>
          </cell>
          <cell r="G93">
            <v>0.5886479666955023</v>
          </cell>
          <cell r="H93">
            <v>0.5829082365914152</v>
          </cell>
          <cell r="I93">
            <v>0.5766041248650932</v>
          </cell>
          <cell r="J93">
            <v>0.5648877506778043</v>
          </cell>
          <cell r="K93">
            <v>0.5626622415039669</v>
          </cell>
          <cell r="L93">
            <v>0.5538321829344139</v>
          </cell>
          <cell r="M93">
            <v>0.5181613221074949</v>
          </cell>
          <cell r="N93">
            <v>0.5399507536446707</v>
          </cell>
          <cell r="O93">
            <v>0.4427386047029626</v>
          </cell>
          <cell r="P93">
            <v>0.4280069956432943</v>
          </cell>
          <cell r="Q93">
            <v>0.42486925713666357</v>
          </cell>
          <cell r="R93">
            <v>0.4113520333044977</v>
          </cell>
          <cell r="S93">
            <v>0.4170917634085847</v>
          </cell>
          <cell r="T93">
            <v>0.42339587513490684</v>
          </cell>
          <cell r="U93">
            <v>0.4351122493221958</v>
          </cell>
          <cell r="V93">
            <v>0.4373377584960331</v>
          </cell>
          <cell r="W93">
            <v>0.4461678170655861</v>
          </cell>
          <cell r="X93">
            <v>0.4818386778925052</v>
          </cell>
          <cell r="Y93">
            <v>0.46004924635532934</v>
          </cell>
        </row>
        <row r="94">
          <cell r="A94" t="str">
            <v>IDACORP, Inc.</v>
          </cell>
          <cell r="B94">
            <v>4056949</v>
          </cell>
          <cell r="C94">
            <v>0</v>
          </cell>
          <cell r="D94">
            <v>0.5160986880884563</v>
          </cell>
          <cell r="E94">
            <v>0.49384777077471026</v>
          </cell>
          <cell r="F94">
            <v>0.5293830103835662</v>
          </cell>
          <cell r="G94">
            <v>0.5291584146151301</v>
          </cell>
          <cell r="H94">
            <v>0.5203033226696457</v>
          </cell>
          <cell r="I94">
            <v>0.5172370612207814</v>
          </cell>
          <cell r="J94">
            <v>0.5161223978423837</v>
          </cell>
          <cell r="K94">
            <v>0.5051483312786179</v>
          </cell>
          <cell r="L94">
            <v>0.49741403206528706</v>
          </cell>
          <cell r="M94">
            <v>0.5166001189711107</v>
          </cell>
          <cell r="N94">
            <v>0.5139028289322487</v>
          </cell>
          <cell r="O94">
            <v>0.4839013119115438</v>
          </cell>
          <cell r="P94">
            <v>0.5061522292252897</v>
          </cell>
          <cell r="Q94">
            <v>0.4706169896164338</v>
          </cell>
          <cell r="R94">
            <v>0.47084158538486987</v>
          </cell>
          <cell r="S94">
            <v>0.47969667733035426</v>
          </cell>
          <cell r="T94">
            <v>0.48276293877921855</v>
          </cell>
          <cell r="U94">
            <v>0.48387760215761627</v>
          </cell>
          <cell r="V94">
            <v>0.4948516687213821</v>
          </cell>
          <cell r="W94">
            <v>0.502585967934713</v>
          </cell>
          <cell r="X94">
            <v>0.48339988102888937</v>
          </cell>
          <cell r="Y94">
            <v>0.4860971710677513</v>
          </cell>
        </row>
        <row r="95">
          <cell r="A95" t="str">
            <v>Idaho Power Co.</v>
          </cell>
          <cell r="B95">
            <v>4057002</v>
          </cell>
          <cell r="C95" t="str">
            <v>IDACORP, Inc.</v>
          </cell>
          <cell r="D95">
            <v>0.5160986880884563</v>
          </cell>
          <cell r="E95">
            <v>0.49384777077471026</v>
          </cell>
          <cell r="F95">
            <v>0.5293830103835662</v>
          </cell>
          <cell r="G95">
            <v>0.5291584146151301</v>
          </cell>
          <cell r="H95">
            <v>0.5203033226696457</v>
          </cell>
          <cell r="I95">
            <v>0.5172370612207814</v>
          </cell>
          <cell r="J95">
            <v>0.5161223978423837</v>
          </cell>
          <cell r="K95">
            <v>0.5051483312786179</v>
          </cell>
          <cell r="L95">
            <v>0.49741403206528706</v>
          </cell>
          <cell r="M95">
            <v>0.5166001189711107</v>
          </cell>
          <cell r="N95">
            <v>0.5139028289322487</v>
          </cell>
          <cell r="O95">
            <v>0.4839013119115438</v>
          </cell>
          <cell r="P95">
            <v>0.5061522292252897</v>
          </cell>
          <cell r="Q95">
            <v>0.4706169896164338</v>
          </cell>
          <cell r="R95">
            <v>0.47084158538486987</v>
          </cell>
          <cell r="S95">
            <v>0.47969667733035426</v>
          </cell>
          <cell r="T95">
            <v>0.48276293877921855</v>
          </cell>
          <cell r="U95">
            <v>0.48387760215761627</v>
          </cell>
          <cell r="V95">
            <v>0.4948516687213821</v>
          </cell>
          <cell r="W95">
            <v>0.502585967934713</v>
          </cell>
          <cell r="X95">
            <v>0.48339988102888937</v>
          </cell>
          <cell r="Y95">
            <v>0.4860971710677513</v>
          </cell>
        </row>
        <row r="96">
          <cell r="A96" t="str">
            <v>Indiana Gas Company, Inc.</v>
          </cell>
          <cell r="B96">
            <v>4057125</v>
          </cell>
          <cell r="C96" t="str">
            <v>Vectren Corporation</v>
          </cell>
          <cell r="D96" t="str">
            <v>N/A</v>
          </cell>
          <cell r="E96" t="str">
            <v>N/A</v>
          </cell>
          <cell r="F96" t="str">
            <v>N/A</v>
          </cell>
          <cell r="G96" t="str">
            <v>N/A</v>
          </cell>
          <cell r="H96" t="str">
            <v>N/A</v>
          </cell>
          <cell r="I96" t="str">
            <v>N/A</v>
          </cell>
          <cell r="J96" t="str">
            <v>N/A</v>
          </cell>
          <cell r="K96" t="str">
            <v>N/A</v>
          </cell>
          <cell r="L96" t="str">
            <v>N/A</v>
          </cell>
          <cell r="M96" t="str">
            <v>N/A</v>
          </cell>
          <cell r="N96" t="str">
            <v>N/A</v>
          </cell>
          <cell r="O96" t="str">
            <v>N/A</v>
          </cell>
          <cell r="P96" t="str">
            <v>N/A</v>
          </cell>
          <cell r="Q96" t="str">
            <v>N/A</v>
          </cell>
          <cell r="R96" t="str">
            <v>N/A</v>
          </cell>
          <cell r="S96" t="str">
            <v>N/A</v>
          </cell>
          <cell r="T96" t="str">
            <v>N/A</v>
          </cell>
          <cell r="U96" t="str">
            <v>N/A</v>
          </cell>
          <cell r="V96" t="str">
            <v>N/A</v>
          </cell>
          <cell r="W96" t="str">
            <v>N/A</v>
          </cell>
          <cell r="X96" t="str">
            <v>N/A</v>
          </cell>
          <cell r="Y96" t="str">
            <v>N/A</v>
          </cell>
        </row>
        <row r="97">
          <cell r="A97" t="str">
            <v>Indiana Michigan Power Company</v>
          </cell>
          <cell r="B97">
            <v>4057003</v>
          </cell>
          <cell r="C97" t="str">
            <v>American Electric Power Company, Inc.</v>
          </cell>
          <cell r="D97">
            <v>0.520752832477353</v>
          </cell>
          <cell r="E97">
            <v>0.5193874724460137</v>
          </cell>
          <cell r="F97">
            <v>0.5135689222398907</v>
          </cell>
          <cell r="G97">
            <v>0.5145261851101528</v>
          </cell>
          <cell r="H97">
            <v>0.5138756106151124</v>
          </cell>
          <cell r="I97">
            <v>0.5163098405345017</v>
          </cell>
          <cell r="J97">
            <v>0.5080184901800652</v>
          </cell>
          <cell r="K97">
            <v>0.4827392060570154</v>
          </cell>
          <cell r="L97">
            <v>0.4777404907100947</v>
          </cell>
          <cell r="M97">
            <v>0.4687787880920974</v>
          </cell>
          <cell r="N97">
            <v>0.4959424700960802</v>
          </cell>
          <cell r="O97">
            <v>0.4792471675226469</v>
          </cell>
          <cell r="P97">
            <v>0.4806125275539863</v>
          </cell>
          <cell r="Q97">
            <v>0.48643107776010935</v>
          </cell>
          <cell r="R97">
            <v>0.4854738148898472</v>
          </cell>
          <cell r="S97">
            <v>0.4861243893848875</v>
          </cell>
          <cell r="T97">
            <v>0.4836901594654983</v>
          </cell>
          <cell r="U97">
            <v>0.4919815098199348</v>
          </cell>
          <cell r="V97">
            <v>0.5172607939429846</v>
          </cell>
          <cell r="W97">
            <v>0.5222595092899053</v>
          </cell>
          <cell r="X97">
            <v>0.5312212119079026</v>
          </cell>
          <cell r="Y97">
            <v>0.5040575299039198</v>
          </cell>
        </row>
        <row r="98">
          <cell r="A98" t="str">
            <v>Indianapolis Power &amp; Light Company</v>
          </cell>
          <cell r="B98">
            <v>4024697</v>
          </cell>
          <cell r="C98" t="str">
            <v>AES Corporation</v>
          </cell>
          <cell r="D98">
            <v>0.4924367682643766</v>
          </cell>
          <cell r="E98">
            <v>0.44178648707693097</v>
          </cell>
          <cell r="F98">
            <v>0.4454787675573608</v>
          </cell>
          <cell r="G98">
            <v>0.4397787987068232</v>
          </cell>
          <cell r="H98">
            <v>0.446263748092278</v>
          </cell>
          <cell r="I98">
            <v>0.4495141972252283</v>
          </cell>
          <cell r="J98">
            <v>0.45057391457386736</v>
          </cell>
          <cell r="K98">
            <v>0.44958569289939715</v>
          </cell>
          <cell r="L98">
            <v>0.43459750890249577</v>
          </cell>
          <cell r="M98">
            <v>0.44574368407438275</v>
          </cell>
          <cell r="N98">
            <v>0.449368621108705</v>
          </cell>
          <cell r="O98">
            <v>0.5075632317356233</v>
          </cell>
          <cell r="P98">
            <v>0.558213512923069</v>
          </cell>
          <cell r="Q98">
            <v>0.5545212324426392</v>
          </cell>
          <cell r="R98">
            <v>0.5602212012931768</v>
          </cell>
          <cell r="S98">
            <v>0.553736251907722</v>
          </cell>
          <cell r="T98">
            <v>0.5504858027747717</v>
          </cell>
          <cell r="U98">
            <v>0.5494260854261327</v>
          </cell>
          <cell r="V98">
            <v>0.5504143071006028</v>
          </cell>
          <cell r="W98">
            <v>0.5654024910975042</v>
          </cell>
          <cell r="X98">
            <v>0.5542563159256172</v>
          </cell>
          <cell r="Y98">
            <v>0.550631378891295</v>
          </cell>
        </row>
        <row r="99">
          <cell r="A99" t="str">
            <v>Integrys Energy Group, Inc.</v>
          </cell>
          <cell r="B99">
            <v>4057067</v>
          </cell>
          <cell r="C99" t="str">
            <v>WEC Energy Group, Inc.</v>
          </cell>
          <cell r="D99">
            <v>0.5510139097221266</v>
          </cell>
          <cell r="E99">
            <v>0.5479885764116986</v>
          </cell>
          <cell r="F99">
            <v>0.546091849412874</v>
          </cell>
          <cell r="G99">
            <v>0.5432204250036654</v>
          </cell>
          <cell r="H99">
            <v>0.5404985630261503</v>
          </cell>
          <cell r="I99">
            <v>0.5407049552985121</v>
          </cell>
          <cell r="J99">
            <v>0.5366181137755456</v>
          </cell>
          <cell r="K99">
            <v>0.6099876968809942</v>
          </cell>
          <cell r="L99">
            <v>0.6085282624917114</v>
          </cell>
          <cell r="M99">
            <v>0.6143534679964985</v>
          </cell>
          <cell r="N99">
            <v>0.5681311540215054</v>
          </cell>
          <cell r="O99">
            <v>0.44898609027787334</v>
          </cell>
          <cell r="P99">
            <v>0.4520114235883013</v>
          </cell>
          <cell r="Q99">
            <v>0.4539081505871259</v>
          </cell>
          <cell r="R99">
            <v>0.4567795749963346</v>
          </cell>
          <cell r="S99">
            <v>0.45950143697384965</v>
          </cell>
          <cell r="T99">
            <v>0.4592950447014878</v>
          </cell>
          <cell r="U99">
            <v>0.46338188622445436</v>
          </cell>
          <cell r="V99">
            <v>0.39001230311900575</v>
          </cell>
          <cell r="W99">
            <v>0.39147173750828856</v>
          </cell>
          <cell r="X99">
            <v>0.3856465320035015</v>
          </cell>
          <cell r="Y99">
            <v>0.4318688459784947</v>
          </cell>
        </row>
        <row r="100">
          <cell r="A100" t="str">
            <v>Interstate Power and Light Company</v>
          </cell>
          <cell r="B100">
            <v>4057087</v>
          </cell>
          <cell r="C100" t="str">
            <v>Alliant Energy Corporation</v>
          </cell>
          <cell r="D100">
            <v>0.517154721700792</v>
          </cell>
          <cell r="E100">
            <v>0.5009470881016779</v>
          </cell>
          <cell r="F100">
            <v>0.49897600051048696</v>
          </cell>
          <cell r="G100">
            <v>0.5401046446935254</v>
          </cell>
          <cell r="H100">
            <v>0.520507219213319</v>
          </cell>
          <cell r="I100">
            <v>0.5187812415550613</v>
          </cell>
          <cell r="J100">
            <v>0.5134594074932253</v>
          </cell>
          <cell r="K100">
            <v>0.5400823472237597</v>
          </cell>
          <cell r="L100">
            <v>0.5251236395264419</v>
          </cell>
          <cell r="M100">
            <v>0.5255492915420072</v>
          </cell>
          <cell r="N100">
            <v>0.5191280284788082</v>
          </cell>
          <cell r="O100">
            <v>0.482845278299208</v>
          </cell>
          <cell r="P100">
            <v>0.4990529118983221</v>
          </cell>
          <cell r="Q100">
            <v>0.501023999489513</v>
          </cell>
          <cell r="R100">
            <v>0.45989535530647463</v>
          </cell>
          <cell r="S100">
            <v>0.47949278078668095</v>
          </cell>
          <cell r="T100">
            <v>0.4812187584449386</v>
          </cell>
          <cell r="U100">
            <v>0.4865405925067747</v>
          </cell>
          <cell r="V100">
            <v>0.45991765277624025</v>
          </cell>
          <cell r="W100">
            <v>0.474876360473558</v>
          </cell>
          <cell r="X100">
            <v>0.47445070845799275</v>
          </cell>
          <cell r="Y100">
            <v>0.4808719715211918</v>
          </cell>
        </row>
        <row r="101">
          <cell r="A101" t="str">
            <v>Jersey Central Power &amp; Light Company</v>
          </cell>
          <cell r="B101">
            <v>4057004</v>
          </cell>
          <cell r="C101" t="str">
            <v>FirstEnergy Corp.</v>
          </cell>
          <cell r="D101">
            <v>0.5519225447899201</v>
          </cell>
          <cell r="E101">
            <v>0.5499493531519138</v>
          </cell>
          <cell r="F101">
            <v>0.5476663548088521</v>
          </cell>
          <cell r="G101">
            <v>0.5523667488615924</v>
          </cell>
          <cell r="H101">
            <v>0.5448967416057301</v>
          </cell>
          <cell r="I101">
            <v>0.5419718387574015</v>
          </cell>
          <cell r="J101">
            <v>0.539374903747923</v>
          </cell>
          <cell r="K101">
            <v>0.5428464734785611</v>
          </cell>
          <cell r="L101">
            <v>0.6062395017000196</v>
          </cell>
          <cell r="M101">
            <v>0.6030495126003355</v>
          </cell>
          <cell r="N101">
            <v>0.6003264580584868</v>
          </cell>
          <cell r="O101">
            <v>0.44807745521007986</v>
          </cell>
          <cell r="P101">
            <v>0.4500506468480861</v>
          </cell>
          <cell r="Q101">
            <v>0.45233364519114794</v>
          </cell>
          <cell r="R101">
            <v>0.4476332511384076</v>
          </cell>
          <cell r="S101">
            <v>0.45510325839426996</v>
          </cell>
          <cell r="T101">
            <v>0.45802816124259843</v>
          </cell>
          <cell r="U101">
            <v>0.4606250962520771</v>
          </cell>
          <cell r="V101">
            <v>0.457153526521439</v>
          </cell>
          <cell r="W101">
            <v>0.39376049829998033</v>
          </cell>
          <cell r="X101">
            <v>0.39695048739966454</v>
          </cell>
          <cell r="Y101">
            <v>0.3996735419415131</v>
          </cell>
        </row>
        <row r="102">
          <cell r="A102" t="str">
            <v>Kansas City Power &amp; Light Company</v>
          </cell>
          <cell r="B102">
            <v>4072456</v>
          </cell>
          <cell r="C102" t="str">
            <v>Great Plains Energy Inc.</v>
          </cell>
          <cell r="D102">
            <v>0.5017659113008353</v>
          </cell>
          <cell r="E102">
            <v>0.4984305032056576</v>
          </cell>
          <cell r="F102">
            <v>0.49532326825178097</v>
          </cell>
          <cell r="G102">
            <v>0.49540893223933563</v>
          </cell>
          <cell r="H102">
            <v>0.4867026737609418</v>
          </cell>
          <cell r="I102">
            <v>0.4846336250656671</v>
          </cell>
          <cell r="J102">
            <v>0.48457702282238607</v>
          </cell>
          <cell r="K102">
            <v>0.4856631920677797</v>
          </cell>
          <cell r="L102">
            <v>0.47697443801015565</v>
          </cell>
          <cell r="M102">
            <v>0.48678282975485715</v>
          </cell>
          <cell r="N102">
            <v>0.5236914468789573</v>
          </cell>
          <cell r="O102">
            <v>0.49823408869916475</v>
          </cell>
          <cell r="P102">
            <v>0.5015694967943424</v>
          </cell>
          <cell r="Q102">
            <v>0.504676731748219</v>
          </cell>
          <cell r="R102">
            <v>0.5045910677606644</v>
          </cell>
          <cell r="S102">
            <v>0.5132973262390582</v>
          </cell>
          <cell r="T102">
            <v>0.5153663749343329</v>
          </cell>
          <cell r="U102">
            <v>0.5154229771776139</v>
          </cell>
          <cell r="V102">
            <v>0.5143368079322203</v>
          </cell>
          <cell r="W102">
            <v>0.5230255619898443</v>
          </cell>
          <cell r="X102">
            <v>0.5132171702451429</v>
          </cell>
          <cell r="Y102">
            <v>0.47630855312104264</v>
          </cell>
        </row>
        <row r="103">
          <cell r="A103" t="str">
            <v>Kansas Gas and Electric Company</v>
          </cell>
          <cell r="B103">
            <v>4057089</v>
          </cell>
          <cell r="C103" t="str">
            <v>Westar Energy, Inc.</v>
          </cell>
          <cell r="D103">
            <v>0.7243472867371664</v>
          </cell>
          <cell r="E103">
            <v>0.721462852721792</v>
          </cell>
          <cell r="F103">
            <v>0.7199332740252031</v>
          </cell>
          <cell r="G103">
            <v>0.7264786126164159</v>
          </cell>
          <cell r="H103">
            <v>0.7767105842881775</v>
          </cell>
          <cell r="I103">
            <v>0.6972550900882539</v>
          </cell>
          <cell r="J103">
            <v>0.6954341765364976</v>
          </cell>
          <cell r="K103">
            <v>0.6591098763034269</v>
          </cell>
          <cell r="L103">
            <v>0.6507509916447661</v>
          </cell>
          <cell r="M103">
            <v>0.6222043737297767</v>
          </cell>
          <cell r="N103">
            <v>0.6202414187429812</v>
          </cell>
          <cell r="O103">
            <v>0.2756527132628336</v>
          </cell>
          <cell r="P103">
            <v>0.278537147278208</v>
          </cell>
          <cell r="Q103">
            <v>0.2800667259747968</v>
          </cell>
          <cell r="R103">
            <v>0.2735213873835841</v>
          </cell>
          <cell r="S103">
            <v>0.22328941571182245</v>
          </cell>
          <cell r="T103">
            <v>0.3027449099117461</v>
          </cell>
          <cell r="U103">
            <v>0.30456582346350236</v>
          </cell>
          <cell r="V103">
            <v>0.3408901236965732</v>
          </cell>
          <cell r="W103">
            <v>0.34924900835523387</v>
          </cell>
          <cell r="X103">
            <v>0.37779562627022334</v>
          </cell>
          <cell r="Y103">
            <v>0.37975858125701883</v>
          </cell>
        </row>
        <row r="104">
          <cell r="A104" t="str">
            <v>KCP&amp;L Greater Missouri Operations Company</v>
          </cell>
          <cell r="B104">
            <v>4000843</v>
          </cell>
          <cell r="C104" t="str">
            <v>Great Plains Energy Inc.</v>
          </cell>
          <cell r="D104">
            <v>0.5620115063679926</v>
          </cell>
          <cell r="E104">
            <v>0.5657269423736865</v>
          </cell>
          <cell r="F104">
            <v>0.5706946210743589</v>
          </cell>
          <cell r="G104">
            <v>0.5729801940400848</v>
          </cell>
          <cell r="H104">
            <v>0.5667827921119986</v>
          </cell>
          <cell r="I104">
            <v>0.5665682698153659</v>
          </cell>
          <cell r="J104">
            <v>0.5651860794733905</v>
          </cell>
          <cell r="K104">
            <v>0.5646114659838585</v>
          </cell>
          <cell r="L104">
            <v>0.5818254601677709</v>
          </cell>
          <cell r="M104">
            <v>0.5802098366261207</v>
          </cell>
          <cell r="N104">
            <v>0.5786672415204883</v>
          </cell>
          <cell r="O104">
            <v>0.4379884936320074</v>
          </cell>
          <cell r="P104">
            <v>0.4342730576263136</v>
          </cell>
          <cell r="Q104">
            <v>0.42930537892564113</v>
          </cell>
          <cell r="R104">
            <v>0.4270198059599152</v>
          </cell>
          <cell r="S104">
            <v>0.43321720788800144</v>
          </cell>
          <cell r="T104">
            <v>0.4334317301846341</v>
          </cell>
          <cell r="U104">
            <v>0.4348139205266095</v>
          </cell>
          <cell r="V104">
            <v>0.4353885340161416</v>
          </cell>
          <cell r="W104">
            <v>0.41817453983222913</v>
          </cell>
          <cell r="X104">
            <v>0.4197901633738793</v>
          </cell>
          <cell r="Y104">
            <v>0.4213327584795116</v>
          </cell>
        </row>
        <row r="105">
          <cell r="A105" t="str">
            <v>Kentucky Power Company</v>
          </cell>
          <cell r="B105">
            <v>4057006</v>
          </cell>
          <cell r="C105" t="str">
            <v>American Electric Power Company, Inc.</v>
          </cell>
          <cell r="D105">
            <v>0.4387128071370425</v>
          </cell>
          <cell r="E105">
            <v>0.4419366966578854</v>
          </cell>
          <cell r="F105">
            <v>0.44744059795118385</v>
          </cell>
          <cell r="G105">
            <v>0.46249755834886314</v>
          </cell>
          <cell r="H105">
            <v>0.48234642098091257</v>
          </cell>
          <cell r="I105">
            <v>0.5030229240896911</v>
          </cell>
          <cell r="J105">
            <v>0.528317717361612</v>
          </cell>
          <cell r="K105">
            <v>0.4602412740085128</v>
          </cell>
          <cell r="L105">
            <v>0.47181449732448066</v>
          </cell>
          <cell r="M105">
            <v>0.47166036298436714</v>
          </cell>
          <cell r="N105">
            <v>0.46616940375104976</v>
          </cell>
          <cell r="O105">
            <v>0.5612871928629575</v>
          </cell>
          <cell r="P105">
            <v>0.5580633033421146</v>
          </cell>
          <cell r="Q105">
            <v>0.5525594020488162</v>
          </cell>
          <cell r="R105">
            <v>0.5375024416511369</v>
          </cell>
          <cell r="S105">
            <v>0.5176535790190874</v>
          </cell>
          <cell r="T105">
            <v>0.496977075910309</v>
          </cell>
          <cell r="U105">
            <v>0.47168228263838796</v>
          </cell>
          <cell r="V105">
            <v>0.5397587259914872</v>
          </cell>
          <cell r="W105">
            <v>0.5281855026755193</v>
          </cell>
          <cell r="X105">
            <v>0.5283396370156329</v>
          </cell>
          <cell r="Y105">
            <v>0.5338305962489502</v>
          </cell>
        </row>
        <row r="106">
          <cell r="A106" t="str">
            <v>Kentucky Utilities Company</v>
          </cell>
          <cell r="B106">
            <v>4042397</v>
          </cell>
          <cell r="C106" t="str">
            <v>PPL Corporation</v>
          </cell>
          <cell r="D106">
            <v>0.6078373615939695</v>
          </cell>
          <cell r="E106">
            <v>0.6087371756976196</v>
          </cell>
          <cell r="F106">
            <v>0.6052533822491801</v>
          </cell>
          <cell r="G106">
            <v>0.6025703499403995</v>
          </cell>
          <cell r="H106">
            <v>0.6003301271826822</v>
          </cell>
          <cell r="I106">
            <v>0.5990103377171718</v>
          </cell>
          <cell r="J106">
            <v>0.5928466282495166</v>
          </cell>
          <cell r="K106">
            <v>0.6165404020697614</v>
          </cell>
          <cell r="L106">
            <v>0.6137444439296781</v>
          </cell>
          <cell r="M106">
            <v>0.6102322375586116</v>
          </cell>
          <cell r="N106">
            <v>0.6017465910301999</v>
          </cell>
          <cell r="O106">
            <v>0.3921626384060305</v>
          </cell>
          <cell r="P106">
            <v>0.3912628243023804</v>
          </cell>
          <cell r="Q106">
            <v>0.3947466177508199</v>
          </cell>
          <cell r="R106">
            <v>0.39742965005960057</v>
          </cell>
          <cell r="S106">
            <v>0.39966987281731786</v>
          </cell>
          <cell r="T106">
            <v>0.4009896622828282</v>
          </cell>
          <cell r="U106">
            <v>0.4071533717504834</v>
          </cell>
          <cell r="V106">
            <v>0.3834595979302387</v>
          </cell>
          <cell r="W106">
            <v>0.3862555560703219</v>
          </cell>
          <cell r="X106">
            <v>0.38976776244138844</v>
          </cell>
          <cell r="Y106">
            <v>0.3982534089698001</v>
          </cell>
        </row>
        <row r="107">
          <cell r="A107" t="str">
            <v>Kingsport Power Company</v>
          </cell>
          <cell r="B107">
            <v>4060895</v>
          </cell>
          <cell r="C107" t="str">
            <v>American Electric Power Company, Inc.</v>
          </cell>
          <cell r="D107">
            <v>0.6044303797468354</v>
          </cell>
          <cell r="E107">
            <v>0.6077123747131397</v>
          </cell>
          <cell r="F107">
            <v>0.6099615812157497</v>
          </cell>
          <cell r="G107">
            <v>0.6054993392113932</v>
          </cell>
          <cell r="H107">
            <v>0.6091001485419436</v>
          </cell>
          <cell r="I107">
            <v>0.5887566055970226</v>
          </cell>
          <cell r="J107">
            <v>0.6084726518147292</v>
          </cell>
          <cell r="K107">
            <v>0.6072732985115658</v>
          </cell>
          <cell r="L107">
            <v>0.6033320111067036</v>
          </cell>
          <cell r="M107">
            <v>0.6084496564145735</v>
          </cell>
          <cell r="N107">
            <v>0.5996476899671711</v>
          </cell>
          <cell r="O107">
            <v>0.39556962025316456</v>
          </cell>
          <cell r="P107">
            <v>0.39228762528686034</v>
          </cell>
          <cell r="Q107">
            <v>0.3900384187842503</v>
          </cell>
          <cell r="R107">
            <v>0.3945006607886068</v>
          </cell>
          <cell r="S107">
            <v>0.39089985145805645</v>
          </cell>
          <cell r="T107">
            <v>0.4112433944029774</v>
          </cell>
          <cell r="U107">
            <v>0.39152734818527074</v>
          </cell>
          <cell r="V107">
            <v>0.3927267014884342</v>
          </cell>
          <cell r="W107">
            <v>0.3966679888932963</v>
          </cell>
          <cell r="X107">
            <v>0.3915503435854265</v>
          </cell>
          <cell r="Y107">
            <v>0.4003523100328289</v>
          </cell>
        </row>
        <row r="108">
          <cell r="A108" t="str">
            <v>Lockhart Power Company</v>
          </cell>
          <cell r="B108">
            <v>4061118</v>
          </cell>
          <cell r="C108" t="str">
            <v>Milliken &amp; Company</v>
          </cell>
          <cell r="D108">
            <v>1</v>
          </cell>
          <cell r="E108">
            <v>1</v>
          </cell>
          <cell r="F108">
            <v>1</v>
          </cell>
          <cell r="G108">
            <v>1</v>
          </cell>
          <cell r="H108">
            <v>1</v>
          </cell>
          <cell r="I108">
            <v>1</v>
          </cell>
          <cell r="J108">
            <v>1</v>
          </cell>
          <cell r="K108">
            <v>1</v>
          </cell>
          <cell r="L108">
            <v>1</v>
          </cell>
          <cell r="M108">
            <v>1</v>
          </cell>
          <cell r="N108">
            <v>1</v>
          </cell>
          <cell r="O108">
            <v>0</v>
          </cell>
          <cell r="P108">
            <v>0</v>
          </cell>
          <cell r="Q108">
            <v>0</v>
          </cell>
          <cell r="R108">
            <v>0</v>
          </cell>
          <cell r="S108">
            <v>0</v>
          </cell>
          <cell r="T108">
            <v>0</v>
          </cell>
          <cell r="U108">
            <v>0</v>
          </cell>
          <cell r="V108">
            <v>0</v>
          </cell>
          <cell r="W108">
            <v>0</v>
          </cell>
          <cell r="X108">
            <v>0</v>
          </cell>
          <cell r="Y108">
            <v>0</v>
          </cell>
        </row>
        <row r="109">
          <cell r="A109" t="str">
            <v>Louisville Gas and Electric Company</v>
          </cell>
          <cell r="B109">
            <v>4057090</v>
          </cell>
          <cell r="C109" t="str">
            <v>PPL Corporation</v>
          </cell>
          <cell r="D109">
            <v>0.6217658186029924</v>
          </cell>
          <cell r="E109">
            <v>0.6196561365065383</v>
          </cell>
          <cell r="F109">
            <v>0.6163809454684843</v>
          </cell>
          <cell r="G109">
            <v>0.606184085209239</v>
          </cell>
          <cell r="H109">
            <v>0.6013202006794622</v>
          </cell>
          <cell r="I109">
            <v>0.5946902792746391</v>
          </cell>
          <cell r="J109">
            <v>0.5917317645254927</v>
          </cell>
          <cell r="K109">
            <v>0.6331652074013243</v>
          </cell>
          <cell r="L109">
            <v>0.6294848890501807</v>
          </cell>
          <cell r="M109">
            <v>0.625928251133146</v>
          </cell>
          <cell r="N109">
            <v>0.6194793998556417</v>
          </cell>
          <cell r="O109">
            <v>0.3782341813970076</v>
          </cell>
          <cell r="P109">
            <v>0.3803438634934617</v>
          </cell>
          <cell r="Q109">
            <v>0.38361905453151574</v>
          </cell>
          <cell r="R109">
            <v>0.39381591479076095</v>
          </cell>
          <cell r="S109">
            <v>0.3986797993205378</v>
          </cell>
          <cell r="T109">
            <v>0.4053097207253608</v>
          </cell>
          <cell r="U109">
            <v>0.4082682354745073</v>
          </cell>
          <cell r="V109">
            <v>0.3668347925986757</v>
          </cell>
          <cell r="W109">
            <v>0.3705151109498192</v>
          </cell>
          <cell r="X109">
            <v>0.374071748866854</v>
          </cell>
          <cell r="Y109">
            <v>0.3805206001443583</v>
          </cell>
        </row>
        <row r="110">
          <cell r="A110" t="str">
            <v>Madison Gas and Electric Company</v>
          </cell>
          <cell r="B110">
            <v>4008754</v>
          </cell>
          <cell r="C110" t="str">
            <v>MGE Energy, Inc.</v>
          </cell>
          <cell r="D110">
            <v>0.6119740528337114</v>
          </cell>
          <cell r="E110">
            <v>0.6111945505735853</v>
          </cell>
          <cell r="F110">
            <v>0.6052125956235546</v>
          </cell>
          <cell r="G110">
            <v>0.5992717215210394</v>
          </cell>
          <cell r="H110">
            <v>0.5949432347276549</v>
          </cell>
          <cell r="I110">
            <v>0.5947912314700626</v>
          </cell>
          <cell r="J110">
            <v>0.5882704063359968</v>
          </cell>
          <cell r="K110">
            <v>0.5939421011423179</v>
          </cell>
          <cell r="L110">
            <v>0.6137629967057855</v>
          </cell>
          <cell r="M110">
            <v>0.6115596432984985</v>
          </cell>
          <cell r="N110">
            <v>0.6037663053664536</v>
          </cell>
          <cell r="O110">
            <v>0.38802594716628863</v>
          </cell>
          <cell r="P110">
            <v>0.3888054494264147</v>
          </cell>
          <cell r="Q110">
            <v>0.3947874043764455</v>
          </cell>
          <cell r="R110">
            <v>0.4007282784789607</v>
          </cell>
          <cell r="S110">
            <v>0.4050567652723452</v>
          </cell>
          <cell r="T110">
            <v>0.4052087685299373</v>
          </cell>
          <cell r="U110">
            <v>0.4117295936640032</v>
          </cell>
          <cell r="V110">
            <v>0.40605789885768206</v>
          </cell>
          <cell r="W110">
            <v>0.3862370032942145</v>
          </cell>
          <cell r="X110">
            <v>0.38844035670150145</v>
          </cell>
          <cell r="Y110">
            <v>0.39623369463354646</v>
          </cell>
        </row>
        <row r="111">
          <cell r="A111" t="str">
            <v>Maine &amp; Maritimes Corporation</v>
          </cell>
          <cell r="B111">
            <v>4088239</v>
          </cell>
          <cell r="C111" t="str">
            <v>Emera Incorporated</v>
          </cell>
          <cell r="D111" t="str">
            <v>N/A</v>
          </cell>
          <cell r="E111" t="str">
            <v>N/A</v>
          </cell>
          <cell r="F111" t="str">
            <v>N/A</v>
          </cell>
          <cell r="G111" t="str">
            <v>N/A</v>
          </cell>
          <cell r="H111" t="str">
            <v>N/A</v>
          </cell>
          <cell r="I111" t="str">
            <v>N/A</v>
          </cell>
          <cell r="J111" t="str">
            <v>N/A</v>
          </cell>
          <cell r="K111" t="str">
            <v>N/A</v>
          </cell>
          <cell r="L111" t="str">
            <v>N/A</v>
          </cell>
          <cell r="M111" t="str">
            <v>N/A</v>
          </cell>
          <cell r="N111" t="str">
            <v>N/A</v>
          </cell>
          <cell r="O111" t="str">
            <v>N/A</v>
          </cell>
          <cell r="P111" t="str">
            <v>N/A</v>
          </cell>
          <cell r="Q111" t="str">
            <v>N/A</v>
          </cell>
          <cell r="R111" t="str">
            <v>N/A</v>
          </cell>
          <cell r="S111" t="str">
            <v>N/A</v>
          </cell>
          <cell r="T111" t="str">
            <v>N/A</v>
          </cell>
          <cell r="U111" t="str">
            <v>N/A</v>
          </cell>
          <cell r="V111" t="str">
            <v>N/A</v>
          </cell>
          <cell r="W111" t="str">
            <v>N/A</v>
          </cell>
          <cell r="X111" t="str">
            <v>N/A</v>
          </cell>
          <cell r="Y111" t="str">
            <v>N/A</v>
          </cell>
        </row>
        <row r="112">
          <cell r="A112" t="str">
            <v>Maine Public Service Company</v>
          </cell>
          <cell r="B112">
            <v>4057007</v>
          </cell>
          <cell r="C112" t="str">
            <v>Emera Incorporated</v>
          </cell>
          <cell r="D112" t="str">
            <v>N/A</v>
          </cell>
          <cell r="E112" t="str">
            <v>N/A</v>
          </cell>
          <cell r="F112" t="str">
            <v>N/A</v>
          </cell>
          <cell r="G112" t="str">
            <v>N/A</v>
          </cell>
          <cell r="H112" t="str">
            <v>N/A</v>
          </cell>
          <cell r="I112" t="str">
            <v>N/A</v>
          </cell>
          <cell r="J112">
            <v>1</v>
          </cell>
          <cell r="K112">
            <v>1</v>
          </cell>
          <cell r="L112">
            <v>0.6743844280836226</v>
          </cell>
          <cell r="M112">
            <v>0.6760924712997864</v>
          </cell>
          <cell r="N112">
            <v>0.6676030651115589</v>
          </cell>
          <cell r="O112" t="str">
            <v>N/A</v>
          </cell>
          <cell r="P112" t="str">
            <v>N/A</v>
          </cell>
          <cell r="Q112" t="str">
            <v>N/A</v>
          </cell>
          <cell r="R112" t="str">
            <v>N/A</v>
          </cell>
          <cell r="S112" t="str">
            <v>N/A</v>
          </cell>
          <cell r="T112" t="str">
            <v>N/A</v>
          </cell>
          <cell r="U112">
            <v>0</v>
          </cell>
          <cell r="V112">
            <v>0</v>
          </cell>
          <cell r="W112">
            <v>0.3256155719163773</v>
          </cell>
          <cell r="X112">
            <v>0.32390752870021355</v>
          </cell>
          <cell r="Y112">
            <v>0.33239693488844113</v>
          </cell>
        </row>
        <row r="113">
          <cell r="A113" t="str">
            <v>Massachusetts Electric Company</v>
          </cell>
          <cell r="B113">
            <v>4057008</v>
          </cell>
          <cell r="C113" t="str">
            <v>National Grid plc</v>
          </cell>
          <cell r="D113">
            <v>0.6277755501435769</v>
          </cell>
          <cell r="E113">
            <v>0.6268762934666132</v>
          </cell>
          <cell r="F113">
            <v>0.611887967237174</v>
          </cell>
          <cell r="G113">
            <v>0.6100866954816417</v>
          </cell>
          <cell r="H113">
            <v>0.5908495619148765</v>
          </cell>
          <cell r="I113">
            <v>0.590617493998086</v>
          </cell>
          <cell r="J113">
            <v>0.5908800885135796</v>
          </cell>
          <cell r="K113">
            <v>0.7156233077929255</v>
          </cell>
          <cell r="L113">
            <v>0.7126244889696165</v>
          </cell>
          <cell r="M113">
            <v>0.7122360597117884</v>
          </cell>
          <cell r="N113">
            <v>0.7122163542697685</v>
          </cell>
          <cell r="O113">
            <v>0.3722244498564231</v>
          </cell>
          <cell r="P113">
            <v>0.3731237065333868</v>
          </cell>
          <cell r="Q113">
            <v>0.388112032762826</v>
          </cell>
          <cell r="R113">
            <v>0.38991330451835826</v>
          </cell>
          <cell r="S113">
            <v>0.4091504380851236</v>
          </cell>
          <cell r="T113">
            <v>0.4093825060019139</v>
          </cell>
          <cell r="U113">
            <v>0.4091199114864204</v>
          </cell>
          <cell r="V113">
            <v>0.2843766922070745</v>
          </cell>
          <cell r="W113">
            <v>0.28737551103038345</v>
          </cell>
          <cell r="X113">
            <v>0.2877639402882116</v>
          </cell>
          <cell r="Y113">
            <v>0.2877836457302316</v>
          </cell>
        </row>
        <row r="114">
          <cell r="A114" t="str">
            <v>Maui Electric Company, Limited</v>
          </cell>
          <cell r="B114">
            <v>4061329</v>
          </cell>
          <cell r="C114" t="str">
            <v>Hawaiian Electric Industries, Inc.</v>
          </cell>
          <cell r="D114" t="str">
            <v>N/A</v>
          </cell>
          <cell r="E114" t="str">
            <v>N/A</v>
          </cell>
          <cell r="F114" t="str">
            <v>N/A</v>
          </cell>
          <cell r="G114" t="str">
            <v>N/A</v>
          </cell>
          <cell r="H114" t="str">
            <v>N/A</v>
          </cell>
          <cell r="I114" t="str">
            <v>N/A</v>
          </cell>
          <cell r="J114" t="str">
            <v>N/A</v>
          </cell>
          <cell r="K114" t="str">
            <v>N/A</v>
          </cell>
          <cell r="L114" t="str">
            <v>N/A</v>
          </cell>
          <cell r="M114" t="str">
            <v>N/A</v>
          </cell>
          <cell r="N114" t="str">
            <v>N/A</v>
          </cell>
          <cell r="O114" t="str">
            <v>N/A</v>
          </cell>
          <cell r="P114" t="str">
            <v>N/A</v>
          </cell>
          <cell r="Q114" t="str">
            <v>N/A</v>
          </cell>
          <cell r="R114" t="str">
            <v>N/A</v>
          </cell>
          <cell r="S114" t="str">
            <v>N/A</v>
          </cell>
          <cell r="T114" t="str">
            <v>N/A</v>
          </cell>
          <cell r="U114" t="str">
            <v>N/A</v>
          </cell>
          <cell r="V114" t="str">
            <v>N/A</v>
          </cell>
          <cell r="W114" t="str">
            <v>N/A</v>
          </cell>
          <cell r="X114" t="str">
            <v>N/A</v>
          </cell>
          <cell r="Y114" t="str">
            <v>N/A</v>
          </cell>
        </row>
        <row r="115">
          <cell r="A115" t="str">
            <v>MDU Resources Group, Inc.</v>
          </cell>
          <cell r="B115">
            <v>4010692</v>
          </cell>
          <cell r="C115">
            <v>0</v>
          </cell>
          <cell r="D115">
            <v>0.8170561903068893</v>
          </cell>
          <cell r="E115">
            <v>0.8552183075704488</v>
          </cell>
          <cell r="F115">
            <v>0.859875968864022</v>
          </cell>
          <cell r="G115">
            <v>0.8768870581598163</v>
          </cell>
          <cell r="H115">
            <v>0.8793096542144928</v>
          </cell>
          <cell r="I115">
            <v>0.8756874232488606</v>
          </cell>
          <cell r="J115">
            <v>0.8659502231048423</v>
          </cell>
          <cell r="K115">
            <v>0.8715534872976992</v>
          </cell>
          <cell r="L115">
            <v>0.8878821019285134</v>
          </cell>
          <cell r="M115">
            <v>0.8824214062914952</v>
          </cell>
          <cell r="N115">
            <v>0.8806510786374437</v>
          </cell>
          <cell r="O115">
            <v>0.18294380969311075</v>
          </cell>
          <cell r="P115">
            <v>0.14478169242955116</v>
          </cell>
          <cell r="Q115">
            <v>0.140124031135978</v>
          </cell>
          <cell r="R115">
            <v>0.12311294184018376</v>
          </cell>
          <cell r="S115">
            <v>0.12069034578550719</v>
          </cell>
          <cell r="T115">
            <v>0.12431257675113944</v>
          </cell>
          <cell r="U115">
            <v>0.13404977689515768</v>
          </cell>
          <cell r="V115">
            <v>0.1284465127023008</v>
          </cell>
          <cell r="W115">
            <v>0.11211789807148669</v>
          </cell>
          <cell r="X115">
            <v>0.11757859370850478</v>
          </cell>
          <cell r="Y115">
            <v>0.11934892136255629</v>
          </cell>
        </row>
        <row r="116">
          <cell r="A116" t="str">
            <v>Metropolitan Edison Company</v>
          </cell>
          <cell r="B116">
            <v>4057009</v>
          </cell>
          <cell r="C116" t="str">
            <v>FirstEnergy Corp.</v>
          </cell>
          <cell r="D116">
            <v>0.4936410745137845</v>
          </cell>
          <cell r="E116">
            <v>0.4876227421213001</v>
          </cell>
          <cell r="F116">
            <v>0.48287325796705977</v>
          </cell>
          <cell r="G116">
            <v>0.5021246899172527</v>
          </cell>
          <cell r="H116">
            <v>0.49534126414206026</v>
          </cell>
          <cell r="I116">
            <v>0.5124604482428055</v>
          </cell>
          <cell r="J116">
            <v>0.5060918403489685</v>
          </cell>
          <cell r="K116">
            <v>0.4469560693437737</v>
          </cell>
          <cell r="L116">
            <v>0.4782165579356599</v>
          </cell>
          <cell r="M116">
            <v>0.47326928568514665</v>
          </cell>
          <cell r="N116">
            <v>0.5233391051238055</v>
          </cell>
          <cell r="O116">
            <v>0.5063589254862155</v>
          </cell>
          <cell r="P116">
            <v>0.5123772578786999</v>
          </cell>
          <cell r="Q116">
            <v>0.5171267420329403</v>
          </cell>
          <cell r="R116">
            <v>0.4978753100827474</v>
          </cell>
          <cell r="S116">
            <v>0.5046587358579397</v>
          </cell>
          <cell r="T116">
            <v>0.4875395517571945</v>
          </cell>
          <cell r="U116">
            <v>0.4939081596510316</v>
          </cell>
          <cell r="V116">
            <v>0.5530439306562263</v>
          </cell>
          <cell r="W116">
            <v>0.52178344206434</v>
          </cell>
          <cell r="X116">
            <v>0.5267307143148533</v>
          </cell>
          <cell r="Y116">
            <v>0.47666089487619445</v>
          </cell>
        </row>
        <row r="117">
          <cell r="A117" t="str">
            <v>MGE Energy, Inc.</v>
          </cell>
          <cell r="B117">
            <v>4072883</v>
          </cell>
          <cell r="C117">
            <v>0</v>
          </cell>
          <cell r="D117">
            <v>0.6119740528337114</v>
          </cell>
          <cell r="E117">
            <v>0.6111945505735853</v>
          </cell>
          <cell r="F117">
            <v>0.6052125956235546</v>
          </cell>
          <cell r="G117">
            <v>0.5992717215210394</v>
          </cell>
          <cell r="H117">
            <v>0.5949432347276549</v>
          </cell>
          <cell r="I117">
            <v>0.5947912314700626</v>
          </cell>
          <cell r="J117">
            <v>0.5882704063359968</v>
          </cell>
          <cell r="K117">
            <v>0.5939421011423179</v>
          </cell>
          <cell r="L117">
            <v>0.6137629967057855</v>
          </cell>
          <cell r="M117">
            <v>0.6115596432984985</v>
          </cell>
          <cell r="N117">
            <v>0.6037663053664536</v>
          </cell>
          <cell r="O117">
            <v>0.38802594716628863</v>
          </cell>
          <cell r="P117">
            <v>0.3888054494264147</v>
          </cell>
          <cell r="Q117">
            <v>0.3947874043764455</v>
          </cell>
          <cell r="R117">
            <v>0.4007282784789607</v>
          </cell>
          <cell r="S117">
            <v>0.4050567652723452</v>
          </cell>
          <cell r="T117">
            <v>0.4052087685299373</v>
          </cell>
          <cell r="U117">
            <v>0.4117295936640032</v>
          </cell>
          <cell r="V117">
            <v>0.40605789885768206</v>
          </cell>
          <cell r="W117">
            <v>0.3862370032942145</v>
          </cell>
          <cell r="X117">
            <v>0.38844035670150145</v>
          </cell>
          <cell r="Y117">
            <v>0.39623369463354646</v>
          </cell>
        </row>
        <row r="118">
          <cell r="A118" t="str">
            <v>Michigan Gas Utilities Corporation</v>
          </cell>
          <cell r="B118">
            <v>4122218</v>
          </cell>
          <cell r="C118" t="str">
            <v>WEC Energy Group, Inc.</v>
          </cell>
          <cell r="D118" t="str">
            <v>N/A</v>
          </cell>
          <cell r="E118" t="str">
            <v>N/A</v>
          </cell>
          <cell r="F118" t="str">
            <v>N/A</v>
          </cell>
          <cell r="G118" t="str">
            <v>N/A</v>
          </cell>
          <cell r="H118" t="str">
            <v>N/A</v>
          </cell>
          <cell r="I118" t="str">
            <v>N/A</v>
          </cell>
          <cell r="J118" t="str">
            <v>N/A</v>
          </cell>
          <cell r="K118" t="str">
            <v>N/A</v>
          </cell>
          <cell r="L118" t="str">
            <v>N/A</v>
          </cell>
          <cell r="M118" t="str">
            <v>N/A</v>
          </cell>
          <cell r="N118" t="str">
            <v>N/A</v>
          </cell>
          <cell r="O118" t="str">
            <v>N/A</v>
          </cell>
          <cell r="P118" t="str">
            <v>N/A</v>
          </cell>
          <cell r="Q118" t="str">
            <v>N/A</v>
          </cell>
          <cell r="R118" t="str">
            <v>N/A</v>
          </cell>
          <cell r="S118" t="str">
            <v>N/A</v>
          </cell>
          <cell r="T118" t="str">
            <v>N/A</v>
          </cell>
          <cell r="U118" t="str">
            <v>N/A</v>
          </cell>
          <cell r="V118" t="str">
            <v>N/A</v>
          </cell>
          <cell r="W118" t="str">
            <v>N/A</v>
          </cell>
          <cell r="X118" t="str">
            <v>N/A</v>
          </cell>
          <cell r="Y118" t="str">
            <v>N/A</v>
          </cell>
        </row>
        <row r="119">
          <cell r="A119" t="str">
            <v>MidAmerican Energy Company</v>
          </cell>
          <cell r="B119">
            <v>4057091</v>
          </cell>
          <cell r="C119" t="str">
            <v>Berkshire Hathaway Inc.</v>
          </cell>
          <cell r="D119">
            <v>0.5240162342481901</v>
          </cell>
          <cell r="E119">
            <v>0.5172117055971123</v>
          </cell>
          <cell r="F119">
            <v>0.5116799230203994</v>
          </cell>
          <cell r="G119">
            <v>0.5100296835172182</v>
          </cell>
          <cell r="H119">
            <v>0.5003693103186819</v>
          </cell>
          <cell r="I119">
            <v>0.5306467995514446</v>
          </cell>
          <cell r="J119">
            <v>0.5198482596662005</v>
          </cell>
          <cell r="K119">
            <v>0.4712762371663785</v>
          </cell>
          <cell r="L119">
            <v>0.5252918887593641</v>
          </cell>
          <cell r="M119">
            <v>0.5249713081042752</v>
          </cell>
          <cell r="N119">
            <v>0.5255161794996548</v>
          </cell>
          <cell r="O119">
            <v>0.47598376575180995</v>
          </cell>
          <cell r="P119">
            <v>0.48278829440288773</v>
          </cell>
          <cell r="Q119">
            <v>0.48832007697960056</v>
          </cell>
          <cell r="R119">
            <v>0.4899703164827818</v>
          </cell>
          <cell r="S119">
            <v>0.4996306896813181</v>
          </cell>
          <cell r="T119">
            <v>0.4693532004485555</v>
          </cell>
          <cell r="U119">
            <v>0.48015174033379954</v>
          </cell>
          <cell r="V119">
            <v>0.5287237628336215</v>
          </cell>
          <cell r="W119">
            <v>0.4747081112406359</v>
          </cell>
          <cell r="X119">
            <v>0.4750286918957248</v>
          </cell>
          <cell r="Y119">
            <v>0.4744838205003452</v>
          </cell>
        </row>
        <row r="120">
          <cell r="A120" t="str">
            <v>MidAmerican Energy Holdings Company</v>
          </cell>
          <cell r="B120">
            <v>4057049</v>
          </cell>
          <cell r="C120" t="str">
            <v>Berkshire Hathaway Inc.</v>
          </cell>
          <cell r="D120">
            <v>0.5079382630212389</v>
          </cell>
          <cell r="E120">
            <v>0.5104865017509694</v>
          </cell>
          <cell r="F120">
            <v>0.5091918526873163</v>
          </cell>
          <cell r="G120">
            <v>0.5116394225564675</v>
          </cell>
          <cell r="H120">
            <v>0.50053956398575</v>
          </cell>
          <cell r="I120">
            <v>0.5058581944498756</v>
          </cell>
          <cell r="J120">
            <v>0.5284031571375539</v>
          </cell>
          <cell r="K120">
            <v>0.50775215044367</v>
          </cell>
          <cell r="L120">
            <v>0.5172875794455891</v>
          </cell>
          <cell r="M120">
            <v>0.5272474495925779</v>
          </cell>
          <cell r="N120">
            <v>0.5269714700488229</v>
          </cell>
          <cell r="O120">
            <v>0.49206173697876104</v>
          </cell>
          <cell r="P120">
            <v>0.4895134982490306</v>
          </cell>
          <cell r="Q120">
            <v>0.49080814731268374</v>
          </cell>
          <cell r="R120">
            <v>0.4883605774435324</v>
          </cell>
          <cell r="S120">
            <v>0.4994604360142501</v>
          </cell>
          <cell r="T120">
            <v>0.4941418055501244</v>
          </cell>
          <cell r="U120">
            <v>0.4715968428624461</v>
          </cell>
          <cell r="V120">
            <v>0.4922478495563301</v>
          </cell>
          <cell r="W120">
            <v>0.48271242055441094</v>
          </cell>
          <cell r="X120">
            <v>0.47275255040742215</v>
          </cell>
          <cell r="Y120">
            <v>0.4730285299511771</v>
          </cell>
        </row>
        <row r="121">
          <cell r="A121" t="str">
            <v>Minnesota Energy Resources Corporation</v>
          </cell>
          <cell r="B121">
            <v>4140737</v>
          </cell>
          <cell r="C121" t="str">
            <v>WEC Energy Group, Inc.</v>
          </cell>
          <cell r="D121" t="str">
            <v>N/A</v>
          </cell>
          <cell r="E121" t="str">
            <v>N/A</v>
          </cell>
          <cell r="F121" t="str">
            <v>N/A</v>
          </cell>
          <cell r="G121" t="str">
            <v>N/A</v>
          </cell>
          <cell r="H121" t="str">
            <v>N/A</v>
          </cell>
          <cell r="I121" t="str">
            <v>N/A</v>
          </cell>
          <cell r="J121" t="str">
            <v>N/A</v>
          </cell>
          <cell r="K121" t="str">
            <v>N/A</v>
          </cell>
          <cell r="L121" t="str">
            <v>N/A</v>
          </cell>
          <cell r="M121" t="str">
            <v>N/A</v>
          </cell>
          <cell r="N121" t="str">
            <v>N/A</v>
          </cell>
          <cell r="O121" t="str">
            <v>N/A</v>
          </cell>
          <cell r="P121" t="str">
            <v>N/A</v>
          </cell>
          <cell r="Q121" t="str">
            <v>N/A</v>
          </cell>
          <cell r="R121" t="str">
            <v>N/A</v>
          </cell>
          <cell r="S121" t="str">
            <v>N/A</v>
          </cell>
          <cell r="T121" t="str">
            <v>N/A</v>
          </cell>
          <cell r="U121" t="str">
            <v>N/A</v>
          </cell>
          <cell r="V121" t="str">
            <v>N/A</v>
          </cell>
          <cell r="W121" t="str">
            <v>N/A</v>
          </cell>
          <cell r="X121" t="str">
            <v>N/A</v>
          </cell>
          <cell r="Y121" t="str">
            <v>N/A</v>
          </cell>
        </row>
        <row r="122">
          <cell r="A122" t="str">
            <v>Mississippi Power Company</v>
          </cell>
          <cell r="B122">
            <v>4057010</v>
          </cell>
          <cell r="C122" t="str">
            <v>Southern Company</v>
          </cell>
          <cell r="D122">
            <v>0.4969761904709263</v>
          </cell>
          <cell r="E122">
            <v>0.4938613534609475</v>
          </cell>
          <cell r="F122">
            <v>0.4722516174289085</v>
          </cell>
          <cell r="G122">
            <v>0.4607277286403421</v>
          </cell>
          <cell r="H122">
            <v>0.45715049625483356</v>
          </cell>
          <cell r="I122">
            <v>0.45394738985562627</v>
          </cell>
          <cell r="J122">
            <v>0.5090384973946959</v>
          </cell>
          <cell r="K122">
            <v>0.4471470223754642</v>
          </cell>
          <cell r="L122">
            <v>0.4120236625662269</v>
          </cell>
          <cell r="M122">
            <v>0.41358143861746427</v>
          </cell>
          <cell r="N122">
            <v>0.487134005534474</v>
          </cell>
          <cell r="O122">
            <v>0.5030238095290737</v>
          </cell>
          <cell r="P122">
            <v>0.5061386465390525</v>
          </cell>
          <cell r="Q122">
            <v>0.5277483825710915</v>
          </cell>
          <cell r="R122">
            <v>0.5392722713596579</v>
          </cell>
          <cell r="S122">
            <v>0.5428495037451665</v>
          </cell>
          <cell r="T122">
            <v>0.5460526101443738</v>
          </cell>
          <cell r="U122">
            <v>0.4909615026053041</v>
          </cell>
          <cell r="V122">
            <v>0.5528529776245358</v>
          </cell>
          <cell r="W122">
            <v>0.5879763374337731</v>
          </cell>
          <cell r="X122">
            <v>0.5864185613825358</v>
          </cell>
          <cell r="Y122">
            <v>0.5128659944655259</v>
          </cell>
        </row>
        <row r="123">
          <cell r="A123" t="str">
            <v>Mobile Gas Service Corporation</v>
          </cell>
          <cell r="B123">
            <v>4076603</v>
          </cell>
          <cell r="C123" t="str">
            <v>Sempra Energy</v>
          </cell>
          <cell r="D123" t="str">
            <v>N/A</v>
          </cell>
          <cell r="E123" t="str">
            <v>N/A</v>
          </cell>
          <cell r="F123" t="str">
            <v>N/A</v>
          </cell>
          <cell r="G123" t="str">
            <v>N/A</v>
          </cell>
          <cell r="H123" t="str">
            <v>N/A</v>
          </cell>
          <cell r="I123" t="str">
            <v>N/A</v>
          </cell>
          <cell r="J123" t="str">
            <v>N/A</v>
          </cell>
          <cell r="K123" t="str">
            <v>N/A</v>
          </cell>
          <cell r="L123" t="str">
            <v>N/A</v>
          </cell>
          <cell r="M123" t="str">
            <v>N/A</v>
          </cell>
          <cell r="N123" t="str">
            <v>N/A</v>
          </cell>
          <cell r="O123" t="str">
            <v>N/A</v>
          </cell>
          <cell r="P123" t="str">
            <v>N/A</v>
          </cell>
          <cell r="Q123" t="str">
            <v>N/A</v>
          </cell>
          <cell r="R123" t="str">
            <v>N/A</v>
          </cell>
          <cell r="S123" t="str">
            <v>N/A</v>
          </cell>
          <cell r="T123" t="str">
            <v>N/A</v>
          </cell>
          <cell r="U123" t="str">
            <v>N/A</v>
          </cell>
          <cell r="V123" t="str">
            <v>N/A</v>
          </cell>
          <cell r="W123" t="str">
            <v>N/A</v>
          </cell>
          <cell r="X123" t="str">
            <v>N/A</v>
          </cell>
          <cell r="Y123" t="str">
            <v>N/A</v>
          </cell>
        </row>
        <row r="124">
          <cell r="A124" t="str">
            <v>Monongahela Power Company</v>
          </cell>
          <cell r="B124">
            <v>4057011</v>
          </cell>
          <cell r="C124" t="str">
            <v>FirstEnergy Corp.</v>
          </cell>
          <cell r="D124">
            <v>0.48171374790936905</v>
          </cell>
          <cell r="E124">
            <v>0.47923438064283136</v>
          </cell>
          <cell r="F124">
            <v>0.4704239055352624</v>
          </cell>
          <cell r="G124">
            <v>0.46857189822299966</v>
          </cell>
          <cell r="H124">
            <v>0.4626944597761172</v>
          </cell>
          <cell r="I124">
            <v>0.4574070391479282</v>
          </cell>
          <cell r="J124">
            <v>0.4474484921403953</v>
          </cell>
          <cell r="K124">
            <v>0.5086052557312377</v>
          </cell>
          <cell r="L124">
            <v>0.49535297066553236</v>
          </cell>
          <cell r="M124">
            <v>0.4825644155589626</v>
          </cell>
          <cell r="N124">
            <v>0.4612256725086611</v>
          </cell>
          <cell r="O124">
            <v>0.518286252090631</v>
          </cell>
          <cell r="P124">
            <v>0.5207656193571687</v>
          </cell>
          <cell r="Q124">
            <v>0.5295760944647376</v>
          </cell>
          <cell r="R124">
            <v>0.5314281017770003</v>
          </cell>
          <cell r="S124">
            <v>0.5373055402238828</v>
          </cell>
          <cell r="T124">
            <v>0.5425929608520719</v>
          </cell>
          <cell r="U124">
            <v>0.5525515078596047</v>
          </cell>
          <cell r="V124">
            <v>0.4913947442687623</v>
          </cell>
          <cell r="W124">
            <v>0.5046470293344676</v>
          </cell>
          <cell r="X124">
            <v>0.5174355844410374</v>
          </cell>
          <cell r="Y124">
            <v>0.5387743274913389</v>
          </cell>
        </row>
        <row r="125">
          <cell r="A125" t="str">
            <v>Mt. Carmel Public Utility Company</v>
          </cell>
          <cell r="B125">
            <v>4061646</v>
          </cell>
          <cell r="C125">
            <v>0</v>
          </cell>
          <cell r="D125">
            <v>0.5467520201490188</v>
          </cell>
          <cell r="E125">
            <v>0.5540222835531023</v>
          </cell>
          <cell r="F125">
            <v>0.5392495035016202</v>
          </cell>
          <cell r="G125">
            <v>0.5074021999834588</v>
          </cell>
          <cell r="H125">
            <v>0.5060102091223448</v>
          </cell>
          <cell r="I125">
            <v>0.5121498345039154</v>
          </cell>
          <cell r="J125">
            <v>0.49435965494359657</v>
          </cell>
          <cell r="K125">
            <v>0.46787479406919275</v>
          </cell>
          <cell r="L125">
            <v>0.4659925676259615</v>
          </cell>
          <cell r="M125">
            <v>0.4672390796932311</v>
          </cell>
          <cell r="N125">
            <v>0.535369304322373</v>
          </cell>
          <cell r="O125">
            <v>0.4532479798509812</v>
          </cell>
          <cell r="P125">
            <v>0.44597771644689765</v>
          </cell>
          <cell r="Q125">
            <v>0.46075049649837985</v>
          </cell>
          <cell r="R125">
            <v>0.49259780001654124</v>
          </cell>
          <cell r="S125">
            <v>0.4939897908776552</v>
          </cell>
          <cell r="T125">
            <v>0.4878501654960846</v>
          </cell>
          <cell r="U125">
            <v>0.5056403450564034</v>
          </cell>
          <cell r="V125">
            <v>0.5321252059308073</v>
          </cell>
          <cell r="W125">
            <v>0.5340074323740386</v>
          </cell>
          <cell r="X125">
            <v>0.5327609203067689</v>
          </cell>
          <cell r="Y125">
            <v>0.4646306956776271</v>
          </cell>
        </row>
        <row r="126">
          <cell r="A126" t="str">
            <v>Nantucket Electric Co.</v>
          </cell>
          <cell r="B126">
            <v>4061671</v>
          </cell>
          <cell r="C126" t="str">
            <v>National Grid plc</v>
          </cell>
          <cell r="D126">
            <v>0.47762476745126586</v>
          </cell>
          <cell r="E126">
            <v>0.47359572885569606</v>
          </cell>
          <cell r="F126">
            <v>0.38818260618318406</v>
          </cell>
          <cell r="G126">
            <v>0.3737441393168118</v>
          </cell>
          <cell r="H126">
            <v>0.3701335059753985</v>
          </cell>
          <cell r="I126">
            <v>0.3664754228190282</v>
          </cell>
          <cell r="J126">
            <v>0.3602958742180657</v>
          </cell>
          <cell r="K126">
            <v>0.4338356283017234</v>
          </cell>
          <cell r="L126">
            <v>0.4301156113453848</v>
          </cell>
          <cell r="M126">
            <v>0.4265036460332255</v>
          </cell>
          <cell r="N126">
            <v>0.42138800845219226</v>
          </cell>
          <cell r="O126">
            <v>0.5223752325487341</v>
          </cell>
          <cell r="P126">
            <v>0.526404271144304</v>
          </cell>
          <cell r="Q126">
            <v>0.611817393816816</v>
          </cell>
          <cell r="R126">
            <v>0.6262558606831882</v>
          </cell>
          <cell r="S126">
            <v>0.6298664940246015</v>
          </cell>
          <cell r="T126">
            <v>0.6335245771809718</v>
          </cell>
          <cell r="U126">
            <v>0.6397041257819344</v>
          </cell>
          <cell r="V126">
            <v>0.5661643716982766</v>
          </cell>
          <cell r="W126">
            <v>0.5698843886546152</v>
          </cell>
          <cell r="X126">
            <v>0.5734963539667745</v>
          </cell>
          <cell r="Y126">
            <v>0.5786119915478077</v>
          </cell>
        </row>
        <row r="127">
          <cell r="A127" t="str">
            <v>Narragansett Electric Company</v>
          </cell>
          <cell r="B127">
            <v>4057012</v>
          </cell>
          <cell r="C127" t="str">
            <v>National Grid plc</v>
          </cell>
          <cell r="D127">
            <v>0.6731274695649323</v>
          </cell>
          <cell r="E127">
            <v>0.6707139806989397</v>
          </cell>
          <cell r="F127">
            <v>0.611886239073977</v>
          </cell>
          <cell r="G127">
            <v>0.6082325409892922</v>
          </cell>
          <cell r="H127">
            <v>0.6016489941244614</v>
          </cell>
          <cell r="I127">
            <v>0.599752845248847</v>
          </cell>
          <cell r="J127">
            <v>0.5935434904690605</v>
          </cell>
          <cell r="K127">
            <v>0.6521098841408138</v>
          </cell>
          <cell r="L127">
            <v>0.6503805689136024</v>
          </cell>
          <cell r="M127">
            <v>0.6482178340784898</v>
          </cell>
          <cell r="N127">
            <v>0.6289573391681855</v>
          </cell>
          <cell r="O127">
            <v>0.3268725304350677</v>
          </cell>
          <cell r="P127">
            <v>0.3292860193010603</v>
          </cell>
          <cell r="Q127">
            <v>0.38811376092602295</v>
          </cell>
          <cell r="R127">
            <v>0.39176745901070775</v>
          </cell>
          <cell r="S127">
            <v>0.3983510058755387</v>
          </cell>
          <cell r="T127">
            <v>0.40024715475115297</v>
          </cell>
          <cell r="U127">
            <v>0.4064565095309395</v>
          </cell>
          <cell r="V127">
            <v>0.3478901158591862</v>
          </cell>
          <cell r="W127">
            <v>0.34961943108639765</v>
          </cell>
          <cell r="X127">
            <v>0.3517821659215102</v>
          </cell>
          <cell r="Y127">
            <v>0.3710426608318144</v>
          </cell>
        </row>
        <row r="128">
          <cell r="A128" t="str">
            <v>National Grid USA</v>
          </cell>
          <cell r="B128">
            <v>4008408</v>
          </cell>
          <cell r="C128" t="str">
            <v>National Grid plc</v>
          </cell>
          <cell r="D128">
            <v>0.6395623096054704</v>
          </cell>
          <cell r="E128">
            <v>0.6343742858029443</v>
          </cell>
          <cell r="F128">
            <v>0.6198149953186849</v>
          </cell>
          <cell r="G128">
            <v>0.5916576585488472</v>
          </cell>
          <cell r="H128">
            <v>0.6179733804560108</v>
          </cell>
          <cell r="I128">
            <v>0.6163293831088279</v>
          </cell>
          <cell r="J128">
            <v>0.6194752603921421</v>
          </cell>
          <cell r="K128">
            <v>0.6526594129486287</v>
          </cell>
          <cell r="L128">
            <v>0.6502435905330344</v>
          </cell>
          <cell r="M128">
            <v>0.6477126265810385</v>
          </cell>
          <cell r="N128" t="str">
            <v>N/A</v>
          </cell>
          <cell r="O128">
            <v>0.3604376903945296</v>
          </cell>
          <cell r="P128">
            <v>0.36562571419705575</v>
          </cell>
          <cell r="Q128">
            <v>0.38018500468131516</v>
          </cell>
          <cell r="R128">
            <v>0.40834234145115283</v>
          </cell>
          <cell r="S128">
            <v>0.3820266195439892</v>
          </cell>
          <cell r="T128">
            <v>0.38367061689117204</v>
          </cell>
          <cell r="U128">
            <v>0.38052473960785793</v>
          </cell>
          <cell r="V128">
            <v>0.34734058705137133</v>
          </cell>
          <cell r="W128">
            <v>0.34975640946696557</v>
          </cell>
          <cell r="X128">
            <v>0.35228737341896155</v>
          </cell>
          <cell r="Y128" t="str">
            <v>N/A</v>
          </cell>
        </row>
        <row r="129">
          <cell r="A129" t="str">
            <v>Nevada Power Company</v>
          </cell>
          <cell r="B129">
            <v>4061726</v>
          </cell>
          <cell r="C129" t="str">
            <v>Berkshire Hathaway Inc.</v>
          </cell>
          <cell r="D129">
            <v>0.5122485124122899</v>
          </cell>
          <cell r="E129">
            <v>0.5082461034344378</v>
          </cell>
          <cell r="F129">
            <v>0.4849540990444984</v>
          </cell>
          <cell r="G129">
            <v>0.5048966436322162</v>
          </cell>
          <cell r="H129">
            <v>0.49110321997275547</v>
          </cell>
          <cell r="I129">
            <v>0.485799409799</v>
          </cell>
          <cell r="J129">
            <v>0.4847659479399021</v>
          </cell>
          <cell r="K129">
            <v>0.487951233069374</v>
          </cell>
          <cell r="L129">
            <v>0.46872917193121766</v>
          </cell>
          <cell r="M129">
            <v>0.46627242749054326</v>
          </cell>
          <cell r="N129">
            <v>0.47010826113296955</v>
          </cell>
          <cell r="O129">
            <v>0.4877514875877101</v>
          </cell>
          <cell r="P129">
            <v>0.4917538965655622</v>
          </cell>
          <cell r="Q129">
            <v>0.5150459009555016</v>
          </cell>
          <cell r="R129">
            <v>0.49510335636778385</v>
          </cell>
          <cell r="S129">
            <v>0.5088967800272445</v>
          </cell>
          <cell r="T129">
            <v>0.5142005902010001</v>
          </cell>
          <cell r="U129">
            <v>0.5152340520600979</v>
          </cell>
          <cell r="V129">
            <v>0.512048766930626</v>
          </cell>
          <cell r="W129">
            <v>0.5312708280687823</v>
          </cell>
          <cell r="X129">
            <v>0.5337275725094567</v>
          </cell>
          <cell r="Y129">
            <v>0.5298917388670304</v>
          </cell>
        </row>
        <row r="130">
          <cell r="A130" t="str">
            <v>New Mexico Gas Company, Inc.</v>
          </cell>
          <cell r="B130">
            <v>4194228</v>
          </cell>
          <cell r="C130" t="str">
            <v>TECO Energy, Inc.</v>
          </cell>
          <cell r="D130" t="str">
            <v>N/A</v>
          </cell>
          <cell r="E130" t="str">
            <v>N/A</v>
          </cell>
          <cell r="F130" t="str">
            <v>N/A</v>
          </cell>
          <cell r="G130" t="str">
            <v>N/A</v>
          </cell>
          <cell r="H130" t="str">
            <v>N/A</v>
          </cell>
          <cell r="I130" t="str">
            <v>N/A</v>
          </cell>
          <cell r="J130" t="str">
            <v>N/A</v>
          </cell>
          <cell r="K130" t="str">
            <v>N/A</v>
          </cell>
          <cell r="L130" t="str">
            <v>N/A</v>
          </cell>
          <cell r="M130" t="str">
            <v>N/A</v>
          </cell>
          <cell r="N130" t="str">
            <v>N/A</v>
          </cell>
          <cell r="O130" t="str">
            <v>N/A</v>
          </cell>
          <cell r="P130" t="str">
            <v>N/A</v>
          </cell>
          <cell r="Q130" t="str">
            <v>N/A</v>
          </cell>
          <cell r="R130" t="str">
            <v>N/A</v>
          </cell>
          <cell r="S130" t="str">
            <v>N/A</v>
          </cell>
          <cell r="T130" t="str">
            <v>N/A</v>
          </cell>
          <cell r="U130" t="str">
            <v>N/A</v>
          </cell>
          <cell r="V130" t="str">
            <v>N/A</v>
          </cell>
          <cell r="W130" t="str">
            <v>N/A</v>
          </cell>
          <cell r="X130" t="str">
            <v>N/A</v>
          </cell>
          <cell r="Y130" t="str">
            <v>N/A</v>
          </cell>
        </row>
        <row r="131">
          <cell r="A131" t="str">
            <v>New York State Electric &amp; Gas Corporation</v>
          </cell>
          <cell r="B131">
            <v>4004389</v>
          </cell>
          <cell r="C131" t="str">
            <v>Iberdrola, S.A.</v>
          </cell>
          <cell r="D131">
            <v>0.5400908590843491</v>
          </cell>
          <cell r="E131">
            <v>0.5886926519488962</v>
          </cell>
          <cell r="F131">
            <v>0.5665612898126926</v>
          </cell>
          <cell r="G131">
            <v>0.5823343545257739</v>
          </cell>
          <cell r="H131">
            <v>0.5770346658878595</v>
          </cell>
          <cell r="I131">
            <v>0.5708315481473791</v>
          </cell>
          <cell r="J131">
            <v>0.5626971859528105</v>
          </cell>
          <cell r="K131">
            <v>0.5562426881203915</v>
          </cell>
          <cell r="L131">
            <v>0.5536179061521214</v>
          </cell>
          <cell r="M131">
            <v>0.4998097144870547</v>
          </cell>
          <cell r="N131">
            <v>0.4981653723109512</v>
          </cell>
          <cell r="O131">
            <v>0.45990914091565094</v>
          </cell>
          <cell r="P131">
            <v>0.41130734805110386</v>
          </cell>
          <cell r="Q131">
            <v>0.43343871018730734</v>
          </cell>
          <cell r="R131">
            <v>0.41766564547422613</v>
          </cell>
          <cell r="S131">
            <v>0.42296533411214055</v>
          </cell>
          <cell r="T131">
            <v>0.42916845185262087</v>
          </cell>
          <cell r="U131">
            <v>0.4373028140471895</v>
          </cell>
          <cell r="V131">
            <v>0.4437573118796086</v>
          </cell>
          <cell r="W131">
            <v>0.44638209384787864</v>
          </cell>
          <cell r="X131">
            <v>0.5001902855129453</v>
          </cell>
          <cell r="Y131">
            <v>0.5018346276890487</v>
          </cell>
        </row>
        <row r="132">
          <cell r="A132" t="str">
            <v>NextEra Energy, Inc.</v>
          </cell>
          <cell r="B132">
            <v>3010401</v>
          </cell>
          <cell r="C132">
            <v>0</v>
          </cell>
          <cell r="D132">
            <v>0.6123921740606311</v>
          </cell>
          <cell r="E132">
            <v>0.6073844991822808</v>
          </cell>
          <cell r="F132">
            <v>0.5913808111882087</v>
          </cell>
          <cell r="G132">
            <v>0.5907363508060158</v>
          </cell>
          <cell r="H132">
            <v>0.6103528834540208</v>
          </cell>
          <cell r="I132">
            <v>0.6172558292491702</v>
          </cell>
          <cell r="J132">
            <v>0.6093287032874469</v>
          </cell>
          <cell r="K132">
            <v>0.5997503668267367</v>
          </cell>
          <cell r="L132">
            <v>0.6055368381551496</v>
          </cell>
          <cell r="M132">
            <v>0.6127064857088513</v>
          </cell>
          <cell r="N132">
            <v>0.6019214468745293</v>
          </cell>
          <cell r="O132">
            <v>0.3876078259393689</v>
          </cell>
          <cell r="P132">
            <v>0.39261550081771923</v>
          </cell>
          <cell r="Q132">
            <v>0.40861918881179127</v>
          </cell>
          <cell r="R132">
            <v>0.40926364919398417</v>
          </cell>
          <cell r="S132">
            <v>0.3896471165459791</v>
          </cell>
          <cell r="T132">
            <v>0.38274417075082984</v>
          </cell>
          <cell r="U132">
            <v>0.39067129671255313</v>
          </cell>
          <cell r="V132">
            <v>0.40024963317326334</v>
          </cell>
          <cell r="W132">
            <v>0.39446316184485036</v>
          </cell>
          <cell r="X132">
            <v>0.38729351429114867</v>
          </cell>
          <cell r="Y132">
            <v>0.3980785531254707</v>
          </cell>
        </row>
        <row r="133">
          <cell r="A133" t="str">
            <v>Niagara Mohawk Power Corporation</v>
          </cell>
          <cell r="B133">
            <v>4057014</v>
          </cell>
          <cell r="C133" t="str">
            <v>National Grid plc</v>
          </cell>
          <cell r="D133">
            <v>0.6100864107365038</v>
          </cell>
          <cell r="E133">
            <v>0.6014383595868515</v>
          </cell>
          <cell r="F133">
            <v>0.592782192911231</v>
          </cell>
          <cell r="G133">
            <v>0.5374834060919276</v>
          </cell>
          <cell r="H133">
            <v>0.6041517022177421</v>
          </cell>
          <cell r="I133">
            <v>0.6027507543351647</v>
          </cell>
          <cell r="J133">
            <v>0.6135783581575879</v>
          </cell>
          <cell r="K133">
            <v>0.6050893612264142</v>
          </cell>
          <cell r="L133">
            <v>0.6033146723318968</v>
          </cell>
          <cell r="M133">
            <v>0.6000196919744435</v>
          </cell>
          <cell r="N133">
            <v>0.5958823240484387</v>
          </cell>
          <cell r="O133">
            <v>0.38991358926349623</v>
          </cell>
          <cell r="P133">
            <v>0.39856164041314845</v>
          </cell>
          <cell r="Q133">
            <v>0.40721780708876903</v>
          </cell>
          <cell r="R133">
            <v>0.4625165939080724</v>
          </cell>
          <cell r="S133">
            <v>0.3958482977822579</v>
          </cell>
          <cell r="T133">
            <v>0.3972492456648353</v>
          </cell>
          <cell r="U133">
            <v>0.3864216418424122</v>
          </cell>
          <cell r="V133">
            <v>0.39491063877358584</v>
          </cell>
          <cell r="W133">
            <v>0.3966853276681031</v>
          </cell>
          <cell r="X133">
            <v>0.3999803080255565</v>
          </cell>
          <cell r="Y133">
            <v>0.4041176759515613</v>
          </cell>
        </row>
        <row r="134">
          <cell r="A134" t="str">
            <v>NiSource Inc.</v>
          </cell>
          <cell r="B134">
            <v>4057051</v>
          </cell>
          <cell r="C134">
            <v>0</v>
          </cell>
          <cell r="D134">
            <v>0.5839010463873813</v>
          </cell>
          <cell r="E134">
            <v>0.5877453237728741</v>
          </cell>
          <cell r="F134">
            <v>0.5824185717220011</v>
          </cell>
          <cell r="G134">
            <v>0.5893216331226659</v>
          </cell>
          <cell r="H134">
            <v>0.5847193506911751</v>
          </cell>
          <cell r="I134">
            <v>0.5801126907757533</v>
          </cell>
          <cell r="J134">
            <v>0.5830011229737331</v>
          </cell>
          <cell r="K134">
            <v>0.5773673702459104</v>
          </cell>
          <cell r="L134">
            <v>0.5995434915388458</v>
          </cell>
          <cell r="M134">
            <v>0.5926185051136234</v>
          </cell>
          <cell r="N134">
            <v>0.5845871325231944</v>
          </cell>
          <cell r="O134">
            <v>0.4160989536126187</v>
          </cell>
          <cell r="P134">
            <v>0.4122546762271258</v>
          </cell>
          <cell r="Q134">
            <v>0.41758142827799893</v>
          </cell>
          <cell r="R134">
            <v>0.41067836687733406</v>
          </cell>
          <cell r="S134">
            <v>0.41528064930882486</v>
          </cell>
          <cell r="T134">
            <v>0.41988730922424666</v>
          </cell>
          <cell r="U134">
            <v>0.4169988770262669</v>
          </cell>
          <cell r="V134">
            <v>0.4226326297540896</v>
          </cell>
          <cell r="W134">
            <v>0.4004565084611542</v>
          </cell>
          <cell r="X134">
            <v>0.4073814948863767</v>
          </cell>
          <cell r="Y134">
            <v>0.41541286747680567</v>
          </cell>
        </row>
        <row r="135">
          <cell r="A135" t="str">
            <v>North Shore Gas Company</v>
          </cell>
          <cell r="B135">
            <v>4057130</v>
          </cell>
          <cell r="C135" t="str">
            <v>WEC Energy Group, Inc.</v>
          </cell>
          <cell r="D135" t="str">
            <v>N/A</v>
          </cell>
          <cell r="E135" t="str">
            <v>N/A</v>
          </cell>
          <cell r="F135" t="str">
            <v>N/A</v>
          </cell>
          <cell r="G135" t="str">
            <v>N/A</v>
          </cell>
          <cell r="H135" t="str">
            <v>N/A</v>
          </cell>
          <cell r="I135" t="str">
            <v>N/A</v>
          </cell>
          <cell r="J135" t="str">
            <v>N/A</v>
          </cell>
          <cell r="K135" t="str">
            <v>N/A</v>
          </cell>
          <cell r="L135" t="str">
            <v>N/A</v>
          </cell>
          <cell r="M135" t="str">
            <v>N/A</v>
          </cell>
          <cell r="N135" t="str">
            <v>N/A</v>
          </cell>
          <cell r="O135" t="str">
            <v>N/A</v>
          </cell>
          <cell r="P135" t="str">
            <v>N/A</v>
          </cell>
          <cell r="Q135" t="str">
            <v>N/A</v>
          </cell>
          <cell r="R135" t="str">
            <v>N/A</v>
          </cell>
          <cell r="S135" t="str">
            <v>N/A</v>
          </cell>
          <cell r="T135" t="str">
            <v>N/A</v>
          </cell>
          <cell r="U135" t="str">
            <v>N/A</v>
          </cell>
          <cell r="V135" t="str">
            <v>N/A</v>
          </cell>
          <cell r="W135" t="str">
            <v>N/A</v>
          </cell>
          <cell r="X135" t="str">
            <v>N/A</v>
          </cell>
          <cell r="Y135" t="str">
            <v>N/A</v>
          </cell>
        </row>
        <row r="136">
          <cell r="A136" t="str">
            <v>Northeast Utilities</v>
          </cell>
          <cell r="B136">
            <v>4057052</v>
          </cell>
          <cell r="C136">
            <v>0</v>
          </cell>
          <cell r="D136">
            <v>0.5433047124239864</v>
          </cell>
          <cell r="E136">
            <v>0.546423613305878</v>
          </cell>
          <cell r="F136">
            <v>0.5441828131090817</v>
          </cell>
          <cell r="G136">
            <v>0.5411355758116471</v>
          </cell>
          <cell r="H136">
            <v>0.5245046235444719</v>
          </cell>
          <cell r="I136">
            <v>0.5173203817518303</v>
          </cell>
          <cell r="J136">
            <v>0.5359854966809682</v>
          </cell>
          <cell r="K136">
            <v>0.5416021917744428</v>
          </cell>
          <cell r="L136">
            <v>0.5281574948459927</v>
          </cell>
          <cell r="M136">
            <v>0.5302446445688064</v>
          </cell>
          <cell r="N136">
            <v>0.5435863148747453</v>
          </cell>
          <cell r="O136">
            <v>0.45669528757601363</v>
          </cell>
          <cell r="P136">
            <v>0.453576386694122</v>
          </cell>
          <cell r="Q136">
            <v>0.4558171868909184</v>
          </cell>
          <cell r="R136">
            <v>0.4588644241883529</v>
          </cell>
          <cell r="S136">
            <v>0.47549537645552814</v>
          </cell>
          <cell r="T136">
            <v>0.4826796182481698</v>
          </cell>
          <cell r="U136">
            <v>0.4640145033190318</v>
          </cell>
          <cell r="V136">
            <v>0.4583978082255572</v>
          </cell>
          <cell r="W136">
            <v>0.4718425051540072</v>
          </cell>
          <cell r="X136">
            <v>0.4697553554311936</v>
          </cell>
          <cell r="Y136">
            <v>0.4564136851252547</v>
          </cell>
        </row>
        <row r="137">
          <cell r="A137" t="str">
            <v>Northern Indiana Public Service Company</v>
          </cell>
          <cell r="B137">
            <v>4012860</v>
          </cell>
          <cell r="C137" t="str">
            <v>NiSource Inc.</v>
          </cell>
          <cell r="D137">
            <v>0.5839010463873813</v>
          </cell>
          <cell r="E137">
            <v>0.5877453237728741</v>
          </cell>
          <cell r="F137">
            <v>0.5824185717220011</v>
          </cell>
          <cell r="G137">
            <v>0.5893216331226659</v>
          </cell>
          <cell r="H137">
            <v>0.5847193506911751</v>
          </cell>
          <cell r="I137">
            <v>0.5801126907757533</v>
          </cell>
          <cell r="J137">
            <v>0.5830011229737331</v>
          </cell>
          <cell r="K137">
            <v>0.5773673702459104</v>
          </cell>
          <cell r="L137">
            <v>0.5995434915388458</v>
          </cell>
          <cell r="M137">
            <v>0.5926185051136234</v>
          </cell>
          <cell r="N137">
            <v>0.5845871325231944</v>
          </cell>
          <cell r="O137">
            <v>0.4160989536126187</v>
          </cell>
          <cell r="P137">
            <v>0.4122546762271258</v>
          </cell>
          <cell r="Q137">
            <v>0.41758142827799893</v>
          </cell>
          <cell r="R137">
            <v>0.41067836687733406</v>
          </cell>
          <cell r="S137">
            <v>0.41528064930882486</v>
          </cell>
          <cell r="T137">
            <v>0.41988730922424666</v>
          </cell>
          <cell r="U137">
            <v>0.4169988770262669</v>
          </cell>
          <cell r="V137">
            <v>0.4226326297540896</v>
          </cell>
          <cell r="W137">
            <v>0.4004565084611542</v>
          </cell>
          <cell r="X137">
            <v>0.4073814948863767</v>
          </cell>
          <cell r="Y137">
            <v>0.41541286747680567</v>
          </cell>
        </row>
        <row r="138">
          <cell r="A138" t="str">
            <v>Northern New England Energy Corp.</v>
          </cell>
          <cell r="B138">
            <v>4137492</v>
          </cell>
          <cell r="C138" t="str">
            <v>Caisse de dépôt et placement du Québec</v>
          </cell>
          <cell r="D138">
            <v>0.5214830430161245</v>
          </cell>
          <cell r="E138">
            <v>0.5204077753304499</v>
          </cell>
          <cell r="F138">
            <v>0.5157002871790023</v>
          </cell>
          <cell r="G138">
            <v>0.5105468300787128</v>
          </cell>
          <cell r="H138">
            <v>0.5120102782611524</v>
          </cell>
          <cell r="I138">
            <v>0.513725591880193</v>
          </cell>
          <cell r="J138">
            <v>0.5150632672860774</v>
          </cell>
          <cell r="K138">
            <v>0.5371065233705486</v>
          </cell>
          <cell r="L138">
            <v>0.5332445385976511</v>
          </cell>
          <cell r="M138">
            <v>0.5311769959392694</v>
          </cell>
          <cell r="N138">
            <v>0.5271011153886043</v>
          </cell>
          <cell r="O138">
            <v>0.47851695698387553</v>
          </cell>
          <cell r="P138">
            <v>0.4795922246695501</v>
          </cell>
          <cell r="Q138">
            <v>0.4842997128209977</v>
          </cell>
          <cell r="R138">
            <v>0.4894531699212872</v>
          </cell>
          <cell r="S138">
            <v>0.4879897217388476</v>
          </cell>
          <cell r="T138">
            <v>0.48627440811980704</v>
          </cell>
          <cell r="U138">
            <v>0.48493673271392257</v>
          </cell>
          <cell r="V138">
            <v>0.4628934766294513</v>
          </cell>
          <cell r="W138">
            <v>0.46675546140234886</v>
          </cell>
          <cell r="X138">
            <v>0.4688230040607306</v>
          </cell>
          <cell r="Y138">
            <v>0.4728988846113957</v>
          </cell>
        </row>
        <row r="139">
          <cell r="A139" t="str">
            <v>Northern States Power Company - MN</v>
          </cell>
          <cell r="B139">
            <v>4057754</v>
          </cell>
          <cell r="C139" t="str">
            <v>Xcel Energy Inc.</v>
          </cell>
          <cell r="D139">
            <v>0.5334449523842618</v>
          </cell>
          <cell r="E139">
            <v>0.5303489223801334</v>
          </cell>
          <cell r="F139">
            <v>0.5289305245002898</v>
          </cell>
          <cell r="G139">
            <v>0.5284479519908618</v>
          </cell>
          <cell r="H139">
            <v>0.5248518856634352</v>
          </cell>
          <cell r="I139">
            <v>0.543208497482845</v>
          </cell>
          <cell r="J139">
            <v>0.5353701033965365</v>
          </cell>
          <cell r="K139">
            <v>0.5254268399024966</v>
          </cell>
          <cell r="L139">
            <v>0.5203585108077127</v>
          </cell>
          <cell r="M139">
            <v>0.546234106723016</v>
          </cell>
          <cell r="N139">
            <v>0.5363938386792841</v>
          </cell>
          <cell r="O139">
            <v>0.46655504761573824</v>
          </cell>
          <cell r="P139">
            <v>0.4696510776198666</v>
          </cell>
          <cell r="Q139">
            <v>0.4710694754997102</v>
          </cell>
          <cell r="R139">
            <v>0.4715520480091382</v>
          </cell>
          <cell r="S139">
            <v>0.47514811433656473</v>
          </cell>
          <cell r="T139">
            <v>0.45679150251715495</v>
          </cell>
          <cell r="U139">
            <v>0.46462989660346354</v>
          </cell>
          <cell r="V139">
            <v>0.47457316009750344</v>
          </cell>
          <cell r="W139">
            <v>0.4796414891922874</v>
          </cell>
          <cell r="X139">
            <v>0.453765893276984</v>
          </cell>
          <cell r="Y139">
            <v>0.46360616132071586</v>
          </cell>
        </row>
        <row r="140">
          <cell r="A140" t="str">
            <v>Northern States Power Company - WI</v>
          </cell>
          <cell r="B140">
            <v>4061925</v>
          </cell>
          <cell r="C140" t="str">
            <v>Xcel Energy Inc.</v>
          </cell>
          <cell r="D140">
            <v>0.5252994766510515</v>
          </cell>
          <cell r="E140">
            <v>0.563620317346879</v>
          </cell>
          <cell r="F140">
            <v>0.5518412266776768</v>
          </cell>
          <cell r="G140">
            <v>0.55012326858259</v>
          </cell>
          <cell r="H140">
            <v>0.5291712512507188</v>
          </cell>
          <cell r="I140">
            <v>0.5706346352459054</v>
          </cell>
          <cell r="J140">
            <v>0.5641591309267513</v>
          </cell>
          <cell r="K140">
            <v>0.5576729021639952</v>
          </cell>
          <cell r="L140">
            <v>0.5528686495024392</v>
          </cell>
          <cell r="M140">
            <v>0.540609354378043</v>
          </cell>
          <cell r="N140">
            <v>0.5255996389664194</v>
          </cell>
          <cell r="O140">
            <v>0.47470052334894847</v>
          </cell>
          <cell r="P140">
            <v>0.43637968265312094</v>
          </cell>
          <cell r="Q140">
            <v>0.44815877332232323</v>
          </cell>
          <cell r="R140">
            <v>0.44987673141741</v>
          </cell>
          <cell r="S140">
            <v>0.47082874874928116</v>
          </cell>
          <cell r="T140">
            <v>0.4293653647540946</v>
          </cell>
          <cell r="U140">
            <v>0.4358408690732487</v>
          </cell>
          <cell r="V140">
            <v>0.4423270978360048</v>
          </cell>
          <cell r="W140">
            <v>0.4471313504975608</v>
          </cell>
          <cell r="X140">
            <v>0.459390645621957</v>
          </cell>
          <cell r="Y140">
            <v>0.4744003610335806</v>
          </cell>
        </row>
        <row r="141">
          <cell r="A141" t="str">
            <v>NorthWestern Corporation</v>
          </cell>
          <cell r="B141">
            <v>4057053</v>
          </cell>
          <cell r="C141">
            <v>0</v>
          </cell>
          <cell r="D141">
            <v>0.4697317611321236</v>
          </cell>
          <cell r="E141">
            <v>0.47538686219855963</v>
          </cell>
          <cell r="F141">
            <v>0.47064936537403806</v>
          </cell>
          <cell r="G141">
            <v>0.47782312480425415</v>
          </cell>
          <cell r="H141">
            <v>0.474450925645996</v>
          </cell>
          <cell r="I141">
            <v>0.4818816023367523</v>
          </cell>
          <cell r="J141">
            <v>0.47153699365028384</v>
          </cell>
          <cell r="K141">
            <v>0.48766371495776384</v>
          </cell>
          <cell r="L141">
            <v>0.4871596083478829</v>
          </cell>
          <cell r="M141">
            <v>0.4804332517518676</v>
          </cell>
          <cell r="N141">
            <v>0.46957400438890856</v>
          </cell>
          <cell r="O141">
            <v>0.5302682388678763</v>
          </cell>
          <cell r="P141">
            <v>0.5246131378014404</v>
          </cell>
          <cell r="Q141">
            <v>0.529350634625962</v>
          </cell>
          <cell r="R141">
            <v>0.5221768751957458</v>
          </cell>
          <cell r="S141">
            <v>0.525549074354004</v>
          </cell>
          <cell r="T141">
            <v>0.5181183976632477</v>
          </cell>
          <cell r="U141">
            <v>0.5284630063497161</v>
          </cell>
          <cell r="V141">
            <v>0.5123362850422362</v>
          </cell>
          <cell r="W141">
            <v>0.5128403916521171</v>
          </cell>
          <cell r="X141">
            <v>0.5195667482481324</v>
          </cell>
          <cell r="Y141">
            <v>0.5304259956110914</v>
          </cell>
        </row>
        <row r="142">
          <cell r="A142" t="str">
            <v>Northwestern Wisconsin Electric Company</v>
          </cell>
          <cell r="B142">
            <v>4061951</v>
          </cell>
          <cell r="C142">
            <v>0</v>
          </cell>
          <cell r="D142">
            <v>0.6487978198627066</v>
          </cell>
          <cell r="E142">
            <v>0.6319503341588357</v>
          </cell>
          <cell r="F142">
            <v>0.6182748339883453</v>
          </cell>
          <cell r="G142">
            <v>0.6218214175707587</v>
          </cell>
          <cell r="H142">
            <v>0.6182019210835464</v>
          </cell>
          <cell r="I142">
            <v>0.6007915927391838</v>
          </cell>
          <cell r="J142">
            <v>0.5896775068669673</v>
          </cell>
          <cell r="K142">
            <v>0.5894826123833757</v>
          </cell>
          <cell r="L142">
            <v>0.5842924382450957</v>
          </cell>
          <cell r="M142">
            <v>0.5606736337615656</v>
          </cell>
          <cell r="N142">
            <v>0.5574331120498893</v>
          </cell>
          <cell r="O142">
            <v>0.35120218013729343</v>
          </cell>
          <cell r="P142">
            <v>0.3680496658411643</v>
          </cell>
          <cell r="Q142">
            <v>0.3817251660116547</v>
          </cell>
          <cell r="R142">
            <v>0.37817858242924124</v>
          </cell>
          <cell r="S142">
            <v>0.3817980789164536</v>
          </cell>
          <cell r="T142">
            <v>0.39920840726081613</v>
          </cell>
          <cell r="U142">
            <v>0.41032249313303265</v>
          </cell>
          <cell r="V142">
            <v>0.41051738761662426</v>
          </cell>
          <cell r="W142">
            <v>0.4157075617549043</v>
          </cell>
          <cell r="X142">
            <v>0.4393263662384344</v>
          </cell>
          <cell r="Y142">
            <v>0.4425668879501106</v>
          </cell>
        </row>
        <row r="143">
          <cell r="A143" t="str">
            <v>NSTAR Electric Company</v>
          </cell>
          <cell r="B143">
            <v>4008369</v>
          </cell>
          <cell r="C143" t="str">
            <v>Eversource Energy</v>
          </cell>
          <cell r="D143">
            <v>0.5852926072091161</v>
          </cell>
          <cell r="E143">
            <v>0.582203340850044</v>
          </cell>
          <cell r="F143">
            <v>0.5784001796731782</v>
          </cell>
          <cell r="G143">
            <v>0.5717392997354527</v>
          </cell>
          <cell r="H143">
            <v>0.5595311630064576</v>
          </cell>
          <cell r="I143">
            <v>0.5144949324112702</v>
          </cell>
          <cell r="J143">
            <v>0.5734749920682357</v>
          </cell>
          <cell r="K143">
            <v>0.5678423784058686</v>
          </cell>
          <cell r="L143">
            <v>0.5564708839323911</v>
          </cell>
          <cell r="M143">
            <v>0.5852641593692561</v>
          </cell>
          <cell r="N143">
            <v>0.5800677133013763</v>
          </cell>
          <cell r="O143">
            <v>0.4147073927908838</v>
          </cell>
          <cell r="P143">
            <v>0.41779665914995606</v>
          </cell>
          <cell r="Q143">
            <v>0.42159982032682175</v>
          </cell>
          <cell r="R143">
            <v>0.4282607002645474</v>
          </cell>
          <cell r="S143">
            <v>0.4404688369935425</v>
          </cell>
          <cell r="T143">
            <v>0.4855050675887298</v>
          </cell>
          <cell r="U143">
            <v>0.42652500793176423</v>
          </cell>
          <cell r="V143">
            <v>0.4321576215941314</v>
          </cell>
          <cell r="W143">
            <v>0.4435291160676089</v>
          </cell>
          <cell r="X143">
            <v>0.41473584063074387</v>
          </cell>
          <cell r="Y143">
            <v>0.41993228669862365</v>
          </cell>
        </row>
        <row r="144">
          <cell r="A144" t="str">
            <v>NSTAR Gas Company</v>
          </cell>
          <cell r="B144">
            <v>4057115</v>
          </cell>
          <cell r="C144" t="str">
            <v>Eversource Energy</v>
          </cell>
          <cell r="D144" t="str">
            <v>N/A</v>
          </cell>
          <cell r="E144" t="str">
            <v>N/A</v>
          </cell>
          <cell r="F144" t="str">
            <v>N/A</v>
          </cell>
          <cell r="G144" t="str">
            <v>N/A</v>
          </cell>
          <cell r="H144" t="str">
            <v>N/A</v>
          </cell>
          <cell r="I144" t="str">
            <v>N/A</v>
          </cell>
          <cell r="J144" t="str">
            <v>N/A</v>
          </cell>
          <cell r="K144" t="str">
            <v>N/A</v>
          </cell>
          <cell r="L144" t="str">
            <v>N/A</v>
          </cell>
          <cell r="M144" t="str">
            <v>N/A</v>
          </cell>
          <cell r="N144" t="str">
            <v>N/A</v>
          </cell>
          <cell r="O144" t="str">
            <v>N/A</v>
          </cell>
          <cell r="P144" t="str">
            <v>N/A</v>
          </cell>
          <cell r="Q144" t="str">
            <v>N/A</v>
          </cell>
          <cell r="R144" t="str">
            <v>N/A</v>
          </cell>
          <cell r="S144" t="str">
            <v>N/A</v>
          </cell>
          <cell r="T144" t="str">
            <v>N/A</v>
          </cell>
          <cell r="U144" t="str">
            <v>N/A</v>
          </cell>
          <cell r="V144" t="str">
            <v>N/A</v>
          </cell>
          <cell r="W144" t="str">
            <v>N/A</v>
          </cell>
          <cell r="X144" t="str">
            <v>N/A</v>
          </cell>
          <cell r="Y144" t="str">
            <v>N/A</v>
          </cell>
        </row>
        <row r="145">
          <cell r="A145" t="str">
            <v>NV Energy, Inc.</v>
          </cell>
          <cell r="B145">
            <v>4057063</v>
          </cell>
          <cell r="C145" t="str">
            <v>Berkshire Hathaway Inc.</v>
          </cell>
          <cell r="D145" t="str">
            <v>N/A</v>
          </cell>
          <cell r="E145" t="str">
            <v>N/A</v>
          </cell>
          <cell r="F145" t="str">
            <v>N/A</v>
          </cell>
          <cell r="G145" t="str">
            <v>N/A</v>
          </cell>
          <cell r="H145" t="str">
            <v>N/A</v>
          </cell>
          <cell r="I145" t="str">
            <v>N/A</v>
          </cell>
          <cell r="J145">
            <v>0.4791192181477349</v>
          </cell>
          <cell r="K145">
            <v>0.4843247301191742</v>
          </cell>
          <cell r="L145">
            <v>0.4695458419180066</v>
          </cell>
          <cell r="M145">
            <v>0.468303514631516</v>
          </cell>
          <cell r="N145">
            <v>0.46971555855545405</v>
          </cell>
          <cell r="O145" t="str">
            <v>N/A</v>
          </cell>
          <cell r="P145" t="str">
            <v>N/A</v>
          </cell>
          <cell r="Q145" t="str">
            <v>N/A</v>
          </cell>
          <cell r="R145" t="str">
            <v>N/A</v>
          </cell>
          <cell r="S145" t="str">
            <v>N/A</v>
          </cell>
          <cell r="T145" t="str">
            <v>N/A</v>
          </cell>
          <cell r="U145">
            <v>0.520880781852265</v>
          </cell>
          <cell r="V145">
            <v>0.5156752698808258</v>
          </cell>
          <cell r="W145">
            <v>0.5304541580819934</v>
          </cell>
          <cell r="X145">
            <v>0.531696485368484</v>
          </cell>
          <cell r="Y145">
            <v>0.530284441444546</v>
          </cell>
        </row>
        <row r="146">
          <cell r="A146" t="str">
            <v>OGE Energy Corp.</v>
          </cell>
          <cell r="B146">
            <v>4057055</v>
          </cell>
          <cell r="C146">
            <v>0</v>
          </cell>
          <cell r="D146">
            <v>0.5330860671346368</v>
          </cell>
          <cell r="E146">
            <v>0.5298165336614065</v>
          </cell>
          <cell r="F146">
            <v>0.5308246396391462</v>
          </cell>
          <cell r="G146">
            <v>0.5542529387956543</v>
          </cell>
          <cell r="H146">
            <v>0.5294199837536461</v>
          </cell>
          <cell r="I146">
            <v>0.5252621292259656</v>
          </cell>
          <cell r="J146">
            <v>0.5515674435570012</v>
          </cell>
          <cell r="K146">
            <v>0.5533241582238376</v>
          </cell>
          <cell r="L146">
            <v>0.5415188667944537</v>
          </cell>
          <cell r="M146">
            <v>0.5663018350446075</v>
          </cell>
          <cell r="N146">
            <v>0.5686644607958639</v>
          </cell>
          <cell r="O146">
            <v>0.46691393286536326</v>
          </cell>
          <cell r="P146">
            <v>0.47018346633859354</v>
          </cell>
          <cell r="Q146">
            <v>0.46917536036085383</v>
          </cell>
          <cell r="R146">
            <v>0.4457470612043457</v>
          </cell>
          <cell r="S146">
            <v>0.4705800162463539</v>
          </cell>
          <cell r="T146">
            <v>0.47473787077403445</v>
          </cell>
          <cell r="U146">
            <v>0.44843255644299884</v>
          </cell>
          <cell r="V146">
            <v>0.44667584177616243</v>
          </cell>
          <cell r="W146">
            <v>0.4584811332055463</v>
          </cell>
          <cell r="X146">
            <v>0.4336981649553925</v>
          </cell>
          <cell r="Y146">
            <v>0.4313355392041362</v>
          </cell>
        </row>
        <row r="147">
          <cell r="A147" t="str">
            <v>Ohio Edison Company</v>
          </cell>
          <cell r="B147">
            <v>4014480</v>
          </cell>
          <cell r="C147" t="str">
            <v>FirstEnergy Corp.</v>
          </cell>
          <cell r="D147">
            <v>0.6474759850686188</v>
          </cell>
          <cell r="E147">
            <v>0.6400745751099954</v>
          </cell>
          <cell r="F147">
            <v>0.6305101515423206</v>
          </cell>
          <cell r="G147">
            <v>0.5769558106659993</v>
          </cell>
          <cell r="H147">
            <v>0.5634818207711607</v>
          </cell>
          <cell r="I147">
            <v>0.5534854700914285</v>
          </cell>
          <cell r="J147">
            <v>0.5397552297030315</v>
          </cell>
          <cell r="K147">
            <v>0.5652851668689897</v>
          </cell>
          <cell r="L147">
            <v>0.46950128022114973</v>
          </cell>
          <cell r="M147">
            <v>0.4211533032303115</v>
          </cell>
          <cell r="N147">
            <v>0.4091080679125487</v>
          </cell>
          <cell r="O147">
            <v>0.3525240149313812</v>
          </cell>
          <cell r="P147">
            <v>0.3599254248900045</v>
          </cell>
          <cell r="Q147">
            <v>0.36948984845767935</v>
          </cell>
          <cell r="R147">
            <v>0.4230441893340006</v>
          </cell>
          <cell r="S147">
            <v>0.4365181792288393</v>
          </cell>
          <cell r="T147">
            <v>0.44651452990857154</v>
          </cell>
          <cell r="U147">
            <v>0.46024477029696853</v>
          </cell>
          <cell r="V147">
            <v>0.4347148331310103</v>
          </cell>
          <cell r="W147">
            <v>0.5304987197788503</v>
          </cell>
          <cell r="X147">
            <v>0.5788466967696885</v>
          </cell>
          <cell r="Y147">
            <v>0.5908919320874513</v>
          </cell>
        </row>
        <row r="148">
          <cell r="A148" t="str">
            <v>Ohio Power Company</v>
          </cell>
          <cell r="B148">
            <v>4057015</v>
          </cell>
          <cell r="C148" t="str">
            <v>American Electric Power Company, Inc.</v>
          </cell>
          <cell r="D148">
            <v>0.5032946505978614</v>
          </cell>
          <cell r="E148">
            <v>0.4929969443890595</v>
          </cell>
          <cell r="F148">
            <v>0.4895613352828005</v>
          </cell>
          <cell r="G148">
            <v>0.4602567243140393</v>
          </cell>
          <cell r="H148">
            <v>0.4479355079819816</v>
          </cell>
          <cell r="I148">
            <v>0.42541383670742355</v>
          </cell>
          <cell r="J148">
            <v>0.39708035938097813</v>
          </cell>
          <cell r="K148">
            <v>0.5701266665839788</v>
          </cell>
          <cell r="L148">
            <v>0.560631193834585</v>
          </cell>
          <cell r="M148">
            <v>0.5609007691143735</v>
          </cell>
          <cell r="N148">
            <v>0.537651978091034</v>
          </cell>
          <cell r="O148">
            <v>0.4967053494021386</v>
          </cell>
          <cell r="P148">
            <v>0.5070030556109405</v>
          </cell>
          <cell r="Q148">
            <v>0.5104386647171996</v>
          </cell>
          <cell r="R148">
            <v>0.5397432756859607</v>
          </cell>
          <cell r="S148">
            <v>0.5520644920180183</v>
          </cell>
          <cell r="T148">
            <v>0.5745861632925765</v>
          </cell>
          <cell r="U148">
            <v>0.6029196406190218</v>
          </cell>
          <cell r="V148">
            <v>0.42987333341602124</v>
          </cell>
          <cell r="W148">
            <v>0.43936880616541496</v>
          </cell>
          <cell r="X148">
            <v>0.4390992308856266</v>
          </cell>
          <cell r="Y148">
            <v>0.4623480219089659</v>
          </cell>
        </row>
        <row r="149">
          <cell r="A149" t="str">
            <v>Oklahoma Gas and Electric Company</v>
          </cell>
          <cell r="B149">
            <v>4057016</v>
          </cell>
          <cell r="C149" t="str">
            <v>OGE Energy Corp.</v>
          </cell>
          <cell r="D149">
            <v>0.5330860671346368</v>
          </cell>
          <cell r="E149">
            <v>0.5298165336614065</v>
          </cell>
          <cell r="F149">
            <v>0.5308246396391462</v>
          </cell>
          <cell r="G149">
            <v>0.5542529387956543</v>
          </cell>
          <cell r="H149">
            <v>0.5294199837536461</v>
          </cell>
          <cell r="I149">
            <v>0.5252621292259656</v>
          </cell>
          <cell r="J149">
            <v>0.5515674435570012</v>
          </cell>
          <cell r="K149">
            <v>0.5533241582238376</v>
          </cell>
          <cell r="L149">
            <v>0.5415188667944537</v>
          </cell>
          <cell r="M149">
            <v>0.5663018350446075</v>
          </cell>
          <cell r="N149">
            <v>0.5686644607958639</v>
          </cell>
          <cell r="O149">
            <v>0.46691393286536326</v>
          </cell>
          <cell r="P149">
            <v>0.47018346633859354</v>
          </cell>
          <cell r="Q149">
            <v>0.46917536036085383</v>
          </cell>
          <cell r="R149">
            <v>0.4457470612043457</v>
          </cell>
          <cell r="S149">
            <v>0.4705800162463539</v>
          </cell>
          <cell r="T149">
            <v>0.47473787077403445</v>
          </cell>
          <cell r="U149">
            <v>0.44843255644299884</v>
          </cell>
          <cell r="V149">
            <v>0.44667584177616243</v>
          </cell>
          <cell r="W149">
            <v>0.4584811332055463</v>
          </cell>
          <cell r="X149">
            <v>0.4336981649553925</v>
          </cell>
          <cell r="Y149">
            <v>0.4313355392041362</v>
          </cell>
        </row>
        <row r="150">
          <cell r="A150" t="str">
            <v>Oncor Electric Delivery Company LLC</v>
          </cell>
          <cell r="B150">
            <v>4080589</v>
          </cell>
          <cell r="C150" t="str">
            <v>Texas Energy Future Holdings LP</v>
          </cell>
          <cell r="D150">
            <v>0.5692707909136919</v>
          </cell>
          <cell r="E150">
            <v>0.5682110956115348</v>
          </cell>
          <cell r="F150">
            <v>0.6012767347253987</v>
          </cell>
          <cell r="G150">
            <v>0.6015693538674994</v>
          </cell>
          <cell r="H150">
            <v>0.5988653661791188</v>
          </cell>
          <cell r="I150">
            <v>0.610141869997582</v>
          </cell>
          <cell r="J150">
            <v>0.5843004344093504</v>
          </cell>
          <cell r="K150">
            <v>0.5841271991403587</v>
          </cell>
          <cell r="L150">
            <v>0.5825511494131523</v>
          </cell>
          <cell r="M150">
            <v>0.5868289646005543</v>
          </cell>
          <cell r="N150">
            <v>0.5857212525878308</v>
          </cell>
          <cell r="O150">
            <v>0.430729209086308</v>
          </cell>
          <cell r="P150">
            <v>0.4317889043884652</v>
          </cell>
          <cell r="Q150">
            <v>0.39872326527460134</v>
          </cell>
          <cell r="R150">
            <v>0.39843064613250057</v>
          </cell>
          <cell r="S150">
            <v>0.4011346338208812</v>
          </cell>
          <cell r="T150">
            <v>0.389858130002418</v>
          </cell>
          <cell r="U150">
            <v>0.4156995655906496</v>
          </cell>
          <cell r="V150">
            <v>0.41587280085964123</v>
          </cell>
          <cell r="W150">
            <v>0.41744885058684766</v>
          </cell>
          <cell r="X150">
            <v>0.4131710353994457</v>
          </cell>
          <cell r="Y150">
            <v>0.4142787474121692</v>
          </cell>
        </row>
        <row r="151">
          <cell r="A151" t="str">
            <v>Orange and Rockland Utilities, Inc.</v>
          </cell>
          <cell r="B151">
            <v>4057093</v>
          </cell>
          <cell r="C151" t="str">
            <v>Consolidated Edison, Inc.</v>
          </cell>
          <cell r="D151">
            <v>0.4704259084445324</v>
          </cell>
          <cell r="E151">
            <v>0.5090665411253759</v>
          </cell>
          <cell r="F151">
            <v>0.5190694937958498</v>
          </cell>
          <cell r="G151">
            <v>0.5266204139190125</v>
          </cell>
          <cell r="H151">
            <v>0.5221482483946267</v>
          </cell>
          <cell r="I151">
            <v>0.5225216974461411</v>
          </cell>
          <cell r="J151">
            <v>0.517321364823792</v>
          </cell>
          <cell r="K151">
            <v>0.5093066737894456</v>
          </cell>
          <cell r="L151">
            <v>0.504545123741925</v>
          </cell>
          <cell r="M151">
            <v>0.5052649128356831</v>
          </cell>
          <cell r="N151">
            <v>0.4969117984600725</v>
          </cell>
          <cell r="O151">
            <v>0.5295740915554675</v>
          </cell>
          <cell r="P151">
            <v>0.49093345887462414</v>
          </cell>
          <cell r="Q151">
            <v>0.4809305062041503</v>
          </cell>
          <cell r="R151">
            <v>0.47337958608098757</v>
          </cell>
          <cell r="S151">
            <v>0.47785175160537335</v>
          </cell>
          <cell r="T151">
            <v>0.4774783025538589</v>
          </cell>
          <cell r="U151">
            <v>0.482678635176208</v>
          </cell>
          <cell r="V151">
            <v>0.49069332621055445</v>
          </cell>
          <cell r="W151">
            <v>0.495454876258075</v>
          </cell>
          <cell r="X151">
            <v>0.4947350871643169</v>
          </cell>
          <cell r="Y151">
            <v>0.5030882015399275</v>
          </cell>
        </row>
        <row r="152">
          <cell r="A152" t="str">
            <v>Otter Tail Corporation</v>
          </cell>
          <cell r="B152">
            <v>4057017</v>
          </cell>
          <cell r="C152">
            <v>0</v>
          </cell>
          <cell r="D152">
            <v>0.5232299510158952</v>
          </cell>
          <cell r="E152">
            <v>0.511289219040172</v>
          </cell>
          <cell r="F152">
            <v>0.49803896796811814</v>
          </cell>
          <cell r="G152">
            <v>0.49317840917244576</v>
          </cell>
          <cell r="H152">
            <v>0.47601317856293374</v>
          </cell>
          <cell r="I152">
            <v>0.4720118838853281</v>
          </cell>
          <cell r="J152">
            <v>0.5372258348947426</v>
          </cell>
          <cell r="K152">
            <v>0.5236589346920658</v>
          </cell>
          <cell r="L152">
            <v>0.5235325824846095</v>
          </cell>
          <cell r="M152">
            <v>0.5268994094341244</v>
          </cell>
          <cell r="N152">
            <v>0.5198196793313657</v>
          </cell>
          <cell r="O152">
            <v>0.4767700489841048</v>
          </cell>
          <cell r="P152">
            <v>0.48871078095982795</v>
          </cell>
          <cell r="Q152">
            <v>0.5019610320318818</v>
          </cell>
          <cell r="R152">
            <v>0.5068215908275543</v>
          </cell>
          <cell r="S152">
            <v>0.5239868214370662</v>
          </cell>
          <cell r="T152">
            <v>0.5279881161146719</v>
          </cell>
          <cell r="U152">
            <v>0.4627741651052574</v>
          </cell>
          <cell r="V152">
            <v>0.47634106530793413</v>
          </cell>
          <cell r="W152">
            <v>0.4764674175153905</v>
          </cell>
          <cell r="X152">
            <v>0.4731005905658756</v>
          </cell>
          <cell r="Y152">
            <v>0.4801803206686343</v>
          </cell>
        </row>
        <row r="153">
          <cell r="A153" t="str">
            <v>Otter Tail Power Company</v>
          </cell>
          <cell r="B153">
            <v>4147257</v>
          </cell>
          <cell r="C153" t="str">
            <v>Otter Tail Corporation</v>
          </cell>
          <cell r="D153">
            <v>0.5232299510158952</v>
          </cell>
          <cell r="E153">
            <v>0.511289219040172</v>
          </cell>
          <cell r="F153">
            <v>0.49803896796811814</v>
          </cell>
          <cell r="G153">
            <v>0.49317840917244576</v>
          </cell>
          <cell r="H153">
            <v>0.47601317856293374</v>
          </cell>
          <cell r="I153">
            <v>0.4720118838853281</v>
          </cell>
          <cell r="J153">
            <v>0.5372258348947426</v>
          </cell>
          <cell r="K153">
            <v>0.5236589346920658</v>
          </cell>
          <cell r="L153">
            <v>0.5235325824846095</v>
          </cell>
          <cell r="M153">
            <v>0.5268994094341244</v>
          </cell>
          <cell r="N153">
            <v>0.5198196793313657</v>
          </cell>
          <cell r="O153">
            <v>0.4767700489841048</v>
          </cell>
          <cell r="P153">
            <v>0.48871078095982795</v>
          </cell>
          <cell r="Q153">
            <v>0.5019610320318818</v>
          </cell>
          <cell r="R153">
            <v>0.5068215908275543</v>
          </cell>
          <cell r="S153">
            <v>0.5239868214370662</v>
          </cell>
          <cell r="T153">
            <v>0.5279881161146719</v>
          </cell>
          <cell r="U153">
            <v>0.4627741651052574</v>
          </cell>
          <cell r="V153">
            <v>0.47634106530793413</v>
          </cell>
          <cell r="W153">
            <v>0.4764674175153905</v>
          </cell>
          <cell r="X153">
            <v>0.4731005905658756</v>
          </cell>
          <cell r="Y153">
            <v>0.4801803206686343</v>
          </cell>
        </row>
        <row r="154">
          <cell r="A154" t="str">
            <v>Pacific Gas and Electric Company</v>
          </cell>
          <cell r="B154">
            <v>4004218</v>
          </cell>
          <cell r="C154" t="str">
            <v>PG&amp;E Corporation</v>
          </cell>
          <cell r="D154">
            <v>0.5161016669001101</v>
          </cell>
          <cell r="E154">
            <v>0.519458069185154</v>
          </cell>
          <cell r="F154">
            <v>0.5207136093048231</v>
          </cell>
          <cell r="G154">
            <v>0.5298081120988378</v>
          </cell>
          <cell r="H154">
            <v>0.5286408331284571</v>
          </cell>
          <cell r="I154">
            <v>0.5220888687848814</v>
          </cell>
          <cell r="J154">
            <v>0.5238428278512084</v>
          </cell>
          <cell r="K154">
            <v>0.5253730939933929</v>
          </cell>
          <cell r="L154">
            <v>0.522668649399371</v>
          </cell>
          <cell r="M154">
            <v>0.5202946940730409</v>
          </cell>
          <cell r="N154">
            <v>0.5123244135748882</v>
          </cell>
          <cell r="O154">
            <v>0.48389833309989</v>
          </cell>
          <cell r="P154">
            <v>0.48054193081484603</v>
          </cell>
          <cell r="Q154">
            <v>0.4792863906951768</v>
          </cell>
          <cell r="R154">
            <v>0.4701918879011622</v>
          </cell>
          <cell r="S154">
            <v>0.4713591668715429</v>
          </cell>
          <cell r="T154">
            <v>0.47791113121511863</v>
          </cell>
          <cell r="U154">
            <v>0.4761571721487916</v>
          </cell>
          <cell r="V154">
            <v>0.4746269060066071</v>
          </cell>
          <cell r="W154">
            <v>0.4773313506006291</v>
          </cell>
          <cell r="X154">
            <v>0.4797053059269591</v>
          </cell>
          <cell r="Y154">
            <v>0.4876755864251117</v>
          </cell>
        </row>
        <row r="155">
          <cell r="A155" t="str">
            <v>PacifiCorp</v>
          </cell>
          <cell r="B155">
            <v>4001587</v>
          </cell>
          <cell r="C155" t="str">
            <v>Berkshire Hathaway Inc.</v>
          </cell>
          <cell r="D155">
            <v>0.5030804006585486</v>
          </cell>
          <cell r="E155">
            <v>0.5144668757988681</v>
          </cell>
          <cell r="F155">
            <v>0.52487303424792</v>
          </cell>
          <cell r="G155">
            <v>0.520285998043666</v>
          </cell>
          <cell r="H155">
            <v>0.5087240120008585</v>
          </cell>
          <cell r="I155">
            <v>0.5067560434488909</v>
          </cell>
          <cell r="J155">
            <v>0.5327336033288498</v>
          </cell>
          <cell r="K155">
            <v>0.5278370875172851</v>
          </cell>
          <cell r="L155">
            <v>0.5134817186244689</v>
          </cell>
          <cell r="M155">
            <v>0.5283319504078959</v>
          </cell>
          <cell r="N155">
            <v>0.5276647938818182</v>
          </cell>
          <cell r="O155">
            <v>0.4969195993414514</v>
          </cell>
          <cell r="P155">
            <v>0.48553312420113187</v>
          </cell>
          <cell r="Q155">
            <v>0.47512696575207997</v>
          </cell>
          <cell r="R155">
            <v>0.47971400195633396</v>
          </cell>
          <cell r="S155">
            <v>0.49127598799914146</v>
          </cell>
          <cell r="T155">
            <v>0.4932439565511091</v>
          </cell>
          <cell r="U155">
            <v>0.46726639667115016</v>
          </cell>
          <cell r="V155">
            <v>0.47216291248271486</v>
          </cell>
          <cell r="W155">
            <v>0.4865182813755311</v>
          </cell>
          <cell r="X155">
            <v>0.47166804959210407</v>
          </cell>
          <cell r="Y155">
            <v>0.47233520611818175</v>
          </cell>
        </row>
        <row r="156">
          <cell r="A156" t="str">
            <v>PECO Energy Company</v>
          </cell>
          <cell r="B156">
            <v>4062222</v>
          </cell>
          <cell r="C156" t="str">
            <v>Exelon Corporation</v>
          </cell>
          <cell r="D156">
            <v>0.56764416400239</v>
          </cell>
          <cell r="E156">
            <v>0.5676396291262551</v>
          </cell>
          <cell r="F156">
            <v>0.5622275564124845</v>
          </cell>
          <cell r="G156">
            <v>0.5365942257635341</v>
          </cell>
          <cell r="H156">
            <v>0.5637734127682026</v>
          </cell>
          <cell r="I156">
            <v>0.5634591222757549</v>
          </cell>
          <cell r="J156">
            <v>0.5627540342003743</v>
          </cell>
          <cell r="K156">
            <v>0.5295231212503365</v>
          </cell>
          <cell r="L156">
            <v>0.5852453021048126</v>
          </cell>
          <cell r="M156">
            <v>0.5860900705430667</v>
          </cell>
          <cell r="N156">
            <v>0.5829854314475659</v>
          </cell>
          <cell r="O156">
            <v>0.43235583599760996</v>
          </cell>
          <cell r="P156">
            <v>0.43236037087374496</v>
          </cell>
          <cell r="Q156">
            <v>0.43777244358751555</v>
          </cell>
          <cell r="R156">
            <v>0.46340577423646584</v>
          </cell>
          <cell r="S156">
            <v>0.4362265872317974</v>
          </cell>
          <cell r="T156">
            <v>0.43654087772424505</v>
          </cell>
          <cell r="U156">
            <v>0.4372459657996257</v>
          </cell>
          <cell r="V156">
            <v>0.4704768787496635</v>
          </cell>
          <cell r="W156">
            <v>0.4147546978951873</v>
          </cell>
          <cell r="X156">
            <v>0.41390992945693333</v>
          </cell>
          <cell r="Y156">
            <v>0.4170145685524341</v>
          </cell>
        </row>
        <row r="157">
          <cell r="A157" t="str">
            <v>Pennsylvania Electric Company</v>
          </cell>
          <cell r="B157">
            <v>4057018</v>
          </cell>
          <cell r="C157" t="str">
            <v>FirstEnergy Corp.</v>
          </cell>
          <cell r="D157">
            <v>0.4845632255384961</v>
          </cell>
          <cell r="E157">
            <v>0.4806029389388352</v>
          </cell>
          <cell r="F157">
            <v>0.47660267449941107</v>
          </cell>
          <cell r="G157">
            <v>0.48165011196753105</v>
          </cell>
          <cell r="H157">
            <v>0.4774133942742247</v>
          </cell>
          <cell r="I157">
            <v>0.5117465942692554</v>
          </cell>
          <cell r="J157">
            <v>0.5076895071342457</v>
          </cell>
          <cell r="K157">
            <v>0.44281958364229274</v>
          </cell>
          <cell r="L157">
            <v>0.4473617090688007</v>
          </cell>
          <cell r="M157">
            <v>0.4428990444222083</v>
          </cell>
          <cell r="N157">
            <v>0.44673795822777107</v>
          </cell>
          <cell r="O157">
            <v>0.5154367744615038</v>
          </cell>
          <cell r="P157">
            <v>0.5193970610611648</v>
          </cell>
          <cell r="Q157">
            <v>0.5233973255005889</v>
          </cell>
          <cell r="R157">
            <v>0.518349888032469</v>
          </cell>
          <cell r="S157">
            <v>0.5225866057257753</v>
          </cell>
          <cell r="T157">
            <v>0.48825340573074455</v>
          </cell>
          <cell r="U157">
            <v>0.49231049286575435</v>
          </cell>
          <cell r="V157">
            <v>0.5571804163577072</v>
          </cell>
          <cell r="W157">
            <v>0.5526382909311993</v>
          </cell>
          <cell r="X157">
            <v>0.5571009555777917</v>
          </cell>
          <cell r="Y157">
            <v>0.5532620417722289</v>
          </cell>
        </row>
        <row r="158">
          <cell r="A158" t="str">
            <v>Pennsylvania Power Company</v>
          </cell>
          <cell r="B158">
            <v>4018463</v>
          </cell>
          <cell r="C158" t="str">
            <v>FirstEnergy Corp.</v>
          </cell>
          <cell r="D158">
            <v>0.5506147973127096</v>
          </cell>
          <cell r="E158">
            <v>0.5379088882819865</v>
          </cell>
          <cell r="F158">
            <v>0.5254782400224363</v>
          </cell>
          <cell r="G158">
            <v>0.5479578969040327</v>
          </cell>
          <cell r="H158">
            <v>0.5352805778236368</v>
          </cell>
          <cell r="I158">
            <v>0.5263007189802739</v>
          </cell>
          <cell r="J158">
            <v>0.5121077927643554</v>
          </cell>
          <cell r="K158">
            <v>0.6166330866796181</v>
          </cell>
          <cell r="L158">
            <v>0.6098394811749861</v>
          </cell>
          <cell r="M158">
            <v>0.60208322471567</v>
          </cell>
          <cell r="N158">
            <v>0.6079826244556384</v>
          </cell>
          <cell r="O158">
            <v>0.4493852026872905</v>
          </cell>
          <cell r="P158">
            <v>0.46209111171801354</v>
          </cell>
          <cell r="Q158">
            <v>0.4745217599775638</v>
          </cell>
          <cell r="R158">
            <v>0.45204210309596726</v>
          </cell>
          <cell r="S158">
            <v>0.4647194221763632</v>
          </cell>
          <cell r="T158">
            <v>0.4736992810197261</v>
          </cell>
          <cell r="U158">
            <v>0.4878922072356446</v>
          </cell>
          <cell r="V158">
            <v>0.3833669133203819</v>
          </cell>
          <cell r="W158">
            <v>0.39016051882501396</v>
          </cell>
          <cell r="X158">
            <v>0.39791677528433</v>
          </cell>
          <cell r="Y158">
            <v>0.39201737554436156</v>
          </cell>
        </row>
        <row r="159">
          <cell r="A159" t="str">
            <v>Peoples Gas Light and Coke Company</v>
          </cell>
          <cell r="B159">
            <v>4057135</v>
          </cell>
          <cell r="C159" t="str">
            <v>WEC Energy Group, Inc.</v>
          </cell>
          <cell r="D159" t="str">
            <v>N/A</v>
          </cell>
          <cell r="E159" t="str">
            <v>N/A</v>
          </cell>
          <cell r="F159" t="str">
            <v>N/A</v>
          </cell>
          <cell r="G159" t="str">
            <v>N/A</v>
          </cell>
          <cell r="H159" t="str">
            <v>N/A</v>
          </cell>
          <cell r="I159" t="str">
            <v>N/A</v>
          </cell>
          <cell r="J159" t="str">
            <v>N/A</v>
          </cell>
          <cell r="K159" t="str">
            <v>N/A</v>
          </cell>
          <cell r="L159" t="str">
            <v>N/A</v>
          </cell>
          <cell r="M159" t="str">
            <v>N/A</v>
          </cell>
          <cell r="N159" t="str">
            <v>N/A</v>
          </cell>
          <cell r="O159" t="str">
            <v>N/A</v>
          </cell>
          <cell r="P159" t="str">
            <v>N/A</v>
          </cell>
          <cell r="Q159" t="str">
            <v>N/A</v>
          </cell>
          <cell r="R159" t="str">
            <v>N/A</v>
          </cell>
          <cell r="S159" t="str">
            <v>N/A</v>
          </cell>
          <cell r="T159" t="str">
            <v>N/A</v>
          </cell>
          <cell r="U159" t="str">
            <v>N/A</v>
          </cell>
          <cell r="V159" t="str">
            <v>N/A</v>
          </cell>
          <cell r="W159" t="str">
            <v>N/A</v>
          </cell>
          <cell r="X159" t="str">
            <v>N/A</v>
          </cell>
          <cell r="Y159" t="str">
            <v>N/A</v>
          </cell>
        </row>
        <row r="160">
          <cell r="A160" t="str">
            <v>Peoples Gas System</v>
          </cell>
          <cell r="B160">
            <v>4063341</v>
          </cell>
          <cell r="C160" t="str">
            <v>TECO Energy, Inc.</v>
          </cell>
          <cell r="D160" t="str">
            <v>N/A</v>
          </cell>
          <cell r="E160" t="str">
            <v>N/A</v>
          </cell>
          <cell r="F160" t="str">
            <v>N/A</v>
          </cell>
          <cell r="G160" t="str">
            <v>N/A</v>
          </cell>
          <cell r="H160" t="str">
            <v>N/A</v>
          </cell>
          <cell r="I160" t="str">
            <v>N/A</v>
          </cell>
          <cell r="J160" t="str">
            <v>N/A</v>
          </cell>
          <cell r="K160" t="str">
            <v>N/A</v>
          </cell>
          <cell r="L160" t="str">
            <v>N/A</v>
          </cell>
          <cell r="M160" t="str">
            <v>N/A</v>
          </cell>
          <cell r="N160" t="str">
            <v>N/A</v>
          </cell>
          <cell r="O160" t="str">
            <v>N/A</v>
          </cell>
          <cell r="P160" t="str">
            <v>N/A</v>
          </cell>
          <cell r="Q160" t="str">
            <v>N/A</v>
          </cell>
          <cell r="R160" t="str">
            <v>N/A</v>
          </cell>
          <cell r="S160" t="str">
            <v>N/A</v>
          </cell>
          <cell r="T160" t="str">
            <v>N/A</v>
          </cell>
          <cell r="U160" t="str">
            <v>N/A</v>
          </cell>
          <cell r="V160" t="str">
            <v>N/A</v>
          </cell>
          <cell r="W160" t="str">
            <v>N/A</v>
          </cell>
          <cell r="X160" t="str">
            <v>N/A</v>
          </cell>
          <cell r="Y160" t="str">
            <v>N/A</v>
          </cell>
        </row>
        <row r="161">
          <cell r="A161" t="str">
            <v>Pepco Holdings, Inc.</v>
          </cell>
          <cell r="B161">
            <v>4078763</v>
          </cell>
          <cell r="C161">
            <v>0</v>
          </cell>
          <cell r="D161" t="str">
            <v>N/A</v>
          </cell>
          <cell r="E161">
            <v>0.48254538198408836</v>
          </cell>
          <cell r="F161">
            <v>0.4869378286268516</v>
          </cell>
          <cell r="G161">
            <v>0.4844566958923874</v>
          </cell>
          <cell r="H161">
            <v>0.4795352232603175</v>
          </cell>
          <cell r="I161">
            <v>0.4701983564803415</v>
          </cell>
          <cell r="J161">
            <v>0.48599434217117843</v>
          </cell>
          <cell r="K161">
            <v>0.4833219186155041</v>
          </cell>
          <cell r="L161">
            <v>0.47527340978260857</v>
          </cell>
          <cell r="M161">
            <v>0.4741453303834521</v>
          </cell>
          <cell r="N161">
            <v>0.47298955964354866</v>
          </cell>
          <cell r="O161" t="str">
            <v>N/A</v>
          </cell>
          <cell r="P161">
            <v>0.5174546180159116</v>
          </cell>
          <cell r="Q161">
            <v>0.5130621713731485</v>
          </cell>
          <cell r="R161">
            <v>0.5155433041076126</v>
          </cell>
          <cell r="S161">
            <v>0.5204647767396825</v>
          </cell>
          <cell r="T161">
            <v>0.5298016435196585</v>
          </cell>
          <cell r="U161">
            <v>0.5140056578288216</v>
          </cell>
          <cell r="V161">
            <v>0.5166780813844959</v>
          </cell>
          <cell r="W161">
            <v>0.5247265902173914</v>
          </cell>
          <cell r="X161">
            <v>0.5258546696165479</v>
          </cell>
          <cell r="Y161">
            <v>0.5270104403564513</v>
          </cell>
        </row>
        <row r="162">
          <cell r="A162" t="str">
            <v>PG&amp;E Corporation</v>
          </cell>
          <cell r="B162">
            <v>4057057</v>
          </cell>
          <cell r="C162">
            <v>0</v>
          </cell>
          <cell r="D162">
            <v>0.5161016669001101</v>
          </cell>
          <cell r="E162">
            <v>0.519458069185154</v>
          </cell>
          <cell r="F162">
            <v>0.5207136093048231</v>
          </cell>
          <cell r="G162">
            <v>0.5298081120988378</v>
          </cell>
          <cell r="H162">
            <v>0.5286408331284571</v>
          </cell>
          <cell r="I162">
            <v>0.5220888687848814</v>
          </cell>
          <cell r="J162">
            <v>0.5238428278512084</v>
          </cell>
          <cell r="K162">
            <v>0.5253730939933929</v>
          </cell>
          <cell r="L162">
            <v>0.522668649399371</v>
          </cell>
          <cell r="M162">
            <v>0.5202946940730409</v>
          </cell>
          <cell r="N162">
            <v>0.5123244135748882</v>
          </cell>
          <cell r="O162">
            <v>0.48389833309989</v>
          </cell>
          <cell r="P162">
            <v>0.48054193081484603</v>
          </cell>
          <cell r="Q162">
            <v>0.4792863906951768</v>
          </cell>
          <cell r="R162">
            <v>0.4701918879011622</v>
          </cell>
          <cell r="S162">
            <v>0.4713591668715429</v>
          </cell>
          <cell r="T162">
            <v>0.47791113121511863</v>
          </cell>
          <cell r="U162">
            <v>0.4761571721487916</v>
          </cell>
          <cell r="V162">
            <v>0.4746269060066071</v>
          </cell>
          <cell r="W162">
            <v>0.4773313506006291</v>
          </cell>
          <cell r="X162">
            <v>0.4797053059269591</v>
          </cell>
          <cell r="Y162">
            <v>0.4876755864251117</v>
          </cell>
        </row>
        <row r="163">
          <cell r="A163" t="str">
            <v>Pike County Light and Power Company</v>
          </cell>
          <cell r="B163">
            <v>4062303</v>
          </cell>
          <cell r="C163" t="str">
            <v>Consolidated Edison, Inc.</v>
          </cell>
          <cell r="D163">
            <v>0.6316334753079313</v>
          </cell>
          <cell r="E163">
            <v>0.630826026765113</v>
          </cell>
          <cell r="F163">
            <v>0.6198170369490317</v>
          </cell>
          <cell r="G163">
            <v>0.6170874715807108</v>
          </cell>
          <cell r="H163">
            <v>0.624633431085044</v>
          </cell>
          <cell r="I163">
            <v>0.6298010180472003</v>
          </cell>
          <cell r="J163">
            <v>0.6161228406909789</v>
          </cell>
          <cell r="K163">
            <v>0.6270830905488871</v>
          </cell>
          <cell r="L163">
            <v>0.6273002562310739</v>
          </cell>
          <cell r="M163">
            <v>0.6318030146128178</v>
          </cell>
          <cell r="N163">
            <v>0.6257309941520468</v>
          </cell>
          <cell r="O163">
            <v>0.3683665246920686</v>
          </cell>
          <cell r="P163">
            <v>0.36917397323488693</v>
          </cell>
          <cell r="Q163">
            <v>0.38018296305096827</v>
          </cell>
          <cell r="R163">
            <v>0.38291252841928924</v>
          </cell>
          <cell r="S163">
            <v>0.375366568914956</v>
          </cell>
          <cell r="T163">
            <v>0.37019898195279966</v>
          </cell>
          <cell r="U163">
            <v>0.3838771593090211</v>
          </cell>
          <cell r="V163">
            <v>0.37291690945111294</v>
          </cell>
          <cell r="W163">
            <v>0.3726997437689262</v>
          </cell>
          <cell r="X163">
            <v>0.36819698538718215</v>
          </cell>
          <cell r="Y163">
            <v>0.3742690058479532</v>
          </cell>
        </row>
        <row r="164">
          <cell r="A164" t="str">
            <v>Pinnacle West Capital Corporation</v>
          </cell>
          <cell r="B164">
            <v>4056951</v>
          </cell>
          <cell r="C164">
            <v>0</v>
          </cell>
          <cell r="D164">
            <v>0.5571680267062314</v>
          </cell>
          <cell r="E164">
            <v>0.5586203472035584</v>
          </cell>
          <cell r="F164">
            <v>0.5754480616505281</v>
          </cell>
          <cell r="G164">
            <v>0.5843334295444775</v>
          </cell>
          <cell r="H164">
            <v>0.5731563195598803</v>
          </cell>
          <cell r="I164">
            <v>0.5566577061599778</v>
          </cell>
          <cell r="J164">
            <v>0.5739008652695469</v>
          </cell>
          <cell r="K164">
            <v>0.5762452217852486</v>
          </cell>
          <cell r="L164">
            <v>0.5594064526513535</v>
          </cell>
          <cell r="M164">
            <v>0.5583572161729857</v>
          </cell>
          <cell r="N164">
            <v>0.5646219530700363</v>
          </cell>
          <cell r="O164">
            <v>0.44283197329376855</v>
          </cell>
          <cell r="P164">
            <v>0.4413796527964417</v>
          </cell>
          <cell r="Q164">
            <v>0.4245519383494719</v>
          </cell>
          <cell r="R164">
            <v>0.4156665704555225</v>
          </cell>
          <cell r="S164">
            <v>0.4268436804401197</v>
          </cell>
          <cell r="T164">
            <v>0.44334229384002216</v>
          </cell>
          <cell r="U164">
            <v>0.4260991347304532</v>
          </cell>
          <cell r="V164">
            <v>0.4237547782147514</v>
          </cell>
          <cell r="W164">
            <v>0.4405935473486465</v>
          </cell>
          <cell r="X164">
            <v>0.4416427838270143</v>
          </cell>
          <cell r="Y164">
            <v>0.43537804692996374</v>
          </cell>
        </row>
        <row r="165">
          <cell r="A165" t="str">
            <v>Portland General Electric Company</v>
          </cell>
          <cell r="B165">
            <v>4057019</v>
          </cell>
          <cell r="C165">
            <v>0</v>
          </cell>
          <cell r="D165">
            <v>0.4957404302275975</v>
          </cell>
          <cell r="E165">
            <v>0.44114183347931785</v>
          </cell>
          <cell r="F165">
            <v>0.43312679869650605</v>
          </cell>
          <cell r="G165">
            <v>0.4486281305579327</v>
          </cell>
          <cell r="H165">
            <v>0.4663641963260348</v>
          </cell>
          <cell r="I165">
            <v>0.492084483434696</v>
          </cell>
          <cell r="J165">
            <v>0.48701665935640803</v>
          </cell>
          <cell r="K165">
            <v>0.5043139573347972</v>
          </cell>
          <cell r="L165">
            <v>0.5036868202929955</v>
          </cell>
          <cell r="M165">
            <v>0.5177525103175245</v>
          </cell>
          <cell r="N165">
            <v>0.5136827739587545</v>
          </cell>
          <cell r="O165">
            <v>0.5042595697724025</v>
          </cell>
          <cell r="P165">
            <v>0.5588581665206821</v>
          </cell>
          <cell r="Q165">
            <v>0.566873201303494</v>
          </cell>
          <cell r="R165">
            <v>0.5513718694420673</v>
          </cell>
          <cell r="S165">
            <v>0.5336358036739652</v>
          </cell>
          <cell r="T165">
            <v>0.507915516565304</v>
          </cell>
          <cell r="U165">
            <v>0.512983340643592</v>
          </cell>
          <cell r="V165">
            <v>0.4956860426652027</v>
          </cell>
          <cell r="W165">
            <v>0.4963131797070045</v>
          </cell>
          <cell r="X165">
            <v>0.48224748968247555</v>
          </cell>
          <cell r="Y165">
            <v>0.48631722604124544</v>
          </cell>
        </row>
        <row r="166">
          <cell r="A166" t="str">
            <v>Potomac Edison Company</v>
          </cell>
          <cell r="B166">
            <v>4057020</v>
          </cell>
          <cell r="C166" t="str">
            <v>FirstEnergy Corp.</v>
          </cell>
          <cell r="D166">
            <v>0.5173343049138837</v>
          </cell>
          <cell r="E166">
            <v>0.5111019141231247</v>
          </cell>
          <cell r="F166">
            <v>0.5104892062228198</v>
          </cell>
          <cell r="G166">
            <v>0.5196273024801092</v>
          </cell>
          <cell r="H166">
            <v>0.5117192213901406</v>
          </cell>
          <cell r="I166">
            <v>0.504610116516903</v>
          </cell>
          <cell r="J166">
            <v>0.49093442287857036</v>
          </cell>
          <cell r="K166">
            <v>0.5013754740892278</v>
          </cell>
          <cell r="L166">
            <v>0.49115043733472813</v>
          </cell>
          <cell r="M166">
            <v>0.48029099310432805</v>
          </cell>
          <cell r="N166">
            <v>0.4648878562914829</v>
          </cell>
          <cell r="O166">
            <v>0.4826656950861164</v>
          </cell>
          <cell r="P166">
            <v>0.48889808587687533</v>
          </cell>
          <cell r="Q166">
            <v>0.48951079377718026</v>
          </cell>
          <cell r="R166">
            <v>0.48037269751989076</v>
          </cell>
          <cell r="S166">
            <v>0.48828077860985947</v>
          </cell>
          <cell r="T166">
            <v>0.495389883483097</v>
          </cell>
          <cell r="U166">
            <v>0.5090655771214296</v>
          </cell>
          <cell r="V166">
            <v>0.4986245259107722</v>
          </cell>
          <cell r="W166">
            <v>0.5088495626652718</v>
          </cell>
          <cell r="X166">
            <v>0.519709006895672</v>
          </cell>
          <cell r="Y166">
            <v>0.5351121437085171</v>
          </cell>
        </row>
        <row r="167">
          <cell r="A167" t="str">
            <v>Potomac Electric Power Company</v>
          </cell>
          <cell r="B167">
            <v>4044391</v>
          </cell>
          <cell r="C167" t="str">
            <v>Pepco Holdings, Inc.</v>
          </cell>
          <cell r="D167" t="str">
            <v>N/A</v>
          </cell>
          <cell r="E167">
            <v>0.4883791184140641</v>
          </cell>
          <cell r="F167">
            <v>0.4943601637708695</v>
          </cell>
          <cell r="G167">
            <v>0.4961955239764041</v>
          </cell>
          <cell r="H167">
            <v>0.48869953605485655</v>
          </cell>
          <cell r="I167">
            <v>0.46945769604483</v>
          </cell>
          <cell r="J167">
            <v>0.5030790364085489</v>
          </cell>
          <cell r="K167">
            <v>0.4932422071748725</v>
          </cell>
          <cell r="L167">
            <v>0.4885986300205738</v>
          </cell>
          <cell r="M167">
            <v>0.48572056337522923</v>
          </cell>
          <cell r="N167">
            <v>0.49139752147180554</v>
          </cell>
          <cell r="O167" t="str">
            <v>N/A</v>
          </cell>
          <cell r="P167">
            <v>0.5116208815859359</v>
          </cell>
          <cell r="Q167">
            <v>0.5056398362291304</v>
          </cell>
          <cell r="R167">
            <v>0.5038044760235959</v>
          </cell>
          <cell r="S167">
            <v>0.5113004639451435</v>
          </cell>
          <cell r="T167">
            <v>0.53054230395517</v>
          </cell>
          <cell r="U167">
            <v>0.4969209635914511</v>
          </cell>
          <cell r="V167">
            <v>0.5067577928251275</v>
          </cell>
          <cell r="W167">
            <v>0.5114013699794262</v>
          </cell>
          <cell r="X167">
            <v>0.5142794366247707</v>
          </cell>
          <cell r="Y167">
            <v>0.5086024785281944</v>
          </cell>
        </row>
        <row r="168">
          <cell r="A168" t="str">
            <v>PPL Corporation</v>
          </cell>
          <cell r="B168">
            <v>4057058</v>
          </cell>
          <cell r="C168">
            <v>0</v>
          </cell>
          <cell r="D168">
            <v>0.581918975307669</v>
          </cell>
          <cell r="E168">
            <v>0.5775431602211303</v>
          </cell>
          <cell r="F168">
            <v>0.5724557374299788</v>
          </cell>
          <cell r="G168">
            <v>0.5623626423735051</v>
          </cell>
          <cell r="H168">
            <v>0.5593450068480811</v>
          </cell>
          <cell r="I168">
            <v>0.5685029857785615</v>
          </cell>
          <cell r="J168">
            <v>0.5610164418088116</v>
          </cell>
          <cell r="K168">
            <v>0.5778247583507208</v>
          </cell>
          <cell r="L168">
            <v>0.5914512773123878</v>
          </cell>
          <cell r="M168">
            <v>0.5838380304139004</v>
          </cell>
          <cell r="N168">
            <v>0.5748343008082419</v>
          </cell>
          <cell r="O168">
            <v>0.418081024692331</v>
          </cell>
          <cell r="P168">
            <v>0.42245683977886966</v>
          </cell>
          <cell r="Q168">
            <v>0.4275442625700212</v>
          </cell>
          <cell r="R168">
            <v>0.43763735762649497</v>
          </cell>
          <cell r="S168">
            <v>0.44065499315191897</v>
          </cell>
          <cell r="T168">
            <v>0.4314970142214385</v>
          </cell>
          <cell r="U168">
            <v>0.43898355819118834</v>
          </cell>
          <cell r="V168">
            <v>0.4221752416492793</v>
          </cell>
          <cell r="W168">
            <v>0.4085487226876122</v>
          </cell>
          <cell r="X168">
            <v>0.41616196958609963</v>
          </cell>
          <cell r="Y168">
            <v>0.42516569919175806</v>
          </cell>
        </row>
        <row r="169">
          <cell r="A169" t="str">
            <v>PPL Electric Utilities Corporation</v>
          </cell>
          <cell r="B169">
            <v>4057021</v>
          </cell>
          <cell r="C169" t="str">
            <v>PPL Corporation</v>
          </cell>
          <cell r="D169">
            <v>0.5313603439431568</v>
          </cell>
          <cell r="E169">
            <v>0.5190424482904927</v>
          </cell>
          <cell r="F169">
            <v>0.5106533842517642</v>
          </cell>
          <cell r="G169">
            <v>0.49162344801610963</v>
          </cell>
          <cell r="H169">
            <v>0.4893090601079083</v>
          </cell>
          <cell r="I169">
            <v>0.5168523197060174</v>
          </cell>
          <cell r="J169">
            <v>0.5042387640479506</v>
          </cell>
          <cell r="K169">
            <v>0.5016942382986086</v>
          </cell>
          <cell r="L169">
            <v>0.5398977457533388</v>
          </cell>
          <cell r="M169">
            <v>0.5233002360308822</v>
          </cell>
          <cell r="N169">
            <v>0.5115390936857122</v>
          </cell>
          <cell r="O169">
            <v>0.4686396560568432</v>
          </cell>
          <cell r="P169">
            <v>0.4809575517095072</v>
          </cell>
          <cell r="Q169">
            <v>0.4893466157482358</v>
          </cell>
          <cell r="R169">
            <v>0.5083765519838904</v>
          </cell>
          <cell r="S169">
            <v>0.5106909398920917</v>
          </cell>
          <cell r="T169">
            <v>0.48314768029398253</v>
          </cell>
          <cell r="U169">
            <v>0.49576123595204935</v>
          </cell>
          <cell r="V169">
            <v>0.4983057617013914</v>
          </cell>
          <cell r="W169">
            <v>0.4601022542466612</v>
          </cell>
          <cell r="X169">
            <v>0.4766997639691178</v>
          </cell>
          <cell r="Y169">
            <v>0.4884609063142878</v>
          </cell>
        </row>
        <row r="170">
          <cell r="A170" t="str">
            <v>Progress Energy, Inc.</v>
          </cell>
          <cell r="B170">
            <v>4057036</v>
          </cell>
          <cell r="C170" t="str">
            <v>Duke Energy Corporation</v>
          </cell>
          <cell r="D170" t="str">
            <v>N/A</v>
          </cell>
          <cell r="E170" t="str">
            <v>N/A</v>
          </cell>
          <cell r="F170" t="str">
            <v>N/A</v>
          </cell>
          <cell r="G170" t="str">
            <v>N/A</v>
          </cell>
          <cell r="H170" t="str">
            <v>N/A</v>
          </cell>
          <cell r="I170" t="str">
            <v>N/A</v>
          </cell>
          <cell r="J170" t="str">
            <v>N/A</v>
          </cell>
          <cell r="K170" t="str">
            <v>N/A</v>
          </cell>
          <cell r="L170" t="str">
            <v>N/A</v>
          </cell>
          <cell r="M170" t="str">
            <v>N/A</v>
          </cell>
          <cell r="N170" t="str">
            <v>N/A</v>
          </cell>
          <cell r="O170" t="str">
            <v>N/A</v>
          </cell>
          <cell r="P170" t="str">
            <v>N/A</v>
          </cell>
          <cell r="Q170" t="str">
            <v>N/A</v>
          </cell>
          <cell r="R170" t="str">
            <v>N/A</v>
          </cell>
          <cell r="S170" t="str">
            <v>N/A</v>
          </cell>
          <cell r="T170" t="str">
            <v>N/A</v>
          </cell>
          <cell r="U170" t="str">
            <v>N/A</v>
          </cell>
          <cell r="V170" t="str">
            <v>N/A</v>
          </cell>
          <cell r="W170" t="str">
            <v>N/A</v>
          </cell>
          <cell r="X170" t="str">
            <v>N/A</v>
          </cell>
          <cell r="Y170" t="str">
            <v>N/A</v>
          </cell>
        </row>
        <row r="171">
          <cell r="A171" t="str">
            <v>Public Service Company of Colorado</v>
          </cell>
          <cell r="B171">
            <v>4057094</v>
          </cell>
          <cell r="C171" t="str">
            <v>Xcel Energy Inc.</v>
          </cell>
          <cell r="D171">
            <v>0.555540208778894</v>
          </cell>
          <cell r="E171">
            <v>0.5693562995272257</v>
          </cell>
          <cell r="F171">
            <v>0.5678659503678466</v>
          </cell>
          <cell r="G171">
            <v>0.5650993553337911</v>
          </cell>
          <cell r="H171">
            <v>0.561224322389631</v>
          </cell>
          <cell r="I171">
            <v>0.5420884847672931</v>
          </cell>
          <cell r="J171">
            <v>0.5652603976976169</v>
          </cell>
          <cell r="K171">
            <v>0.5637832836492956</v>
          </cell>
          <cell r="L171">
            <v>0.5583129774151576</v>
          </cell>
          <cell r="M171">
            <v>0.5566247508695401</v>
          </cell>
          <cell r="N171">
            <v>0.5710208537962994</v>
          </cell>
          <cell r="O171">
            <v>0.44445979122110607</v>
          </cell>
          <cell r="P171">
            <v>0.43064370047277434</v>
          </cell>
          <cell r="Q171">
            <v>0.4321340496321534</v>
          </cell>
          <cell r="R171">
            <v>0.43490064466620887</v>
          </cell>
          <cell r="S171">
            <v>0.43877567761036895</v>
          </cell>
          <cell r="T171">
            <v>0.45791151523270684</v>
          </cell>
          <cell r="U171">
            <v>0.43473960230238307</v>
          </cell>
          <cell r="V171">
            <v>0.43621671635070436</v>
          </cell>
          <cell r="W171">
            <v>0.4416870225848424</v>
          </cell>
          <cell r="X171">
            <v>0.44337524913045995</v>
          </cell>
          <cell r="Y171">
            <v>0.4289791462037006</v>
          </cell>
        </row>
        <row r="172">
          <cell r="A172" t="str">
            <v>Public Service Company of New Hampshire</v>
          </cell>
          <cell r="B172">
            <v>4057022</v>
          </cell>
          <cell r="C172" t="str">
            <v>Eversource Energy</v>
          </cell>
          <cell r="D172">
            <v>0.534372868040321</v>
          </cell>
          <cell r="E172">
            <v>0.5340419443336879</v>
          </cell>
          <cell r="F172">
            <v>0.5329394171626058</v>
          </cell>
          <cell r="G172">
            <v>0.5391976875723152</v>
          </cell>
          <cell r="H172">
            <v>0.5244288674261672</v>
          </cell>
          <cell r="I172">
            <v>0.5226657129818076</v>
          </cell>
          <cell r="J172">
            <v>0.5189991939041176</v>
          </cell>
          <cell r="K172">
            <v>0.5577895045732845</v>
          </cell>
          <cell r="L172">
            <v>0.555186483247903</v>
          </cell>
          <cell r="M172">
            <v>0.5240805737830001</v>
          </cell>
          <cell r="N172">
            <v>0.5212485613690345</v>
          </cell>
          <cell r="O172">
            <v>0.465627131959679</v>
          </cell>
          <cell r="P172">
            <v>0.4659580556663121</v>
          </cell>
          <cell r="Q172">
            <v>0.46706058283739416</v>
          </cell>
          <cell r="R172">
            <v>0.46080231242768477</v>
          </cell>
          <cell r="S172">
            <v>0.4755711325738328</v>
          </cell>
          <cell r="T172">
            <v>0.47733428701819236</v>
          </cell>
          <cell r="U172">
            <v>0.4810008060958823</v>
          </cell>
          <cell r="V172">
            <v>0.44221049542671553</v>
          </cell>
          <cell r="W172">
            <v>0.44481351675209696</v>
          </cell>
          <cell r="X172">
            <v>0.47591942621699984</v>
          </cell>
          <cell r="Y172">
            <v>0.4787514386309654</v>
          </cell>
        </row>
        <row r="173">
          <cell r="A173" t="str">
            <v>Public Service Company of New Mexico</v>
          </cell>
          <cell r="B173">
            <v>4073320</v>
          </cell>
          <cell r="C173" t="str">
            <v>PNM Resources, Inc.</v>
          </cell>
          <cell r="D173">
            <v>0.4563246794194631</v>
          </cell>
          <cell r="E173">
            <v>0.4610824077913636</v>
          </cell>
          <cell r="F173">
            <v>0.45863447893654397</v>
          </cell>
          <cell r="G173">
            <v>0.4742669436003445</v>
          </cell>
          <cell r="H173">
            <v>0.4714075025752329</v>
          </cell>
          <cell r="I173">
            <v>0.4670340557323004</v>
          </cell>
          <cell r="J173">
            <v>0.4839214544686796</v>
          </cell>
          <cell r="K173">
            <v>0.49793608897516345</v>
          </cell>
          <cell r="L173">
            <v>0.5007473714343187</v>
          </cell>
          <cell r="M173">
            <v>0.5110241795019288</v>
          </cell>
          <cell r="N173">
            <v>0.507791412682486</v>
          </cell>
          <cell r="O173">
            <v>0.5436753205805369</v>
          </cell>
          <cell r="P173">
            <v>0.5389175922086364</v>
          </cell>
          <cell r="Q173">
            <v>0.541365521063456</v>
          </cell>
          <cell r="R173">
            <v>0.5257330563996555</v>
          </cell>
          <cell r="S173">
            <v>0.5285924974247671</v>
          </cell>
          <cell r="T173">
            <v>0.5329659442676996</v>
          </cell>
          <cell r="U173">
            <v>0.5160785455313204</v>
          </cell>
          <cell r="V173">
            <v>0.5020639110248366</v>
          </cell>
          <cell r="W173">
            <v>0.49925262856568126</v>
          </cell>
          <cell r="X173">
            <v>0.4889758204980712</v>
          </cell>
          <cell r="Y173">
            <v>0.49220858731751405</v>
          </cell>
        </row>
        <row r="174">
          <cell r="A174" t="str">
            <v>Public Service Company of North Carolina, Incorporated</v>
          </cell>
          <cell r="B174">
            <v>0</v>
          </cell>
          <cell r="C174" t="str">
            <v>SCANA Corporation</v>
          </cell>
          <cell r="D174" t="str">
            <v>N/A</v>
          </cell>
          <cell r="E174" t="str">
            <v>N/A</v>
          </cell>
          <cell r="F174" t="str">
            <v>N/A</v>
          </cell>
          <cell r="G174">
            <v>0.6713408046078981</v>
          </cell>
          <cell r="H174">
            <v>0.6743042403977038</v>
          </cell>
          <cell r="I174">
            <v>0.6752835177388596</v>
          </cell>
          <cell r="J174">
            <v>0.6669999254180131</v>
          </cell>
          <cell r="K174">
            <v>0.6633826241696118</v>
          </cell>
          <cell r="L174">
            <v>0.6674039318928885</v>
          </cell>
          <cell r="M174">
            <v>0.6685828029658077</v>
          </cell>
          <cell r="N174">
            <v>0.6609746629797716</v>
          </cell>
          <cell r="O174" t="str">
            <v>N/A</v>
          </cell>
          <cell r="P174" t="str">
            <v>N/A</v>
          </cell>
          <cell r="Q174" t="str">
            <v>N/A</v>
          </cell>
          <cell r="R174">
            <v>0.32865919539210187</v>
          </cell>
          <cell r="S174">
            <v>0.32569575960229624</v>
          </cell>
          <cell r="T174">
            <v>0.32471648226114036</v>
          </cell>
          <cell r="U174">
            <v>0.3330000745819868</v>
          </cell>
          <cell r="V174">
            <v>0.33661737583038814</v>
          </cell>
          <cell r="W174">
            <v>0.33259606810711156</v>
          </cell>
          <cell r="X174">
            <v>0.3314171970341923</v>
          </cell>
          <cell r="Y174">
            <v>0.3390253370202284</v>
          </cell>
        </row>
        <row r="175">
          <cell r="A175" t="str">
            <v>Public Service Company of Oklahoma</v>
          </cell>
          <cell r="B175">
            <v>4057023</v>
          </cell>
          <cell r="C175" t="str">
            <v>American Electric Power Company, Inc.</v>
          </cell>
          <cell r="D175">
            <v>0.4528785016865054</v>
          </cell>
          <cell r="E175">
            <v>0.4465633769246795</v>
          </cell>
          <cell r="F175">
            <v>0.4969017760057992</v>
          </cell>
          <cell r="G175">
            <v>0.49426819540697803</v>
          </cell>
          <cell r="H175">
            <v>0.482987987898508</v>
          </cell>
          <cell r="I175">
            <v>0.47512866895255923</v>
          </cell>
          <cell r="J175">
            <v>0.485141183092325</v>
          </cell>
          <cell r="K175">
            <v>0.5046493265647344</v>
          </cell>
          <cell r="L175">
            <v>0.4948519510467345</v>
          </cell>
          <cell r="M175">
            <v>0.49094195811054225</v>
          </cell>
          <cell r="N175">
            <v>0.4909993789349082</v>
          </cell>
          <cell r="O175">
            <v>0.5471214983134947</v>
          </cell>
          <cell r="P175">
            <v>0.5534366230753205</v>
          </cell>
          <cell r="Q175">
            <v>0.5030982239942008</v>
          </cell>
          <cell r="R175">
            <v>0.5057318045930219</v>
          </cell>
          <cell r="S175">
            <v>0.5170120121014921</v>
          </cell>
          <cell r="T175">
            <v>0.5248713310474408</v>
          </cell>
          <cell r="U175">
            <v>0.514858816907675</v>
          </cell>
          <cell r="V175">
            <v>0.4953506734352656</v>
          </cell>
          <cell r="W175">
            <v>0.5051480489532655</v>
          </cell>
          <cell r="X175">
            <v>0.5090580418894578</v>
          </cell>
          <cell r="Y175">
            <v>0.5090006210650918</v>
          </cell>
        </row>
        <row r="176">
          <cell r="A176" t="str">
            <v>Public Service Electric and Gas Company</v>
          </cell>
          <cell r="B176">
            <v>4057095</v>
          </cell>
          <cell r="C176" t="str">
            <v>Public Service Enterprise Group Incorporated</v>
          </cell>
          <cell r="D176">
            <v>0.522965008364326</v>
          </cell>
          <cell r="E176">
            <v>0.5286292359747657</v>
          </cell>
          <cell r="F176">
            <v>0.5198951042249459</v>
          </cell>
          <cell r="G176">
            <v>0.5239615532308808</v>
          </cell>
          <cell r="H176">
            <v>0.5162552820791827</v>
          </cell>
          <cell r="I176">
            <v>0.5314639302782204</v>
          </cell>
          <cell r="J176">
            <v>0.5154160818123639</v>
          </cell>
          <cell r="K176">
            <v>0.49697039847295266</v>
          </cell>
          <cell r="L176">
            <v>0.502556867738936</v>
          </cell>
          <cell r="M176">
            <v>0.5204947030743053</v>
          </cell>
          <cell r="N176">
            <v>0.5193860547196059</v>
          </cell>
          <cell r="O176">
            <v>0.477034991635674</v>
          </cell>
          <cell r="P176">
            <v>0.4713707640252343</v>
          </cell>
          <cell r="Q176">
            <v>0.4801048957750541</v>
          </cell>
          <cell r="R176">
            <v>0.4760384467691193</v>
          </cell>
          <cell r="S176">
            <v>0.4837447179208173</v>
          </cell>
          <cell r="T176">
            <v>0.4685360697217797</v>
          </cell>
          <cell r="U176">
            <v>0.4845839181876361</v>
          </cell>
          <cell r="V176">
            <v>0.5030296015270473</v>
          </cell>
          <cell r="W176">
            <v>0.497443132261064</v>
          </cell>
          <cell r="X176">
            <v>0.47950529692569466</v>
          </cell>
          <cell r="Y176">
            <v>0.48061394528039414</v>
          </cell>
        </row>
        <row r="177">
          <cell r="A177" t="str">
            <v>Public Service Enterprise Group Incorporated</v>
          </cell>
          <cell r="B177">
            <v>4050911</v>
          </cell>
          <cell r="C177">
            <v>0</v>
          </cell>
          <cell r="D177">
            <v>0.522965008364326</v>
          </cell>
          <cell r="E177">
            <v>0.5286292359747657</v>
          </cell>
          <cell r="F177">
            <v>0.5198951042249459</v>
          </cell>
          <cell r="G177">
            <v>0.5239615532308808</v>
          </cell>
          <cell r="H177">
            <v>0.5162552820791827</v>
          </cell>
          <cell r="I177">
            <v>0.5314639302782204</v>
          </cell>
          <cell r="J177">
            <v>0.5154160818123639</v>
          </cell>
          <cell r="K177">
            <v>0.49697039847295266</v>
          </cell>
          <cell r="L177">
            <v>0.502556867738936</v>
          </cell>
          <cell r="M177">
            <v>0.5204947030743053</v>
          </cell>
          <cell r="N177">
            <v>0.5193860547196059</v>
          </cell>
          <cell r="O177">
            <v>0.477034991635674</v>
          </cell>
          <cell r="P177">
            <v>0.4713707640252343</v>
          </cell>
          <cell r="Q177">
            <v>0.4801048957750541</v>
          </cell>
          <cell r="R177">
            <v>0.4760384467691193</v>
          </cell>
          <cell r="S177">
            <v>0.4837447179208173</v>
          </cell>
          <cell r="T177">
            <v>0.4685360697217797</v>
          </cell>
          <cell r="U177">
            <v>0.4845839181876361</v>
          </cell>
          <cell r="V177">
            <v>0.5030296015270473</v>
          </cell>
          <cell r="W177">
            <v>0.497443132261064</v>
          </cell>
          <cell r="X177">
            <v>0.47950529692569466</v>
          </cell>
          <cell r="Y177">
            <v>0.48061394528039414</v>
          </cell>
        </row>
        <row r="178">
          <cell r="A178" t="str">
            <v>Puget Energy, Inc.</v>
          </cell>
          <cell r="B178">
            <v>4026154</v>
          </cell>
          <cell r="C178" t="str">
            <v>Puget Holdings LLC</v>
          </cell>
          <cell r="D178">
            <v>0.46909201673957646</v>
          </cell>
          <cell r="E178">
            <v>0.4685966112577322</v>
          </cell>
          <cell r="F178">
            <v>0.4657566023862801</v>
          </cell>
          <cell r="G178">
            <v>0.4724047035189415</v>
          </cell>
          <cell r="H178">
            <v>0.4762921703956432</v>
          </cell>
          <cell r="I178">
            <v>0.4813606256472915</v>
          </cell>
          <cell r="J178">
            <v>0.4777765450275446</v>
          </cell>
          <cell r="K178">
            <v>0.46660146613495324</v>
          </cell>
          <cell r="L178">
            <v>0.4761283723877014</v>
          </cell>
          <cell r="M178">
            <v>0.48001152453918033</v>
          </cell>
          <cell r="N178">
            <v>0.47424759936310873</v>
          </cell>
          <cell r="O178">
            <v>0.5309079832604235</v>
          </cell>
          <cell r="P178">
            <v>0.5314033887422678</v>
          </cell>
          <cell r="Q178">
            <v>0.53424339761372</v>
          </cell>
          <cell r="R178">
            <v>0.5275952964810585</v>
          </cell>
          <cell r="S178">
            <v>0.5237078296043568</v>
          </cell>
          <cell r="T178">
            <v>0.5186393743527086</v>
          </cell>
          <cell r="U178">
            <v>0.5222234549724555</v>
          </cell>
          <cell r="V178">
            <v>0.5333985338650468</v>
          </cell>
          <cell r="W178">
            <v>0.5238716276122987</v>
          </cell>
          <cell r="X178">
            <v>0.5199884754608197</v>
          </cell>
          <cell r="Y178">
            <v>0.5257524006368913</v>
          </cell>
        </row>
        <row r="179">
          <cell r="A179" t="str">
            <v>Puget Sound Energy, Inc.</v>
          </cell>
          <cell r="B179">
            <v>4062485</v>
          </cell>
          <cell r="C179" t="str">
            <v>Puget Holdings LLC</v>
          </cell>
          <cell r="D179">
            <v>0.46909201673957646</v>
          </cell>
          <cell r="E179">
            <v>0.4685966112577322</v>
          </cell>
          <cell r="F179">
            <v>0.4657566023862801</v>
          </cell>
          <cell r="G179">
            <v>0.4724047035189415</v>
          </cell>
          <cell r="H179">
            <v>0.4762921703956432</v>
          </cell>
          <cell r="I179">
            <v>0.4813606256472915</v>
          </cell>
          <cell r="J179">
            <v>0.4777765450275446</v>
          </cell>
          <cell r="K179">
            <v>0.46660146613495324</v>
          </cell>
          <cell r="L179">
            <v>0.4761283723877014</v>
          </cell>
          <cell r="M179">
            <v>0.48001152453918033</v>
          </cell>
          <cell r="N179">
            <v>0.47424759936310873</v>
          </cell>
          <cell r="O179">
            <v>0.5309079832604235</v>
          </cell>
          <cell r="P179">
            <v>0.5314033887422678</v>
          </cell>
          <cell r="Q179">
            <v>0.53424339761372</v>
          </cell>
          <cell r="R179">
            <v>0.5275952964810585</v>
          </cell>
          <cell r="S179">
            <v>0.5237078296043568</v>
          </cell>
          <cell r="T179">
            <v>0.5186393743527086</v>
          </cell>
          <cell r="U179">
            <v>0.5222234549724555</v>
          </cell>
          <cell r="V179">
            <v>0.5333985338650468</v>
          </cell>
          <cell r="W179">
            <v>0.5238716276122987</v>
          </cell>
          <cell r="X179">
            <v>0.5199884754608197</v>
          </cell>
          <cell r="Y179">
            <v>0.5257524006368913</v>
          </cell>
        </row>
        <row r="180">
          <cell r="A180" t="str">
            <v>Rochester Gas and Electric Corporation</v>
          </cell>
          <cell r="B180">
            <v>4057096</v>
          </cell>
          <cell r="C180" t="str">
            <v>Iberdrola, S.A.</v>
          </cell>
          <cell r="D180">
            <v>0.515190059803494</v>
          </cell>
          <cell r="E180">
            <v>0.510043314079562</v>
          </cell>
          <cell r="F180">
            <v>0.5029307658831917</v>
          </cell>
          <cell r="G180">
            <v>0.5289689657951653</v>
          </cell>
          <cell r="H180">
            <v>0.5242834510062464</v>
          </cell>
          <cell r="I180">
            <v>0.5208745804147</v>
          </cell>
          <cell r="J180">
            <v>0.5095889232886137</v>
          </cell>
          <cell r="K180">
            <v>0.5046821149373757</v>
          </cell>
          <cell r="L180">
            <v>0.5005064990110201</v>
          </cell>
          <cell r="M180">
            <v>0.47712585321786505</v>
          </cell>
          <cell r="N180">
            <v>0.4917224812280457</v>
          </cell>
          <cell r="O180">
            <v>0.4848099401965061</v>
          </cell>
          <cell r="P180">
            <v>0.489956685920438</v>
          </cell>
          <cell r="Q180">
            <v>0.4970692341168082</v>
          </cell>
          <cell r="R180">
            <v>0.47103103420483466</v>
          </cell>
          <cell r="S180">
            <v>0.47571654899375365</v>
          </cell>
          <cell r="T180">
            <v>0.47912541958529997</v>
          </cell>
          <cell r="U180">
            <v>0.4904110767113863</v>
          </cell>
          <cell r="V180">
            <v>0.49531788506262436</v>
          </cell>
          <cell r="W180">
            <v>0.49949350098897993</v>
          </cell>
          <cell r="X180">
            <v>0.522874146782135</v>
          </cell>
          <cell r="Y180">
            <v>0.5082775187719544</v>
          </cell>
        </row>
        <row r="181">
          <cell r="A181" t="str">
            <v>Rockland Electric Company</v>
          </cell>
          <cell r="B181">
            <v>4062660</v>
          </cell>
          <cell r="C181" t="str">
            <v>Consolidated Edison, Inc.</v>
          </cell>
          <cell r="D181">
            <v>1</v>
          </cell>
          <cell r="E181">
            <v>1</v>
          </cell>
          <cell r="F181">
            <v>1</v>
          </cell>
          <cell r="G181">
            <v>1</v>
          </cell>
          <cell r="H181">
            <v>1</v>
          </cell>
          <cell r="I181">
            <v>1</v>
          </cell>
          <cell r="J181">
            <v>1</v>
          </cell>
          <cell r="K181">
            <v>1</v>
          </cell>
          <cell r="L181">
            <v>1</v>
          </cell>
          <cell r="M181">
            <v>1</v>
          </cell>
          <cell r="N181">
            <v>1</v>
          </cell>
          <cell r="O181">
            <v>0</v>
          </cell>
          <cell r="P181">
            <v>0</v>
          </cell>
          <cell r="Q181">
            <v>0</v>
          </cell>
          <cell r="R181">
            <v>0</v>
          </cell>
          <cell r="S181">
            <v>0</v>
          </cell>
          <cell r="T181">
            <v>0</v>
          </cell>
          <cell r="U181">
            <v>0</v>
          </cell>
          <cell r="V181">
            <v>0</v>
          </cell>
          <cell r="W181">
            <v>0</v>
          </cell>
          <cell r="X181">
            <v>0</v>
          </cell>
          <cell r="Y181">
            <v>0</v>
          </cell>
        </row>
        <row r="182">
          <cell r="A182" t="str">
            <v>San Diego Gas &amp; Electric Co.</v>
          </cell>
          <cell r="B182">
            <v>4057097</v>
          </cell>
          <cell r="C182" t="str">
            <v>Sempra Energy</v>
          </cell>
          <cell r="D182">
            <v>0.541080056499541</v>
          </cell>
          <cell r="E182">
            <v>0.5295388328949896</v>
          </cell>
          <cell r="F182">
            <v>0.5445858772380521</v>
          </cell>
          <cell r="G182">
            <v>0.5484118151565791</v>
          </cell>
          <cell r="H182">
            <v>0.5404816307482746</v>
          </cell>
          <cell r="I182">
            <v>0.5392729333786462</v>
          </cell>
          <cell r="J182">
            <v>0.5340223066611085</v>
          </cell>
          <cell r="K182">
            <v>0.5266131513602732</v>
          </cell>
          <cell r="L182">
            <v>0.5367761850195307</v>
          </cell>
          <cell r="M182">
            <v>0.5330858442189996</v>
          </cell>
          <cell r="N182">
            <v>0.5277693358152703</v>
          </cell>
          <cell r="O182">
            <v>0.45891994350045895</v>
          </cell>
          <cell r="P182">
            <v>0.47046116710501046</v>
          </cell>
          <cell r="Q182">
            <v>0.4554141227619479</v>
          </cell>
          <cell r="R182">
            <v>0.4515881848434209</v>
          </cell>
          <cell r="S182">
            <v>0.4595183692517254</v>
          </cell>
          <cell r="T182">
            <v>0.46072706662135376</v>
          </cell>
          <cell r="U182">
            <v>0.4659776933388915</v>
          </cell>
          <cell r="V182">
            <v>0.47338684863972685</v>
          </cell>
          <cell r="W182">
            <v>0.4632238149804692</v>
          </cell>
          <cell r="X182">
            <v>0.46691415578100043</v>
          </cell>
          <cell r="Y182">
            <v>0.4722306641847297</v>
          </cell>
        </row>
        <row r="183">
          <cell r="A183" t="str">
            <v>SCANA Corporation</v>
          </cell>
          <cell r="B183">
            <v>4057061</v>
          </cell>
          <cell r="C183">
            <v>0</v>
          </cell>
          <cell r="D183">
            <v>0.513426274738901</v>
          </cell>
          <cell r="E183">
            <v>0.5285253980392297</v>
          </cell>
          <cell r="F183">
            <v>0.5254370136641741</v>
          </cell>
          <cell r="G183">
            <v>0.5233864427643848</v>
          </cell>
          <cell r="H183">
            <v>0.5172252165709047</v>
          </cell>
          <cell r="I183">
            <v>0.5310867963097072</v>
          </cell>
          <cell r="J183">
            <v>0.5260886089631214</v>
          </cell>
          <cell r="K183">
            <v>0.523932014438332</v>
          </cell>
          <cell r="L183">
            <v>0.5180001525164015</v>
          </cell>
          <cell r="M183">
            <v>0.5303266637016165</v>
          </cell>
          <cell r="N183">
            <v>0.5213472832812355</v>
          </cell>
          <cell r="O183">
            <v>0.48657372526109893</v>
          </cell>
          <cell r="P183">
            <v>0.4714746019607703</v>
          </cell>
          <cell r="Q183">
            <v>0.474562986335826</v>
          </cell>
          <cell r="R183">
            <v>0.47661355723561516</v>
          </cell>
          <cell r="S183">
            <v>0.48277478342909524</v>
          </cell>
          <cell r="T183">
            <v>0.46891320369029277</v>
          </cell>
          <cell r="U183">
            <v>0.4739113910368786</v>
          </cell>
          <cell r="V183">
            <v>0.476067985561668</v>
          </cell>
          <cell r="W183">
            <v>0.48199984748359853</v>
          </cell>
          <cell r="X183">
            <v>0.4696733362983835</v>
          </cell>
          <cell r="Y183">
            <v>0.4786527167187646</v>
          </cell>
        </row>
        <row r="184">
          <cell r="A184" t="str">
            <v>Sempra Energy</v>
          </cell>
          <cell r="B184">
            <v>4057062</v>
          </cell>
          <cell r="C184">
            <v>0</v>
          </cell>
          <cell r="D184">
            <v>0.541080056499541</v>
          </cell>
          <cell r="E184">
            <v>0.5295388328949896</v>
          </cell>
          <cell r="F184">
            <v>0.5445858772380521</v>
          </cell>
          <cell r="G184">
            <v>0.5484118151565791</v>
          </cell>
          <cell r="H184">
            <v>0.5404816307482746</v>
          </cell>
          <cell r="I184">
            <v>0.5392729333786462</v>
          </cell>
          <cell r="J184">
            <v>0.5340223066611085</v>
          </cell>
          <cell r="K184">
            <v>0.5266131513602732</v>
          </cell>
          <cell r="L184">
            <v>0.5367761850195307</v>
          </cell>
          <cell r="M184">
            <v>0.5330858442189996</v>
          </cell>
          <cell r="N184">
            <v>0.5277693358152703</v>
          </cell>
          <cell r="O184">
            <v>0.45891994350045895</v>
          </cell>
          <cell r="P184">
            <v>0.47046116710501046</v>
          </cell>
          <cell r="Q184">
            <v>0.4554141227619479</v>
          </cell>
          <cell r="R184">
            <v>0.4515881848434209</v>
          </cell>
          <cell r="S184">
            <v>0.4595183692517254</v>
          </cell>
          <cell r="T184">
            <v>0.46072706662135376</v>
          </cell>
          <cell r="U184">
            <v>0.4659776933388915</v>
          </cell>
          <cell r="V184">
            <v>0.47338684863972685</v>
          </cell>
          <cell r="W184">
            <v>0.4632238149804692</v>
          </cell>
          <cell r="X184">
            <v>0.46691415578100043</v>
          </cell>
          <cell r="Y184">
            <v>0.4722306641847297</v>
          </cell>
        </row>
        <row r="185">
          <cell r="A185" t="str">
            <v>Sharyland Utilities, L.P.</v>
          </cell>
          <cell r="B185">
            <v>4082747</v>
          </cell>
          <cell r="C185" t="str">
            <v>SU Investment Partners, LP</v>
          </cell>
          <cell r="D185">
            <v>1</v>
          </cell>
          <cell r="E185">
            <v>1</v>
          </cell>
          <cell r="F185">
            <v>1</v>
          </cell>
          <cell r="G185">
            <v>1</v>
          </cell>
          <cell r="H185">
            <v>1</v>
          </cell>
          <cell r="I185">
            <v>1</v>
          </cell>
          <cell r="J185">
            <v>1</v>
          </cell>
          <cell r="K185">
            <v>0.8480328926152854</v>
          </cell>
          <cell r="L185">
            <v>0.5983935742971888</v>
          </cell>
          <cell r="M185">
            <v>0.8459211116091438</v>
          </cell>
          <cell r="N185">
            <v>0.7202578104019336</v>
          </cell>
          <cell r="O185">
            <v>0</v>
          </cell>
          <cell r="P185">
            <v>0</v>
          </cell>
          <cell r="Q185">
            <v>0</v>
          </cell>
          <cell r="R185">
            <v>0</v>
          </cell>
          <cell r="S185">
            <v>0</v>
          </cell>
          <cell r="T185">
            <v>0</v>
          </cell>
          <cell r="U185">
            <v>0</v>
          </cell>
          <cell r="V185">
            <v>0.1519671073847146</v>
          </cell>
          <cell r="W185">
            <v>0.40160642570281124</v>
          </cell>
          <cell r="X185">
            <v>0.15407888839085612</v>
          </cell>
          <cell r="Y185">
            <v>0.2797421895980664</v>
          </cell>
        </row>
        <row r="186">
          <cell r="A186" t="str">
            <v>Sierra Pacific Power Company</v>
          </cell>
          <cell r="B186">
            <v>4057098</v>
          </cell>
          <cell r="C186" t="str">
            <v>Berkshire Hathaway Inc.</v>
          </cell>
          <cell r="D186">
            <v>0.466539655870749</v>
          </cell>
          <cell r="E186">
            <v>0.46429394479955716</v>
          </cell>
          <cell r="F186">
            <v>0.4594944283090689</v>
          </cell>
          <cell r="G186">
            <v>0.4798226234774141</v>
          </cell>
          <cell r="H186">
            <v>0.4725263527868664</v>
          </cell>
          <cell r="I186">
            <v>0.4691755474441018</v>
          </cell>
          <cell r="J186">
            <v>0.46376629180689705</v>
          </cell>
          <cell r="K186">
            <v>0.4742047625071577</v>
          </cell>
          <cell r="L186">
            <v>0.4718181349091505</v>
          </cell>
          <cell r="M186">
            <v>0.47390440498737163</v>
          </cell>
          <cell r="N186">
            <v>0.46861426356980834</v>
          </cell>
          <cell r="O186">
            <v>0.533460344129251</v>
          </cell>
          <cell r="P186">
            <v>0.5357060552004428</v>
          </cell>
          <cell r="Q186">
            <v>0.540505571690931</v>
          </cell>
          <cell r="R186">
            <v>0.5201773765225859</v>
          </cell>
          <cell r="S186">
            <v>0.5274736472131336</v>
          </cell>
          <cell r="T186">
            <v>0.5308244525558982</v>
          </cell>
          <cell r="U186">
            <v>0.5362337081931029</v>
          </cell>
          <cell r="V186">
            <v>0.5257952374928423</v>
          </cell>
          <cell r="W186">
            <v>0.5281818650908495</v>
          </cell>
          <cell r="X186">
            <v>0.5260955950126284</v>
          </cell>
          <cell r="Y186">
            <v>0.5313857364301917</v>
          </cell>
        </row>
        <row r="187">
          <cell r="A187" t="str">
            <v>South Carolina Electric &amp; Gas Co.</v>
          </cell>
          <cell r="B187">
            <v>4057099</v>
          </cell>
          <cell r="C187" t="str">
            <v>SCANA Corporation</v>
          </cell>
          <cell r="D187">
            <v>0.5207580430323371</v>
          </cell>
          <cell r="E187">
            <v>0.5372259942293567</v>
          </cell>
          <cell r="F187">
            <v>0.5345619982698034</v>
          </cell>
          <cell r="G187">
            <v>0.5346805672125827</v>
          </cell>
          <cell r="H187">
            <v>0.5284631337259256</v>
          </cell>
          <cell r="I187">
            <v>0.54360517386369</v>
          </cell>
          <cell r="J187">
            <v>0.5389864244558985</v>
          </cell>
          <cell r="K187">
            <v>0.5367983338126564</v>
          </cell>
          <cell r="L187">
            <v>0.5307837838210547</v>
          </cell>
          <cell r="M187">
            <v>0.5443559360028359</v>
          </cell>
          <cell r="N187">
            <v>0.5360529609784548</v>
          </cell>
          <cell r="O187">
            <v>0.47924195696766286</v>
          </cell>
          <cell r="P187">
            <v>0.4627740057706433</v>
          </cell>
          <cell r="Q187">
            <v>0.4654380017301966</v>
          </cell>
          <cell r="R187">
            <v>0.46531943278741733</v>
          </cell>
          <cell r="S187">
            <v>0.47153686627407443</v>
          </cell>
          <cell r="T187">
            <v>0.45639482613630994</v>
          </cell>
          <cell r="U187">
            <v>0.46101357554410155</v>
          </cell>
          <cell r="V187">
            <v>0.46320166618734354</v>
          </cell>
          <cell r="W187">
            <v>0.46921621617894527</v>
          </cell>
          <cell r="X187">
            <v>0.455644063997164</v>
          </cell>
          <cell r="Y187">
            <v>0.4639470390215452</v>
          </cell>
        </row>
        <row r="188">
          <cell r="A188" t="str">
            <v>Southern California Edison Co.</v>
          </cell>
          <cell r="B188">
            <v>4009083</v>
          </cell>
          <cell r="C188" t="str">
            <v>Edison International</v>
          </cell>
          <cell r="D188">
            <v>0.5212428687948123</v>
          </cell>
          <cell r="E188">
            <v>0.5121558193671089</v>
          </cell>
          <cell r="F188">
            <v>0.5304809435759368</v>
          </cell>
          <cell r="G188">
            <v>0.5233447715664781</v>
          </cell>
          <cell r="H188">
            <v>0.5049266141377122</v>
          </cell>
          <cell r="I188">
            <v>0.509510619420088</v>
          </cell>
          <cell r="J188">
            <v>0.5078824184452908</v>
          </cell>
          <cell r="K188">
            <v>0.5249365026370679</v>
          </cell>
          <cell r="L188">
            <v>0.5159719816833578</v>
          </cell>
          <cell r="M188">
            <v>0.5212962077100135</v>
          </cell>
          <cell r="N188">
            <v>0.5297969204496177</v>
          </cell>
          <cell r="O188">
            <v>0.4787571312051877</v>
          </cell>
          <cell r="P188">
            <v>0.4878441806328911</v>
          </cell>
          <cell r="Q188">
            <v>0.46951905642406316</v>
          </cell>
          <cell r="R188">
            <v>0.4766552284335219</v>
          </cell>
          <cell r="S188">
            <v>0.4950733858622877</v>
          </cell>
          <cell r="T188">
            <v>0.490489380579912</v>
          </cell>
          <cell r="U188">
            <v>0.4921175815547092</v>
          </cell>
          <cell r="V188">
            <v>0.4750634973629321</v>
          </cell>
          <cell r="W188">
            <v>0.48402801831664216</v>
          </cell>
          <cell r="X188">
            <v>0.47870379228998644</v>
          </cell>
          <cell r="Y188">
            <v>0.4702030795503824</v>
          </cell>
        </row>
        <row r="189">
          <cell r="A189" t="str">
            <v>Southern California Gas Company</v>
          </cell>
          <cell r="B189">
            <v>0</v>
          </cell>
          <cell r="C189" t="str">
            <v>Sempra Energy</v>
          </cell>
          <cell r="D189" t="str">
            <v>N/A</v>
          </cell>
          <cell r="E189" t="str">
            <v>N/A</v>
          </cell>
          <cell r="F189" t="str">
            <v>N/A</v>
          </cell>
          <cell r="G189">
            <v>0.591775540801028</v>
          </cell>
          <cell r="H189">
            <v>0.6539783889980354</v>
          </cell>
          <cell r="I189">
            <v>0.6470440881763527</v>
          </cell>
          <cell r="J189">
            <v>0.6396833503575077</v>
          </cell>
          <cell r="K189">
            <v>0.6305315527625033</v>
          </cell>
          <cell r="L189">
            <v>0.6203927898843153</v>
          </cell>
          <cell r="M189">
            <v>0.6128767123287672</v>
          </cell>
          <cell r="N189">
            <v>0.6079356270810211</v>
          </cell>
          <cell r="O189" t="str">
            <v>N/A</v>
          </cell>
          <cell r="P189" t="str">
            <v>N/A</v>
          </cell>
          <cell r="Q189" t="str">
            <v>N/A</v>
          </cell>
          <cell r="R189">
            <v>0.40822445919897193</v>
          </cell>
          <cell r="S189">
            <v>0.34602161100196466</v>
          </cell>
          <cell r="T189">
            <v>0.3529559118236473</v>
          </cell>
          <cell r="U189">
            <v>0.3603166496424923</v>
          </cell>
          <cell r="V189">
            <v>0.3694684472374967</v>
          </cell>
          <cell r="W189">
            <v>0.3796072101156847</v>
          </cell>
          <cell r="X189">
            <v>0.3871232876712329</v>
          </cell>
          <cell r="Y189">
            <v>0.3920643729189789</v>
          </cell>
        </row>
        <row r="190">
          <cell r="A190" t="str">
            <v>Southern Company</v>
          </cell>
          <cell r="B190">
            <v>4004298</v>
          </cell>
          <cell r="C190">
            <v>0</v>
          </cell>
          <cell r="D190">
            <v>0.48253593833999664</v>
          </cell>
          <cell r="E190">
            <v>0.4919841934583893</v>
          </cell>
          <cell r="F190">
            <v>0.4926534759667948</v>
          </cell>
          <cell r="G190">
            <v>0.4880625367061547</v>
          </cell>
          <cell r="H190">
            <v>0.4888539881057212</v>
          </cell>
          <cell r="I190">
            <v>0.48668866532014915</v>
          </cell>
          <cell r="J190">
            <v>0.5040268167988435</v>
          </cell>
          <cell r="K190">
            <v>0.49224280519125097</v>
          </cell>
          <cell r="L190">
            <v>0.4765195292046014</v>
          </cell>
          <cell r="M190">
            <v>0.4751613101379703</v>
          </cell>
          <cell r="N190">
            <v>0.48232253144320736</v>
          </cell>
          <cell r="O190">
            <v>0.5174640616600034</v>
          </cell>
          <cell r="P190">
            <v>0.5080158065416107</v>
          </cell>
          <cell r="Q190">
            <v>0.5073465240332051</v>
          </cell>
          <cell r="R190">
            <v>0.5119374632938454</v>
          </cell>
          <cell r="S190">
            <v>0.5111460118942788</v>
          </cell>
          <cell r="T190">
            <v>0.5133113346798509</v>
          </cell>
          <cell r="U190">
            <v>0.4959731832011564</v>
          </cell>
          <cell r="V190">
            <v>0.507757194808749</v>
          </cell>
          <cell r="W190">
            <v>0.5234804707953986</v>
          </cell>
          <cell r="X190">
            <v>0.5248386898620296</v>
          </cell>
          <cell r="Y190">
            <v>0.5176774685567926</v>
          </cell>
        </row>
        <row r="191">
          <cell r="A191" t="str">
            <v>Southern Connecticut Gas Company</v>
          </cell>
          <cell r="B191">
            <v>0</v>
          </cell>
          <cell r="C191" t="str">
            <v>UIL Holdings Corporation</v>
          </cell>
          <cell r="D191" t="str">
            <v>N/A</v>
          </cell>
          <cell r="E191" t="str">
            <v>N/A</v>
          </cell>
          <cell r="F191" t="str">
            <v>N/A</v>
          </cell>
          <cell r="G191">
            <v>0.6277250705696359</v>
          </cell>
          <cell r="H191">
            <v>0.6332646647990077</v>
          </cell>
          <cell r="I191">
            <v>0.6325740525401052</v>
          </cell>
          <cell r="J191">
            <v>0.6298084926610317</v>
          </cell>
          <cell r="K191">
            <v>0.6227236737925574</v>
          </cell>
          <cell r="L191">
            <v>0.6271087759382784</v>
          </cell>
          <cell r="M191">
            <v>0.6263455613969149</v>
          </cell>
          <cell r="N191">
            <v>0.6246423394466503</v>
          </cell>
          <cell r="O191" t="str">
            <v>N/A</v>
          </cell>
          <cell r="P191" t="str">
            <v>N/A</v>
          </cell>
          <cell r="Q191" t="str">
            <v>N/A</v>
          </cell>
          <cell r="R191">
            <v>0.3722749294303641</v>
          </cell>
          <cell r="S191">
            <v>0.36673533520099233</v>
          </cell>
          <cell r="T191">
            <v>0.3674259474598947</v>
          </cell>
          <cell r="U191">
            <v>0.37019150733896833</v>
          </cell>
          <cell r="V191">
            <v>0.3772763262074426</v>
          </cell>
          <cell r="W191">
            <v>0.3728912240617216</v>
          </cell>
          <cell r="X191">
            <v>0.3736544386030851</v>
          </cell>
          <cell r="Y191">
            <v>0.37535766055334974</v>
          </cell>
        </row>
        <row r="192">
          <cell r="A192" t="str">
            <v>Southern Indiana Gas and Electric Company, Inc.</v>
          </cell>
          <cell r="B192">
            <v>4057100</v>
          </cell>
          <cell r="C192" t="str">
            <v>Vectren Corporation</v>
          </cell>
          <cell r="D192">
            <v>0.5699360872975675</v>
          </cell>
          <cell r="E192">
            <v>0.5638824191105176</v>
          </cell>
          <cell r="F192">
            <v>0.561978739214338</v>
          </cell>
          <cell r="G192">
            <v>0.5613915865916902</v>
          </cell>
          <cell r="H192">
            <v>0.5577468771567322</v>
          </cell>
          <cell r="I192">
            <v>0.5561055328811887</v>
          </cell>
          <cell r="J192">
            <v>0.5633136903605529</v>
          </cell>
          <cell r="K192">
            <v>0.5626249522532846</v>
          </cell>
          <cell r="L192">
            <v>0.59123993410366</v>
          </cell>
          <cell r="M192">
            <v>0.5528046038361927</v>
          </cell>
          <cell r="N192">
            <v>0.5489970523207595</v>
          </cell>
          <cell r="O192">
            <v>0.4300639127024325</v>
          </cell>
          <cell r="P192">
            <v>0.4361175808894824</v>
          </cell>
          <cell r="Q192">
            <v>0.438021260785662</v>
          </cell>
          <cell r="R192">
            <v>0.43860841340830986</v>
          </cell>
          <cell r="S192">
            <v>0.4422531228432678</v>
          </cell>
          <cell r="T192">
            <v>0.44389446711881125</v>
          </cell>
          <cell r="U192">
            <v>0.4366863096394471</v>
          </cell>
          <cell r="V192">
            <v>0.4373750477467154</v>
          </cell>
          <cell r="W192">
            <v>0.40876006589634</v>
          </cell>
          <cell r="X192">
            <v>0.4471953961638073</v>
          </cell>
          <cell r="Y192">
            <v>0.45100294767924054</v>
          </cell>
        </row>
        <row r="193">
          <cell r="A193" t="str">
            <v>Southwestern Electric Power Company</v>
          </cell>
          <cell r="B193">
            <v>4057026</v>
          </cell>
          <cell r="C193" t="str">
            <v>American Electric Power Company, Inc.</v>
          </cell>
          <cell r="D193">
            <v>0.47624855926702353</v>
          </cell>
          <cell r="E193">
            <v>0.4625330209817184</v>
          </cell>
          <cell r="F193">
            <v>0.5045993741077763</v>
          </cell>
          <cell r="G193">
            <v>0.5059870309395129</v>
          </cell>
          <cell r="H193">
            <v>0.5125947584122473</v>
          </cell>
          <cell r="I193">
            <v>0.5117519596156738</v>
          </cell>
          <cell r="J193">
            <v>0.5121126776003664</v>
          </cell>
          <cell r="K193">
            <v>0.5022013160610908</v>
          </cell>
          <cell r="L193">
            <v>0.5052143743382533</v>
          </cell>
          <cell r="M193">
            <v>0.5054321976208007</v>
          </cell>
          <cell r="N193">
            <v>0.5079615437294942</v>
          </cell>
          <cell r="O193">
            <v>0.5237514407329764</v>
          </cell>
          <cell r="P193">
            <v>0.5374669790182816</v>
          </cell>
          <cell r="Q193">
            <v>0.4954006258922237</v>
          </cell>
          <cell r="R193">
            <v>0.4940129690604871</v>
          </cell>
          <cell r="S193">
            <v>0.48740524158775267</v>
          </cell>
          <cell r="T193">
            <v>0.4882480403843263</v>
          </cell>
          <cell r="U193">
            <v>0.48788732239963367</v>
          </cell>
          <cell r="V193">
            <v>0.49779868393890925</v>
          </cell>
          <cell r="W193">
            <v>0.49478562566174666</v>
          </cell>
          <cell r="X193">
            <v>0.49456780237919923</v>
          </cell>
          <cell r="Y193">
            <v>0.49203845627050574</v>
          </cell>
        </row>
        <row r="194">
          <cell r="A194" t="str">
            <v>Southwestern Public Service Company</v>
          </cell>
          <cell r="B194">
            <v>4057027</v>
          </cell>
          <cell r="C194" t="str">
            <v>Xcel Energy Inc.</v>
          </cell>
          <cell r="D194">
            <v>0.540772155481648</v>
          </cell>
          <cell r="E194">
            <v>0.5353886591068056</v>
          </cell>
          <cell r="F194">
            <v>0.5362144787815936</v>
          </cell>
          <cell r="G194">
            <v>0.5380781493061438</v>
          </cell>
          <cell r="H194">
            <v>0.5210252726339603</v>
          </cell>
          <cell r="I194">
            <v>0.5392343362168539</v>
          </cell>
          <cell r="J194">
            <v>0.5319528810761301</v>
          </cell>
          <cell r="K194">
            <v>0.5248051051499452</v>
          </cell>
          <cell r="L194">
            <v>0.5423801190610932</v>
          </cell>
          <cell r="M194">
            <v>0.5285596153780442</v>
          </cell>
          <cell r="N194">
            <v>0.516063699691183</v>
          </cell>
          <cell r="O194">
            <v>0.45922784451835197</v>
          </cell>
          <cell r="P194">
            <v>0.46461134089319445</v>
          </cell>
          <cell r="Q194">
            <v>0.4637855212184064</v>
          </cell>
          <cell r="R194">
            <v>0.46192185069385616</v>
          </cell>
          <cell r="S194">
            <v>0.4789747273660397</v>
          </cell>
          <cell r="T194">
            <v>0.46076566378314615</v>
          </cell>
          <cell r="U194">
            <v>0.4680471189238698</v>
          </cell>
          <cell r="V194">
            <v>0.47519489485005484</v>
          </cell>
          <cell r="W194">
            <v>0.4576198809389069</v>
          </cell>
          <cell r="X194">
            <v>0.47144038462195587</v>
          </cell>
          <cell r="Y194">
            <v>0.48393630030881696</v>
          </cell>
        </row>
        <row r="195">
          <cell r="A195" t="str">
            <v>Superior Water, Light and Power Company</v>
          </cell>
          <cell r="B195">
            <v>4063281</v>
          </cell>
          <cell r="C195" t="str">
            <v>ALLETE, Inc.</v>
          </cell>
          <cell r="D195">
            <v>0.601858956725688</v>
          </cell>
          <cell r="E195">
            <v>0.5983466487504929</v>
          </cell>
          <cell r="F195">
            <v>0.5871676699743293</v>
          </cell>
          <cell r="G195">
            <v>0.5838692592872815</v>
          </cell>
          <cell r="H195">
            <v>0.5865345581933815</v>
          </cell>
          <cell r="I195">
            <v>0.584209014348569</v>
          </cell>
          <cell r="J195">
            <v>0.5680786568031538</v>
          </cell>
          <cell r="K195">
            <v>0.6125499380079901</v>
          </cell>
          <cell r="L195">
            <v>0.6166689382581436</v>
          </cell>
          <cell r="M195">
            <v>0.6147919876733436</v>
          </cell>
          <cell r="N195">
            <v>0.606578355756926</v>
          </cell>
          <cell r="O195">
            <v>0.39814104327431193</v>
          </cell>
          <cell r="P195">
            <v>0.4016533512495071</v>
          </cell>
          <cell r="Q195">
            <v>0.41283233002567066</v>
          </cell>
          <cell r="R195">
            <v>0.4161307407127185</v>
          </cell>
          <cell r="S195">
            <v>0.41346544180661843</v>
          </cell>
          <cell r="T195">
            <v>0.4157909856514311</v>
          </cell>
          <cell r="U195">
            <v>0.43192134319684616</v>
          </cell>
          <cell r="V195">
            <v>0.38745006199200993</v>
          </cell>
          <cell r="W195">
            <v>0.3833310617418563</v>
          </cell>
          <cell r="X195">
            <v>0.3852080123266564</v>
          </cell>
          <cell r="Y195">
            <v>0.3934216442430741</v>
          </cell>
        </row>
        <row r="196">
          <cell r="A196" t="str">
            <v>Tampa Electric Company</v>
          </cell>
          <cell r="B196">
            <v>3010781</v>
          </cell>
          <cell r="C196" t="str">
            <v>TECO Energy, Inc.</v>
          </cell>
          <cell r="D196">
            <v>0.5184809338626222</v>
          </cell>
          <cell r="E196">
            <v>0.5338192248445258</v>
          </cell>
          <cell r="F196">
            <v>0.5315344629642158</v>
          </cell>
          <cell r="G196">
            <v>0.5284854942887239</v>
          </cell>
          <cell r="H196">
            <v>0.5245978739248012</v>
          </cell>
          <cell r="I196">
            <v>0.5504542724173681</v>
          </cell>
          <cell r="J196">
            <v>0.552085853603433</v>
          </cell>
          <cell r="K196">
            <v>0.550765061922561</v>
          </cell>
          <cell r="L196">
            <v>0.5398678572568426</v>
          </cell>
          <cell r="M196">
            <v>0.5356619887762291</v>
          </cell>
          <cell r="N196">
            <v>0.5377844213278605</v>
          </cell>
          <cell r="O196">
            <v>0.48151906613737777</v>
          </cell>
          <cell r="P196">
            <v>0.46618077515547424</v>
          </cell>
          <cell r="Q196">
            <v>0.4684655370357842</v>
          </cell>
          <cell r="R196">
            <v>0.47151450571127607</v>
          </cell>
          <cell r="S196">
            <v>0.47540212607519877</v>
          </cell>
          <cell r="T196">
            <v>0.4495457275826319</v>
          </cell>
          <cell r="U196">
            <v>0.447914146396567</v>
          </cell>
          <cell r="V196">
            <v>0.44923493807743897</v>
          </cell>
          <cell r="W196">
            <v>0.4601321427431574</v>
          </cell>
          <cell r="X196">
            <v>0.46433801122377094</v>
          </cell>
          <cell r="Y196">
            <v>0.46221557867213947</v>
          </cell>
        </row>
        <row r="197">
          <cell r="A197" t="str">
            <v>TECO Energy, Inc.</v>
          </cell>
          <cell r="B197">
            <v>3010780</v>
          </cell>
          <cell r="C197">
            <v>0</v>
          </cell>
          <cell r="D197">
            <v>0.5184809338626222</v>
          </cell>
          <cell r="E197">
            <v>0.5338192248445258</v>
          </cell>
          <cell r="F197">
            <v>0.5315344629642158</v>
          </cell>
          <cell r="G197">
            <v>0.5284854942887239</v>
          </cell>
          <cell r="H197">
            <v>0.5245978739248012</v>
          </cell>
          <cell r="I197">
            <v>0.5504542724173681</v>
          </cell>
          <cell r="J197">
            <v>0.552085853603433</v>
          </cell>
          <cell r="K197">
            <v>0.550765061922561</v>
          </cell>
          <cell r="L197">
            <v>0.5398678572568426</v>
          </cell>
          <cell r="M197">
            <v>0.5356619887762291</v>
          </cell>
          <cell r="N197">
            <v>0.5377844213278605</v>
          </cell>
          <cell r="O197">
            <v>0.48151906613737777</v>
          </cell>
          <cell r="P197">
            <v>0.46618077515547424</v>
          </cell>
          <cell r="Q197">
            <v>0.4684655370357842</v>
          </cell>
          <cell r="R197">
            <v>0.47151450571127607</v>
          </cell>
          <cell r="S197">
            <v>0.47540212607519877</v>
          </cell>
          <cell r="T197">
            <v>0.4495457275826319</v>
          </cell>
          <cell r="U197">
            <v>0.447914146396567</v>
          </cell>
          <cell r="V197">
            <v>0.44923493807743897</v>
          </cell>
          <cell r="W197">
            <v>0.4601321427431574</v>
          </cell>
          <cell r="X197">
            <v>0.46433801122377094</v>
          </cell>
          <cell r="Y197">
            <v>0.46221557867213947</v>
          </cell>
        </row>
        <row r="198">
          <cell r="A198" t="str">
            <v>Texas-New Mexico Power Company</v>
          </cell>
          <cell r="B198">
            <v>0</v>
          </cell>
          <cell r="C198" t="str">
            <v>PNM Resources, Inc.</v>
          </cell>
          <cell r="D198" t="str">
            <v>N/A</v>
          </cell>
          <cell r="E198" t="str">
            <v>N/A</v>
          </cell>
          <cell r="F198" t="str">
            <v>N/A</v>
          </cell>
          <cell r="G198">
            <v>0.5848619948380008</v>
          </cell>
          <cell r="H198">
            <v>0.5834697664886773</v>
          </cell>
          <cell r="I198">
            <v>0.6027218092415688</v>
          </cell>
          <cell r="J198">
            <v>0.5994645796556957</v>
          </cell>
          <cell r="K198">
            <v>0.589210619261374</v>
          </cell>
          <cell r="L198">
            <v>0.5840990924687398</v>
          </cell>
          <cell r="M198">
            <v>0.5999802392843028</v>
          </cell>
          <cell r="N198">
            <v>0.5981586349291916</v>
          </cell>
          <cell r="O198" t="str">
            <v>N/A</v>
          </cell>
          <cell r="P198" t="str">
            <v>N/A</v>
          </cell>
          <cell r="Q198" t="str">
            <v>N/A</v>
          </cell>
          <cell r="R198">
            <v>0.41513800516199917</v>
          </cell>
          <cell r="S198">
            <v>0.4165302335113226</v>
          </cell>
          <cell r="T198">
            <v>0.3972781907584311</v>
          </cell>
          <cell r="U198">
            <v>0.40053542034430434</v>
          </cell>
          <cell r="V198">
            <v>0.41078938073862603</v>
          </cell>
          <cell r="W198">
            <v>0.4159009075312602</v>
          </cell>
          <cell r="X198">
            <v>0.40001976071569717</v>
          </cell>
          <cell r="Y198">
            <v>0.40184136507080837</v>
          </cell>
        </row>
        <row r="199">
          <cell r="A199" t="str">
            <v>Toledo Edison Company</v>
          </cell>
          <cell r="B199">
            <v>4057029</v>
          </cell>
          <cell r="C199" t="str">
            <v>FirstEnergy Corp.</v>
          </cell>
          <cell r="D199">
            <v>0.5171577228403982</v>
          </cell>
          <cell r="E199">
            <v>0.513658205987094</v>
          </cell>
          <cell r="F199">
            <v>0.5074108060335167</v>
          </cell>
          <cell r="G199">
            <v>0.5150717856062436</v>
          </cell>
          <cell r="H199">
            <v>0.5070159449446541</v>
          </cell>
          <cell r="I199">
            <v>0.5011029616483459</v>
          </cell>
          <cell r="J199">
            <v>0.5186316407250965</v>
          </cell>
          <cell r="K199">
            <v>0.5244683862678702</v>
          </cell>
          <cell r="L199">
            <v>0.39892298924910197</v>
          </cell>
          <cell r="M199">
            <v>0.3812358044939286</v>
          </cell>
          <cell r="N199">
            <v>0.37704362937741975</v>
          </cell>
          <cell r="O199">
            <v>0.48284227715960176</v>
          </cell>
          <cell r="P199">
            <v>0.486341794012906</v>
          </cell>
          <cell r="Q199">
            <v>0.49258919396648326</v>
          </cell>
          <cell r="R199">
            <v>0.4849282143937565</v>
          </cell>
          <cell r="S199">
            <v>0.492984055055346</v>
          </cell>
          <cell r="T199">
            <v>0.49889703835165417</v>
          </cell>
          <cell r="U199">
            <v>0.4813683592749035</v>
          </cell>
          <cell r="V199">
            <v>0.4755316137321298</v>
          </cell>
          <cell r="W199">
            <v>0.601077010750898</v>
          </cell>
          <cell r="X199">
            <v>0.6187641955060714</v>
          </cell>
          <cell r="Y199">
            <v>0.6229563706225802</v>
          </cell>
        </row>
        <row r="200">
          <cell r="A200" t="str">
            <v>Tucson Electric Power Company</v>
          </cell>
          <cell r="B200">
            <v>4057030</v>
          </cell>
          <cell r="C200" t="str">
            <v>Fortis Inc.</v>
          </cell>
          <cell r="D200">
            <v>0.4835945471709111</v>
          </cell>
          <cell r="E200">
            <v>0.4428567917512419</v>
          </cell>
          <cell r="F200">
            <v>0.4697404714408856</v>
          </cell>
          <cell r="G200">
            <v>0.4258225850449428</v>
          </cell>
          <cell r="H200">
            <v>0.4153279251114216</v>
          </cell>
          <cell r="I200">
            <v>0.40539404595910183</v>
          </cell>
          <cell r="J200">
            <v>0.4308639298201856</v>
          </cell>
          <cell r="K200">
            <v>0.43440099812458716</v>
          </cell>
          <cell r="L200">
            <v>0.4224093856793047</v>
          </cell>
          <cell r="M200">
            <v>0.4136318389361844</v>
          </cell>
          <cell r="N200">
            <v>0.41303991134011714</v>
          </cell>
          <cell r="O200">
            <v>0.5164054528290889</v>
          </cell>
          <cell r="P200">
            <v>0.5571432082487581</v>
          </cell>
          <cell r="Q200">
            <v>0.5302595285591144</v>
          </cell>
          <cell r="R200">
            <v>0.5741774149550571</v>
          </cell>
          <cell r="S200">
            <v>0.5846720748885784</v>
          </cell>
          <cell r="T200">
            <v>0.5946059540408982</v>
          </cell>
          <cell r="U200">
            <v>0.5691360701798144</v>
          </cell>
          <cell r="V200">
            <v>0.5655990018754129</v>
          </cell>
          <cell r="W200">
            <v>0.5775906143206954</v>
          </cell>
          <cell r="X200">
            <v>0.5863681610638156</v>
          </cell>
          <cell r="Y200">
            <v>0.5869600886598828</v>
          </cell>
        </row>
        <row r="201">
          <cell r="A201" t="str">
            <v>UGI Corporation</v>
          </cell>
          <cell r="B201">
            <v>4057537</v>
          </cell>
          <cell r="C201">
            <v>0</v>
          </cell>
          <cell r="D201">
            <v>0.5971325161989</v>
          </cell>
          <cell r="E201">
            <v>0.5913332085690169</v>
          </cell>
          <cell r="F201">
            <v>0.5734995754925681</v>
          </cell>
          <cell r="G201">
            <v>0.7247205172696588</v>
          </cell>
          <cell r="H201">
            <v>0.5737844225509201</v>
          </cell>
          <cell r="I201">
            <v>0.5772608478356348</v>
          </cell>
          <cell r="J201">
            <v>0.5606768860613451</v>
          </cell>
          <cell r="K201">
            <v>0.5520866691364692</v>
          </cell>
          <cell r="L201">
            <v>0.5838255174609472</v>
          </cell>
          <cell r="M201">
            <v>0.5806450936524344</v>
          </cell>
          <cell r="N201">
            <v>0.5613441876277128</v>
          </cell>
          <cell r="O201">
            <v>0.40286748380110005</v>
          </cell>
          <cell r="P201">
            <v>0.40866679143098306</v>
          </cell>
          <cell r="Q201">
            <v>0.42650042450743186</v>
          </cell>
          <cell r="R201">
            <v>0.27527948273034125</v>
          </cell>
          <cell r="S201">
            <v>0.42621557744907984</v>
          </cell>
          <cell r="T201">
            <v>0.4227391521643652</v>
          </cell>
          <cell r="U201">
            <v>0.4393231139386549</v>
          </cell>
          <cell r="V201">
            <v>0.44791333086353086</v>
          </cell>
          <cell r="W201">
            <v>0.41617448253905276</v>
          </cell>
          <cell r="X201">
            <v>0.41935490634756556</v>
          </cell>
          <cell r="Y201">
            <v>0.4386558123722872</v>
          </cell>
        </row>
        <row r="202">
          <cell r="A202" t="str">
            <v>UGI Utilities, Inc.</v>
          </cell>
          <cell r="B202">
            <v>4057538</v>
          </cell>
          <cell r="C202" t="str">
            <v>UGI Corporation</v>
          </cell>
          <cell r="D202">
            <v>0.5971325161989</v>
          </cell>
          <cell r="E202">
            <v>0.5913332085690169</v>
          </cell>
          <cell r="F202">
            <v>0.5734995754925681</v>
          </cell>
          <cell r="G202">
            <v>0.7247205172696588</v>
          </cell>
          <cell r="H202">
            <v>0.5737844225509201</v>
          </cell>
          <cell r="I202">
            <v>0.5772608478356348</v>
          </cell>
          <cell r="J202">
            <v>0.5606768860613451</v>
          </cell>
          <cell r="K202">
            <v>0.5520866691364692</v>
          </cell>
          <cell r="L202">
            <v>0.5838255174609472</v>
          </cell>
          <cell r="M202">
            <v>0.5806450936524344</v>
          </cell>
          <cell r="N202">
            <v>0.5613441876277128</v>
          </cell>
          <cell r="O202">
            <v>0.40286748380110005</v>
          </cell>
          <cell r="P202">
            <v>0.40866679143098306</v>
          </cell>
          <cell r="Q202">
            <v>0.42650042450743186</v>
          </cell>
          <cell r="R202">
            <v>0.27527948273034125</v>
          </cell>
          <cell r="S202">
            <v>0.42621557744907984</v>
          </cell>
          <cell r="T202">
            <v>0.4227391521643652</v>
          </cell>
          <cell r="U202">
            <v>0.4393231139386549</v>
          </cell>
          <cell r="V202">
            <v>0.44791333086353086</v>
          </cell>
          <cell r="W202">
            <v>0.41617448253905276</v>
          </cell>
          <cell r="X202">
            <v>0.41935490634756556</v>
          </cell>
          <cell r="Y202">
            <v>0.4386558123722872</v>
          </cell>
        </row>
        <row r="203">
          <cell r="A203" t="str">
            <v>UIL Holdings Corporation</v>
          </cell>
          <cell r="B203">
            <v>4057523</v>
          </cell>
          <cell r="C203">
            <v>0</v>
          </cell>
          <cell r="D203">
            <v>0.49199955750078717</v>
          </cell>
          <cell r="E203">
            <v>0.5049689881040557</v>
          </cell>
          <cell r="F203">
            <v>0.5062545989698307</v>
          </cell>
          <cell r="G203">
            <v>0.49754286539514136</v>
          </cell>
          <cell r="H203">
            <v>0.484552926817075</v>
          </cell>
          <cell r="I203">
            <v>0.48355387939328304</v>
          </cell>
          <cell r="J203">
            <v>0.4831115284727011</v>
          </cell>
          <cell r="K203">
            <v>0.49930627085655244</v>
          </cell>
          <cell r="L203">
            <v>0.5080594956470104</v>
          </cell>
          <cell r="M203">
            <v>0.5140966584764105</v>
          </cell>
          <cell r="N203">
            <v>0.5132847624636839</v>
          </cell>
          <cell r="O203">
            <v>0.5080004424992128</v>
          </cell>
          <cell r="P203">
            <v>0.4950310118959443</v>
          </cell>
          <cell r="Q203">
            <v>0.49374540103016923</v>
          </cell>
          <cell r="R203">
            <v>0.5024571346048586</v>
          </cell>
          <cell r="S203">
            <v>0.515447073182925</v>
          </cell>
          <cell r="T203">
            <v>0.516446120606717</v>
          </cell>
          <cell r="U203">
            <v>0.5168884715272989</v>
          </cell>
          <cell r="V203">
            <v>0.5006937291434476</v>
          </cell>
          <cell r="W203">
            <v>0.49194050435298964</v>
          </cell>
          <cell r="X203">
            <v>0.48590334152358944</v>
          </cell>
          <cell r="Y203">
            <v>0.486715237536316</v>
          </cell>
        </row>
        <row r="204">
          <cell r="A204" t="str">
            <v>Union Electric Company</v>
          </cell>
          <cell r="B204">
            <v>4057102</v>
          </cell>
          <cell r="C204" t="str">
            <v>Ameren Corporation</v>
          </cell>
          <cell r="D204">
            <v>0.5021331692357471</v>
          </cell>
          <cell r="E204">
            <v>0.5136679804676942</v>
          </cell>
          <cell r="F204">
            <v>0.5173835377805382</v>
          </cell>
          <cell r="G204">
            <v>0.5216792180409269</v>
          </cell>
          <cell r="H204">
            <v>0.5147913021508871</v>
          </cell>
          <cell r="I204">
            <v>0.5288853163595508</v>
          </cell>
          <cell r="J204">
            <v>0.5308327009309812</v>
          </cell>
          <cell r="K204">
            <v>0.5203035348956417</v>
          </cell>
          <cell r="L204">
            <v>0.5141170008419734</v>
          </cell>
          <cell r="M204">
            <v>0.5145011492902153</v>
          </cell>
          <cell r="N204">
            <v>0.517706590131246</v>
          </cell>
          <cell r="O204">
            <v>0.49786683076425287</v>
          </cell>
          <cell r="P204">
            <v>0.48633201953230576</v>
          </cell>
          <cell r="Q204">
            <v>0.4826164622194618</v>
          </cell>
          <cell r="R204">
            <v>0.47832078195907307</v>
          </cell>
          <cell r="S204">
            <v>0.48520869784911297</v>
          </cell>
          <cell r="T204">
            <v>0.47111468364044917</v>
          </cell>
          <cell r="U204">
            <v>0.4691672990690187</v>
          </cell>
          <cell r="V204">
            <v>0.47969646510435826</v>
          </cell>
          <cell r="W204">
            <v>0.4858829991580265</v>
          </cell>
          <cell r="X204">
            <v>0.48549885070978477</v>
          </cell>
          <cell r="Y204">
            <v>0.48229340986875396</v>
          </cell>
        </row>
        <row r="205">
          <cell r="A205" t="str">
            <v>United Illuminating Company</v>
          </cell>
          <cell r="B205">
            <v>3004222</v>
          </cell>
          <cell r="C205" t="str">
            <v>UIL Holdings Corporation</v>
          </cell>
          <cell r="D205">
            <v>0.49199955750078717</v>
          </cell>
          <cell r="E205">
            <v>0.5049689881040557</v>
          </cell>
          <cell r="F205">
            <v>0.5062545989698307</v>
          </cell>
          <cell r="G205">
            <v>0.49754286539514136</v>
          </cell>
          <cell r="H205">
            <v>0.484552926817075</v>
          </cell>
          <cell r="I205">
            <v>0.48355387939328304</v>
          </cell>
          <cell r="J205">
            <v>0.4831115284727011</v>
          </cell>
          <cell r="K205">
            <v>0.49930627085655244</v>
          </cell>
          <cell r="L205">
            <v>0.5080594956470104</v>
          </cell>
          <cell r="M205">
            <v>0.5140966584764105</v>
          </cell>
          <cell r="N205">
            <v>0.5132847624636839</v>
          </cell>
          <cell r="O205">
            <v>0.5080004424992128</v>
          </cell>
          <cell r="P205">
            <v>0.4950310118959443</v>
          </cell>
          <cell r="Q205">
            <v>0.49374540103016923</v>
          </cell>
          <cell r="R205">
            <v>0.5024571346048586</v>
          </cell>
          <cell r="S205">
            <v>0.515447073182925</v>
          </cell>
          <cell r="T205">
            <v>0.516446120606717</v>
          </cell>
          <cell r="U205">
            <v>0.5168884715272989</v>
          </cell>
          <cell r="V205">
            <v>0.5006937291434476</v>
          </cell>
          <cell r="W205">
            <v>0.49194050435298964</v>
          </cell>
          <cell r="X205">
            <v>0.48590334152358944</v>
          </cell>
          <cell r="Y205">
            <v>0.486715237536316</v>
          </cell>
        </row>
        <row r="206">
          <cell r="A206" t="str">
            <v>Unitil Corporation</v>
          </cell>
          <cell r="B206">
            <v>4056953</v>
          </cell>
          <cell r="C206">
            <v>0</v>
          </cell>
          <cell r="D206">
            <v>0.49325846591106026</v>
          </cell>
          <cell r="E206">
            <v>0.48548120880242407</v>
          </cell>
          <cell r="F206">
            <v>0.48114078048918985</v>
          </cell>
          <cell r="G206">
            <v>0.47243656929018096</v>
          </cell>
          <cell r="H206">
            <v>0.4717119350839626</v>
          </cell>
          <cell r="I206">
            <v>0.4749241265362845</v>
          </cell>
          <cell r="J206">
            <v>0.4765841193996091</v>
          </cell>
          <cell r="K206">
            <v>0.47137495374530847</v>
          </cell>
          <cell r="L206">
            <v>0.4721655288901401</v>
          </cell>
          <cell r="M206">
            <v>0.4738005283042696</v>
          </cell>
          <cell r="N206">
            <v>0.47133955507936953</v>
          </cell>
          <cell r="O206">
            <v>0.5067415340889397</v>
          </cell>
          <cell r="P206">
            <v>0.5145187911975759</v>
          </cell>
          <cell r="Q206">
            <v>0.5188592195108102</v>
          </cell>
          <cell r="R206">
            <v>0.527563430709819</v>
          </cell>
          <cell r="S206">
            <v>0.5282880649160374</v>
          </cell>
          <cell r="T206">
            <v>0.5250758734637155</v>
          </cell>
          <cell r="U206">
            <v>0.5234158806003909</v>
          </cell>
          <cell r="V206">
            <v>0.5286250462546915</v>
          </cell>
          <cell r="W206">
            <v>0.5278344711098599</v>
          </cell>
          <cell r="X206">
            <v>0.5261994716957304</v>
          </cell>
          <cell r="Y206">
            <v>0.5286604449206305</v>
          </cell>
        </row>
        <row r="207">
          <cell r="A207" t="str">
            <v>Unitil Energy Systems, Inc.</v>
          </cell>
          <cell r="B207">
            <v>4059391</v>
          </cell>
          <cell r="C207" t="str">
            <v>Unitil Corporation</v>
          </cell>
          <cell r="D207">
            <v>0.4704687013906816</v>
          </cell>
          <cell r="E207">
            <v>0.46871741743536616</v>
          </cell>
          <cell r="F207">
            <v>0.46780202235231505</v>
          </cell>
          <cell r="G207">
            <v>0.4683537574098195</v>
          </cell>
          <cell r="H207">
            <v>0.4658226664797046</v>
          </cell>
          <cell r="I207">
            <v>0.4655264564404062</v>
          </cell>
          <cell r="J207">
            <v>0.4660045122618714</v>
          </cell>
          <cell r="K207">
            <v>0.4660294618244438</v>
          </cell>
          <cell r="L207">
            <v>0.4628024254470491</v>
          </cell>
          <cell r="M207">
            <v>0.4635840630825142</v>
          </cell>
          <cell r="N207">
            <v>0.46516556468488224</v>
          </cell>
          <cell r="O207">
            <v>0.5295312986093185</v>
          </cell>
          <cell r="P207">
            <v>0.5312825825646339</v>
          </cell>
          <cell r="Q207">
            <v>0.532197977647685</v>
          </cell>
          <cell r="R207">
            <v>0.5316462425901805</v>
          </cell>
          <cell r="S207">
            <v>0.5341773335202954</v>
          </cell>
          <cell r="T207">
            <v>0.5344735435595938</v>
          </cell>
          <cell r="U207">
            <v>0.5339954877381287</v>
          </cell>
          <cell r="V207">
            <v>0.5339705381755562</v>
          </cell>
          <cell r="W207">
            <v>0.5371975745529509</v>
          </cell>
          <cell r="X207">
            <v>0.5364159369174858</v>
          </cell>
          <cell r="Y207">
            <v>0.5348344353151178</v>
          </cell>
        </row>
        <row r="208">
          <cell r="A208" t="str">
            <v>UNS Electric, Inc.</v>
          </cell>
          <cell r="B208">
            <v>4092733</v>
          </cell>
          <cell r="C208" t="str">
            <v>Fortis Inc.</v>
          </cell>
          <cell r="D208">
            <v>0.5214891258403848</v>
          </cell>
          <cell r="E208">
            <v>0.5966991375566172</v>
          </cell>
          <cell r="F208">
            <v>0.5936623834514317</v>
          </cell>
          <cell r="G208">
            <v>0.5396845068427668</v>
          </cell>
          <cell r="H208">
            <v>0.5372133837889408</v>
          </cell>
          <cell r="I208">
            <v>0.5309009948507363</v>
          </cell>
          <cell r="J208">
            <v>0.5283018867924528</v>
          </cell>
          <cell r="K208">
            <v>0.5258606540934638</v>
          </cell>
          <cell r="L208">
            <v>0.5339081799114426</v>
          </cell>
          <cell r="M208">
            <v>0.5273913090897193</v>
          </cell>
          <cell r="N208">
            <v>0.5233905264701569</v>
          </cell>
          <cell r="O208">
            <v>0.4785108741596153</v>
          </cell>
          <cell r="P208">
            <v>0.40330086244338276</v>
          </cell>
          <cell r="Q208">
            <v>0.40633761654856826</v>
          </cell>
          <cell r="R208">
            <v>0.46031549315723314</v>
          </cell>
          <cell r="S208">
            <v>0.46278661621105915</v>
          </cell>
          <cell r="T208">
            <v>0.46909900514926367</v>
          </cell>
          <cell r="U208">
            <v>0.4716981132075472</v>
          </cell>
          <cell r="V208">
            <v>0.47413934590653617</v>
          </cell>
          <cell r="W208">
            <v>0.46609182008855743</v>
          </cell>
          <cell r="X208">
            <v>0.4726086909102807</v>
          </cell>
          <cell r="Y208">
            <v>0.47660947352984306</v>
          </cell>
        </row>
        <row r="209">
          <cell r="A209" t="str">
            <v>UNS Energy Corporation</v>
          </cell>
          <cell r="B209">
            <v>4056952</v>
          </cell>
          <cell r="C209" t="str">
            <v>Fortis Inc.</v>
          </cell>
          <cell r="D209">
            <v>0.4878353319947771</v>
          </cell>
          <cell r="E209">
            <v>0.4589098212169986</v>
          </cell>
          <cell r="F209">
            <v>0.48337347375834044</v>
          </cell>
          <cell r="G209">
            <v>0.43785459875033816</v>
          </cell>
          <cell r="H209">
            <v>0.4283558986542997</v>
          </cell>
          <cell r="I209">
            <v>0.4188490931352164</v>
          </cell>
          <cell r="J209">
            <v>0.4419395577156423</v>
          </cell>
          <cell r="K209">
            <v>0.44468905465492864</v>
          </cell>
          <cell r="L209">
            <v>0.435382274197545</v>
          </cell>
          <cell r="M209">
            <v>0.4268818319821985</v>
          </cell>
          <cell r="N209">
            <v>0.42580935289950067</v>
          </cell>
          <cell r="O209">
            <v>0.512164668005223</v>
          </cell>
          <cell r="P209">
            <v>0.5410901787830015</v>
          </cell>
          <cell r="Q209">
            <v>0.5166265262416596</v>
          </cell>
          <cell r="R209">
            <v>0.5621454012496618</v>
          </cell>
          <cell r="S209">
            <v>0.5716441013457003</v>
          </cell>
          <cell r="T209">
            <v>0.5811509068647837</v>
          </cell>
          <cell r="U209">
            <v>0.5580604422843577</v>
          </cell>
          <cell r="V209">
            <v>0.5553109453450713</v>
          </cell>
          <cell r="W209">
            <v>0.5646177258024551</v>
          </cell>
          <cell r="X209">
            <v>0.5731181680178016</v>
          </cell>
          <cell r="Y209">
            <v>0.5741906471004994</v>
          </cell>
        </row>
        <row r="210">
          <cell r="A210" t="str">
            <v>Upper Peninsula Power Company</v>
          </cell>
          <cell r="B210">
            <v>4081463</v>
          </cell>
          <cell r="C210" t="str">
            <v>Balfour Beatty plc</v>
          </cell>
          <cell r="D210">
            <v>0.6257143252480248</v>
          </cell>
          <cell r="E210">
            <v>0.6262160070749503</v>
          </cell>
          <cell r="F210">
            <v>0.6278794632109669</v>
          </cell>
          <cell r="G210">
            <v>0.571895450696758</v>
          </cell>
          <cell r="H210">
            <v>0.6137529692740487</v>
          </cell>
          <cell r="I210">
            <v>0.6288782225741006</v>
          </cell>
          <cell r="J210">
            <v>0.6272273167822262</v>
          </cell>
          <cell r="K210">
            <v>0.6220781920220706</v>
          </cell>
          <cell r="L210">
            <v>0.6380245353551308</v>
          </cell>
          <cell r="M210">
            <v>0.6472436904723727</v>
          </cell>
          <cell r="N210">
            <v>0.6386143818334735</v>
          </cell>
          <cell r="O210">
            <v>0.3742856747519752</v>
          </cell>
          <cell r="P210">
            <v>0.37378399292504977</v>
          </cell>
          <cell r="Q210">
            <v>0.3721205367890331</v>
          </cell>
          <cell r="R210">
            <v>0.42810454930324204</v>
          </cell>
          <cell r="S210">
            <v>0.3862470307259513</v>
          </cell>
          <cell r="T210">
            <v>0.37112177742589936</v>
          </cell>
          <cell r="U210">
            <v>0.3727726832177738</v>
          </cell>
          <cell r="V210">
            <v>0.37792180797792935</v>
          </cell>
          <cell r="W210">
            <v>0.3619754646448692</v>
          </cell>
          <cell r="X210">
            <v>0.3527563095276272</v>
          </cell>
          <cell r="Y210">
            <v>0.3613856181665265</v>
          </cell>
        </row>
        <row r="211">
          <cell r="A211" t="str">
            <v>Vectren Corporation</v>
          </cell>
          <cell r="B211">
            <v>4057065</v>
          </cell>
          <cell r="C211">
            <v>0</v>
          </cell>
          <cell r="D211">
            <v>0.5699360872975675</v>
          </cell>
          <cell r="E211">
            <v>0.5638824191105176</v>
          </cell>
          <cell r="F211">
            <v>0.561978739214338</v>
          </cell>
          <cell r="G211">
            <v>0.5613915865916902</v>
          </cell>
          <cell r="H211">
            <v>0.5577468771567322</v>
          </cell>
          <cell r="I211">
            <v>0.5561055328811887</v>
          </cell>
          <cell r="J211">
            <v>0.5633136903605529</v>
          </cell>
          <cell r="K211">
            <v>0.5626249522532846</v>
          </cell>
          <cell r="L211">
            <v>0.59123993410366</v>
          </cell>
          <cell r="M211">
            <v>0.5528046038361927</v>
          </cell>
          <cell r="N211">
            <v>0.5489970523207595</v>
          </cell>
          <cell r="O211">
            <v>0.4300639127024325</v>
          </cell>
          <cell r="P211">
            <v>0.4361175808894824</v>
          </cell>
          <cell r="Q211">
            <v>0.438021260785662</v>
          </cell>
          <cell r="R211">
            <v>0.43860841340830986</v>
          </cell>
          <cell r="S211">
            <v>0.4422531228432678</v>
          </cell>
          <cell r="T211">
            <v>0.44389446711881125</v>
          </cell>
          <cell r="U211">
            <v>0.4366863096394471</v>
          </cell>
          <cell r="V211">
            <v>0.4373750477467154</v>
          </cell>
          <cell r="W211">
            <v>0.40876006589634</v>
          </cell>
          <cell r="X211">
            <v>0.4471953961638073</v>
          </cell>
          <cell r="Y211">
            <v>0.45100294767924054</v>
          </cell>
        </row>
        <row r="212">
          <cell r="A212" t="str">
            <v>Vectren Energy Delivery of Ohio, Inc.</v>
          </cell>
          <cell r="B212">
            <v>4092964</v>
          </cell>
          <cell r="C212" t="str">
            <v>Vectren Corporation</v>
          </cell>
          <cell r="D212" t="str">
            <v>N/A</v>
          </cell>
          <cell r="E212" t="str">
            <v>N/A</v>
          </cell>
          <cell r="F212" t="str">
            <v>N/A</v>
          </cell>
          <cell r="G212" t="str">
            <v>N/A</v>
          </cell>
          <cell r="H212" t="str">
            <v>N/A</v>
          </cell>
          <cell r="I212" t="str">
            <v>N/A</v>
          </cell>
          <cell r="J212" t="str">
            <v>N/A</v>
          </cell>
          <cell r="K212" t="str">
            <v>N/A</v>
          </cell>
          <cell r="L212" t="str">
            <v>N/A</v>
          </cell>
          <cell r="M212" t="str">
            <v>N/A</v>
          </cell>
          <cell r="N212" t="str">
            <v>N/A</v>
          </cell>
          <cell r="O212" t="str">
            <v>N/A</v>
          </cell>
          <cell r="P212" t="str">
            <v>N/A</v>
          </cell>
          <cell r="Q212" t="str">
            <v>N/A</v>
          </cell>
          <cell r="R212" t="str">
            <v>N/A</v>
          </cell>
          <cell r="S212" t="str">
            <v>N/A</v>
          </cell>
          <cell r="T212" t="str">
            <v>N/A</v>
          </cell>
          <cell r="U212" t="str">
            <v>N/A</v>
          </cell>
          <cell r="V212" t="str">
            <v>N/A</v>
          </cell>
          <cell r="W212" t="str">
            <v>N/A</v>
          </cell>
          <cell r="X212" t="str">
            <v>N/A</v>
          </cell>
          <cell r="Y212" t="str">
            <v>N/A</v>
          </cell>
        </row>
        <row r="213">
          <cell r="A213" t="str">
            <v>Virginia Electric and Power Company</v>
          </cell>
          <cell r="B213">
            <v>4057032</v>
          </cell>
          <cell r="C213" t="str">
            <v>Dominion Resources, Inc.</v>
          </cell>
          <cell r="D213">
            <v>0.5168419539559488</v>
          </cell>
          <cell r="E213">
            <v>0.5323628500328171</v>
          </cell>
          <cell r="F213">
            <v>0.5294143913921212</v>
          </cell>
          <cell r="G213">
            <v>0.534683454475019</v>
          </cell>
          <cell r="H213">
            <v>0.531808377784478</v>
          </cell>
          <cell r="I213">
            <v>0.5317264510291259</v>
          </cell>
          <cell r="J213">
            <v>0.5495161999069555</v>
          </cell>
          <cell r="K213">
            <v>0.5470559309344839</v>
          </cell>
          <cell r="L213">
            <v>0.5607276204312734</v>
          </cell>
          <cell r="M213">
            <v>0.5567892509289831</v>
          </cell>
          <cell r="N213">
            <v>0.5805942712388418</v>
          </cell>
          <cell r="O213">
            <v>0.4831580460440512</v>
          </cell>
          <cell r="P213">
            <v>0.46763714996718286</v>
          </cell>
          <cell r="Q213">
            <v>0.4705856086078788</v>
          </cell>
          <cell r="R213">
            <v>0.465316545524981</v>
          </cell>
          <cell r="S213">
            <v>0.4681916222155221</v>
          </cell>
          <cell r="T213">
            <v>0.4682735489708742</v>
          </cell>
          <cell r="U213">
            <v>0.4504838000930444</v>
          </cell>
          <cell r="V213">
            <v>0.45294406906551604</v>
          </cell>
          <cell r="W213">
            <v>0.43927237956872656</v>
          </cell>
          <cell r="X213">
            <v>0.4432107490710169</v>
          </cell>
          <cell r="Y213">
            <v>0.4194057287611582</v>
          </cell>
        </row>
        <row r="214">
          <cell r="A214" t="str">
            <v>West Penn Power Company</v>
          </cell>
          <cell r="B214">
            <v>4057033</v>
          </cell>
          <cell r="C214" t="str">
            <v>FirstEnergy Corp.</v>
          </cell>
          <cell r="D214">
            <v>0.5624593656704807</v>
          </cell>
          <cell r="E214">
            <v>0.5517954410015655</v>
          </cell>
          <cell r="F214">
            <v>0.5419788401487369</v>
          </cell>
          <cell r="G214">
            <v>0.5520984345091379</v>
          </cell>
          <cell r="H214">
            <v>0.5431472894224634</v>
          </cell>
          <cell r="I214">
            <v>0.5362326502733405</v>
          </cell>
          <cell r="J214">
            <v>0.5251440831923824</v>
          </cell>
          <cell r="K214">
            <v>0.529867030637034</v>
          </cell>
          <cell r="L214">
            <v>0.520225895186938</v>
          </cell>
          <cell r="M214">
            <v>0.5116365977441445</v>
          </cell>
          <cell r="N214">
            <v>0.5123476808002905</v>
          </cell>
          <cell r="O214">
            <v>0.43754063432951923</v>
          </cell>
          <cell r="P214">
            <v>0.44820455899843453</v>
          </cell>
          <cell r="Q214">
            <v>0.4580211598512631</v>
          </cell>
          <cell r="R214">
            <v>0.4479015654908622</v>
          </cell>
          <cell r="S214">
            <v>0.4568527105775367</v>
          </cell>
          <cell r="T214">
            <v>0.46376734972665945</v>
          </cell>
          <cell r="U214">
            <v>0.47485591680761763</v>
          </cell>
          <cell r="V214">
            <v>0.470132969362966</v>
          </cell>
          <cell r="W214">
            <v>0.47977410481306204</v>
          </cell>
          <cell r="X214">
            <v>0.4883634022558555</v>
          </cell>
          <cell r="Y214">
            <v>0.4876523191997095</v>
          </cell>
        </row>
        <row r="215">
          <cell r="A215" t="str">
            <v>Westar Energy (KPL)</v>
          </cell>
          <cell r="B215">
            <v>4082573</v>
          </cell>
          <cell r="C215" t="str">
            <v>Westar Energy, Inc.</v>
          </cell>
          <cell r="D215">
            <v>0.6275879808582869</v>
          </cell>
          <cell r="E215">
            <v>0.6094032020017992</v>
          </cell>
          <cell r="F215">
            <v>0.5947587818302367</v>
          </cell>
          <cell r="G215">
            <v>0.5925715790598977</v>
          </cell>
          <cell r="H215">
            <v>0.5557558360788801</v>
          </cell>
          <cell r="I215">
            <v>0.5717279595378091</v>
          </cell>
          <cell r="J215">
            <v>0.568962275927869</v>
          </cell>
          <cell r="K215">
            <v>0.5665545830097516</v>
          </cell>
          <cell r="L215">
            <v>0.5865841176323738</v>
          </cell>
          <cell r="M215">
            <v>0.5841342067967326</v>
          </cell>
          <cell r="N215">
            <v>0.6140025241576901</v>
          </cell>
          <cell r="O215">
            <v>0.3724120191417131</v>
          </cell>
          <cell r="P215">
            <v>0.3905967979982008</v>
          </cell>
          <cell r="Q215">
            <v>0.40524121816976333</v>
          </cell>
          <cell r="R215">
            <v>0.4074284209401023</v>
          </cell>
          <cell r="S215">
            <v>0.4442441639211199</v>
          </cell>
          <cell r="T215">
            <v>0.4282720404621909</v>
          </cell>
          <cell r="U215">
            <v>0.4310377240721311</v>
          </cell>
          <cell r="V215">
            <v>0.43344541699024836</v>
          </cell>
          <cell r="W215">
            <v>0.4134158823676261</v>
          </cell>
          <cell r="X215">
            <v>0.4158657932032675</v>
          </cell>
          <cell r="Y215">
            <v>0.38599747584230987</v>
          </cell>
        </row>
        <row r="216">
          <cell r="A216" t="str">
            <v>Westar Energy, Inc.</v>
          </cell>
          <cell r="B216">
            <v>4057066</v>
          </cell>
          <cell r="C216">
            <v>0</v>
          </cell>
          <cell r="D216">
            <v>0.6681020101177918</v>
          </cell>
          <cell r="E216">
            <v>0.6570231302167607</v>
          </cell>
          <cell r="F216">
            <v>0.6467702582297248</v>
          </cell>
          <cell r="G216">
            <v>0.6487691294491463</v>
          </cell>
          <cell r="H216">
            <v>0.6403171440881151</v>
          </cell>
          <cell r="I216">
            <v>0.6205543334136046</v>
          </cell>
          <cell r="J216">
            <v>0.6181269517271291</v>
          </cell>
          <cell r="K216">
            <v>0.602099056758296</v>
          </cell>
          <cell r="L216">
            <v>0.6133906176338059</v>
          </cell>
          <cell r="M216">
            <v>0.6027383710761189</v>
          </cell>
          <cell r="N216">
            <v>0.6214828069823063</v>
          </cell>
          <cell r="O216">
            <v>0.33189798988220814</v>
          </cell>
          <cell r="P216">
            <v>0.3429768697832393</v>
          </cell>
          <cell r="Q216">
            <v>0.3532297417702753</v>
          </cell>
          <cell r="R216">
            <v>0.3512308705508536</v>
          </cell>
          <cell r="S216">
            <v>0.35968285591188487</v>
          </cell>
          <cell r="T216">
            <v>0.37944566658639545</v>
          </cell>
          <cell r="U216">
            <v>0.3818730482728709</v>
          </cell>
          <cell r="V216">
            <v>0.39790094324170405</v>
          </cell>
          <cell r="W216">
            <v>0.3866093823661941</v>
          </cell>
          <cell r="X216">
            <v>0.39726162892388106</v>
          </cell>
          <cell r="Y216">
            <v>0.37851719301769365</v>
          </cell>
        </row>
        <row r="217">
          <cell r="A217" t="str">
            <v>Western Massachusetts Electric Company</v>
          </cell>
          <cell r="B217">
            <v>4057035</v>
          </cell>
          <cell r="C217" t="str">
            <v>Eversource Energy</v>
          </cell>
          <cell r="D217">
            <v>0.507026350867463</v>
          </cell>
          <cell r="E217">
            <v>0.5047990305654659</v>
          </cell>
          <cell r="F217">
            <v>0.5030640843029959</v>
          </cell>
          <cell r="G217">
            <v>0.4996510138114459</v>
          </cell>
          <cell r="H217">
            <v>0.49294938781737957</v>
          </cell>
          <cell r="I217">
            <v>0.4895685861444116</v>
          </cell>
          <cell r="J217">
            <v>0.5030625603195382</v>
          </cell>
          <cell r="K217">
            <v>0.5402682808843333</v>
          </cell>
          <cell r="L217">
            <v>0.5115223613212665</v>
          </cell>
          <cell r="M217">
            <v>0.5085346923760218</v>
          </cell>
          <cell r="N217">
            <v>0.5045394253225881</v>
          </cell>
          <cell r="O217">
            <v>0.492973649132537</v>
          </cell>
          <cell r="P217">
            <v>0.4952009694345341</v>
          </cell>
          <cell r="Q217">
            <v>0.4969359156970041</v>
          </cell>
          <cell r="R217">
            <v>0.5003489861885542</v>
          </cell>
          <cell r="S217">
            <v>0.5070506121826205</v>
          </cell>
          <cell r="T217">
            <v>0.5104314138555884</v>
          </cell>
          <cell r="U217">
            <v>0.4969374396804617</v>
          </cell>
          <cell r="V217">
            <v>0.45973171911566674</v>
          </cell>
          <cell r="W217">
            <v>0.48847763867873356</v>
          </cell>
          <cell r="X217">
            <v>0.4914653076239783</v>
          </cell>
          <cell r="Y217">
            <v>0.4954605746774119</v>
          </cell>
        </row>
        <row r="218">
          <cell r="A218" t="str">
            <v>Wheeling Power Company</v>
          </cell>
          <cell r="B218">
            <v>4063994</v>
          </cell>
          <cell r="C218" t="str">
            <v>American Electric Power Company, Inc.</v>
          </cell>
          <cell r="D218">
            <v>0.5382329891629879</v>
          </cell>
          <cell r="E218">
            <v>0.8656030391632744</v>
          </cell>
          <cell r="F218">
            <v>0.7975265847594211</v>
          </cell>
          <cell r="G218">
            <v>0.8114047329868209</v>
          </cell>
          <cell r="H218">
            <v>0.8226937779700565</v>
          </cell>
          <cell r="I218">
            <v>0.8288597265862991</v>
          </cell>
          <cell r="J218">
            <v>0.8278533310380444</v>
          </cell>
          <cell r="K218">
            <v>0.8232003564280814</v>
          </cell>
          <cell r="L218">
            <v>0.8126007271091789</v>
          </cell>
          <cell r="M218">
            <v>0.7998799279567741</v>
          </cell>
          <cell r="N218">
            <v>0.7828145496876874</v>
          </cell>
          <cell r="O218">
            <v>0.4617670108370121</v>
          </cell>
          <cell r="P218">
            <v>0.13439696083672562</v>
          </cell>
          <cell r="Q218">
            <v>0.2024734152405789</v>
          </cell>
          <cell r="R218">
            <v>0.18859526701317902</v>
          </cell>
          <cell r="S218">
            <v>0.17730622202994348</v>
          </cell>
          <cell r="T218">
            <v>0.1711402734137008</v>
          </cell>
          <cell r="U218">
            <v>0.17214666896195557</v>
          </cell>
          <cell r="V218">
            <v>0.17679964357191855</v>
          </cell>
          <cell r="W218">
            <v>0.18739927289082117</v>
          </cell>
          <cell r="X218">
            <v>0.20012007204322593</v>
          </cell>
          <cell r="Y218">
            <v>0.21718545031231268</v>
          </cell>
        </row>
        <row r="219">
          <cell r="A219" t="str">
            <v>Willmut Gas &amp; Oil Company</v>
          </cell>
          <cell r="B219">
            <v>4064035</v>
          </cell>
          <cell r="C219" t="str">
            <v>Sempra Energy</v>
          </cell>
          <cell r="D219" t="str">
            <v>N/A</v>
          </cell>
          <cell r="E219" t="str">
            <v>N/A</v>
          </cell>
          <cell r="F219" t="str">
            <v>N/A</v>
          </cell>
          <cell r="G219" t="str">
            <v>N/A</v>
          </cell>
          <cell r="H219" t="str">
            <v>N/A</v>
          </cell>
          <cell r="I219" t="str">
            <v>N/A</v>
          </cell>
          <cell r="J219" t="str">
            <v>N/A</v>
          </cell>
          <cell r="K219" t="str">
            <v>N/A</v>
          </cell>
          <cell r="L219" t="str">
            <v>N/A</v>
          </cell>
          <cell r="M219" t="str">
            <v>N/A</v>
          </cell>
          <cell r="N219" t="str">
            <v>N/A</v>
          </cell>
          <cell r="O219" t="str">
            <v>N/A</v>
          </cell>
          <cell r="P219" t="str">
            <v>N/A</v>
          </cell>
          <cell r="Q219" t="str">
            <v>N/A</v>
          </cell>
          <cell r="R219" t="str">
            <v>N/A</v>
          </cell>
          <cell r="S219" t="str">
            <v>N/A</v>
          </cell>
          <cell r="T219" t="str">
            <v>N/A</v>
          </cell>
          <cell r="U219" t="str">
            <v>N/A</v>
          </cell>
          <cell r="V219" t="str">
            <v>N/A</v>
          </cell>
          <cell r="W219" t="str">
            <v>N/A</v>
          </cell>
          <cell r="X219" t="str">
            <v>N/A</v>
          </cell>
          <cell r="Y219" t="str">
            <v>N/A</v>
          </cell>
        </row>
        <row r="220">
          <cell r="A220" t="str">
            <v>Wisconsin Electric Power Company</v>
          </cell>
          <cell r="B220">
            <v>4057105</v>
          </cell>
          <cell r="C220" t="str">
            <v>WEC Energy Group, Inc.</v>
          </cell>
          <cell r="D220">
            <v>0.5675542327857642</v>
          </cell>
          <cell r="E220">
            <v>0.590216471342015</v>
          </cell>
          <cell r="F220">
            <v>0.5856534428020364</v>
          </cell>
          <cell r="G220">
            <v>0.5844779754009676</v>
          </cell>
          <cell r="H220">
            <v>0.5856121426925701</v>
          </cell>
          <cell r="I220">
            <v>0.5816167578044906</v>
          </cell>
          <cell r="J220">
            <v>0.5800552342261505</v>
          </cell>
          <cell r="K220">
            <v>0.5815418513640582</v>
          </cell>
          <cell r="L220">
            <v>0.5787079110007713</v>
          </cell>
          <cell r="M220">
            <v>0.5760213309969208</v>
          </cell>
          <cell r="N220">
            <v>0.5723046474163906</v>
          </cell>
          <cell r="O220">
            <v>0.4324457672142358</v>
          </cell>
          <cell r="P220">
            <v>0.4097835286579849</v>
          </cell>
          <cell r="Q220">
            <v>0.41434655719796365</v>
          </cell>
          <cell r="R220">
            <v>0.4155220245990325</v>
          </cell>
          <cell r="S220">
            <v>0.4143878573074299</v>
          </cell>
          <cell r="T220">
            <v>0.41838324219550943</v>
          </cell>
          <cell r="U220">
            <v>0.41994476577384954</v>
          </cell>
          <cell r="V220">
            <v>0.4184581486359418</v>
          </cell>
          <cell r="W220">
            <v>0.4212920889992286</v>
          </cell>
          <cell r="X220">
            <v>0.4239786690030792</v>
          </cell>
          <cell r="Y220">
            <v>0.42769535258360936</v>
          </cell>
        </row>
        <row r="221">
          <cell r="A221" t="str">
            <v>Wisconsin Energy Corporation</v>
          </cell>
          <cell r="B221">
            <v>4009725</v>
          </cell>
          <cell r="C221">
            <v>0</v>
          </cell>
          <cell r="D221">
            <v>0.5675542327857642</v>
          </cell>
          <cell r="E221">
            <v>0.590216471342015</v>
          </cell>
          <cell r="F221">
            <v>0.5856534428020364</v>
          </cell>
          <cell r="G221">
            <v>0.5844779754009676</v>
          </cell>
          <cell r="H221">
            <v>0.5856121426925701</v>
          </cell>
          <cell r="I221">
            <v>0.5816167578044906</v>
          </cell>
          <cell r="J221">
            <v>0.5800552342261505</v>
          </cell>
          <cell r="K221">
            <v>0.5815418513640582</v>
          </cell>
          <cell r="L221">
            <v>0.5787079110007713</v>
          </cell>
          <cell r="M221">
            <v>0.5760213309969208</v>
          </cell>
          <cell r="N221">
            <v>0.5723046474163906</v>
          </cell>
          <cell r="O221">
            <v>0.4324457672142358</v>
          </cell>
          <cell r="P221">
            <v>0.4097835286579849</v>
          </cell>
          <cell r="Q221">
            <v>0.41434655719796365</v>
          </cell>
          <cell r="R221">
            <v>0.4155220245990325</v>
          </cell>
          <cell r="S221">
            <v>0.4143878573074299</v>
          </cell>
          <cell r="T221">
            <v>0.41838324219550943</v>
          </cell>
          <cell r="U221">
            <v>0.41994476577384954</v>
          </cell>
          <cell r="V221">
            <v>0.4184581486359418</v>
          </cell>
          <cell r="W221">
            <v>0.4212920889992286</v>
          </cell>
          <cell r="X221">
            <v>0.4239786690030792</v>
          </cell>
          <cell r="Y221">
            <v>0.42769535258360936</v>
          </cell>
        </row>
        <row r="222">
          <cell r="A222" t="str">
            <v>Wisconsin Gas LLC</v>
          </cell>
          <cell r="B222">
            <v>4008752</v>
          </cell>
          <cell r="C222" t="str">
            <v>WEC Energy Group, Inc.</v>
          </cell>
          <cell r="D222" t="str">
            <v>N/A</v>
          </cell>
          <cell r="E222" t="str">
            <v>N/A</v>
          </cell>
          <cell r="F222" t="str">
            <v>N/A</v>
          </cell>
          <cell r="G222" t="str">
            <v>N/A</v>
          </cell>
          <cell r="H222" t="str">
            <v>N/A</v>
          </cell>
          <cell r="I222" t="str">
            <v>N/A</v>
          </cell>
          <cell r="J222" t="str">
            <v>N/A</v>
          </cell>
          <cell r="K222" t="str">
            <v>N/A</v>
          </cell>
          <cell r="L222" t="str">
            <v>N/A</v>
          </cell>
          <cell r="M222" t="str">
            <v>N/A</v>
          </cell>
          <cell r="N222" t="str">
            <v>N/A</v>
          </cell>
          <cell r="O222" t="str">
            <v>N/A</v>
          </cell>
          <cell r="P222" t="str">
            <v>N/A</v>
          </cell>
          <cell r="Q222" t="str">
            <v>N/A</v>
          </cell>
          <cell r="R222" t="str">
            <v>N/A</v>
          </cell>
          <cell r="S222" t="str">
            <v>N/A</v>
          </cell>
          <cell r="T222" t="str">
            <v>N/A</v>
          </cell>
          <cell r="U222" t="str">
            <v>N/A</v>
          </cell>
          <cell r="V222" t="str">
            <v>N/A</v>
          </cell>
          <cell r="W222" t="str">
            <v>N/A</v>
          </cell>
          <cell r="X222" t="str">
            <v>N/A</v>
          </cell>
          <cell r="Y222" t="str">
            <v>N/A</v>
          </cell>
        </row>
        <row r="223">
          <cell r="A223" t="str">
            <v>Wisconsin Power and Light Company</v>
          </cell>
          <cell r="B223">
            <v>4008669</v>
          </cell>
          <cell r="C223" t="str">
            <v>Alliant Energy Corporation</v>
          </cell>
          <cell r="D223">
            <v>0.5065239492258983</v>
          </cell>
          <cell r="E223">
            <v>0.5053782621828609</v>
          </cell>
          <cell r="F223">
            <v>0.5031898964721129</v>
          </cell>
          <cell r="G223">
            <v>0.5444724114697359</v>
          </cell>
          <cell r="H223">
            <v>0.5382300020416302</v>
          </cell>
          <cell r="I223">
            <v>0.5374391211792687</v>
          </cell>
          <cell r="J223">
            <v>0.5337318259711412</v>
          </cell>
          <cell r="K223">
            <v>0.5312006575459373</v>
          </cell>
          <cell r="L223">
            <v>0.5260604117177974</v>
          </cell>
          <cell r="M223">
            <v>0.5251921959286837</v>
          </cell>
          <cell r="N223">
            <v>0.5227487162087213</v>
          </cell>
          <cell r="O223">
            <v>0.4934760507741017</v>
          </cell>
          <cell r="P223">
            <v>0.4946217378171391</v>
          </cell>
          <cell r="Q223">
            <v>0.4968101035278871</v>
          </cell>
          <cell r="R223">
            <v>0.45552758853026404</v>
          </cell>
          <cell r="S223">
            <v>0.4617699979583698</v>
          </cell>
          <cell r="T223">
            <v>0.4625608788207312</v>
          </cell>
          <cell r="U223">
            <v>0.46626817402885884</v>
          </cell>
          <cell r="V223">
            <v>0.46879934245406274</v>
          </cell>
          <cell r="W223">
            <v>0.4739395882822026</v>
          </cell>
          <cell r="X223">
            <v>0.4748078040713163</v>
          </cell>
          <cell r="Y223">
            <v>0.4772512837912787</v>
          </cell>
        </row>
        <row r="224">
          <cell r="A224" t="str">
            <v>Wisconsin Public Service Corporation</v>
          </cell>
          <cell r="B224">
            <v>4057106</v>
          </cell>
          <cell r="C224" t="str">
            <v>WEC Energy Group, Inc.</v>
          </cell>
          <cell r="D224">
            <v>0.5510139097221266</v>
          </cell>
          <cell r="E224">
            <v>0.5479885764116986</v>
          </cell>
          <cell r="F224">
            <v>0.546091849412874</v>
          </cell>
          <cell r="G224">
            <v>0.5432204250036654</v>
          </cell>
          <cell r="H224">
            <v>0.5404985630261503</v>
          </cell>
          <cell r="I224">
            <v>0.535062123959735</v>
          </cell>
          <cell r="J224">
            <v>0.5307918146302917</v>
          </cell>
          <cell r="K224">
            <v>0.609104232766495</v>
          </cell>
          <cell r="L224">
            <v>0.6064520732055916</v>
          </cell>
          <cell r="M224">
            <v>0.612011177777453</v>
          </cell>
          <cell r="N224">
            <v>0.5627489085281073</v>
          </cell>
          <cell r="O224">
            <v>0.44898609027787334</v>
          </cell>
          <cell r="P224">
            <v>0.4520114235883013</v>
          </cell>
          <cell r="Q224">
            <v>0.4539081505871259</v>
          </cell>
          <cell r="R224">
            <v>0.4567795749963346</v>
          </cell>
          <cell r="S224">
            <v>0.45950143697384965</v>
          </cell>
          <cell r="T224">
            <v>0.4649378760402651</v>
          </cell>
          <cell r="U224">
            <v>0.4692081853697083</v>
          </cell>
          <cell r="V224">
            <v>0.39089576723350505</v>
          </cell>
          <cell r="W224">
            <v>0.3935479267944084</v>
          </cell>
          <cell r="X224">
            <v>0.38798882222254705</v>
          </cell>
          <cell r="Y224">
            <v>0.43725109147189267</v>
          </cell>
        </row>
        <row r="225">
          <cell r="A225" t="str">
            <v>Xcel Energy Inc.</v>
          </cell>
          <cell r="B225">
            <v>4025308</v>
          </cell>
          <cell r="C225">
            <v>0</v>
          </cell>
          <cell r="D225">
            <v>0.5427652108757647</v>
          </cell>
          <cell r="E225">
            <v>0.5484874250188595</v>
          </cell>
          <cell r="F225">
            <v>0.5467041855284271</v>
          </cell>
          <cell r="G225">
            <v>0.5455103602018112</v>
          </cell>
          <cell r="H225">
            <v>0.53905239085965</v>
          </cell>
          <cell r="I225">
            <v>0.5436724524012461</v>
          </cell>
          <cell r="J225">
            <v>0.5488339486278547</v>
          </cell>
          <cell r="K225">
            <v>0.5430743327536511</v>
          </cell>
          <cell r="L225">
            <v>0.5406550181211086</v>
          </cell>
          <cell r="M225">
            <v>0.5482697092966269</v>
          </cell>
          <cell r="N225">
            <v>0.5481416114562091</v>
          </cell>
          <cell r="O225">
            <v>0.4572347891242353</v>
          </cell>
          <cell r="P225">
            <v>0.4515125749811405</v>
          </cell>
          <cell r="Q225">
            <v>0.45329581447157286</v>
          </cell>
          <cell r="R225">
            <v>0.4544896397981888</v>
          </cell>
          <cell r="S225">
            <v>0.46094760914035005</v>
          </cell>
          <cell r="T225">
            <v>0.456327547598754</v>
          </cell>
          <cell r="U225">
            <v>0.4511660513721452</v>
          </cell>
          <cell r="V225">
            <v>0.45692566724634887</v>
          </cell>
          <cell r="W225">
            <v>0.4593449818788914</v>
          </cell>
          <cell r="X225">
            <v>0.45173029070337317</v>
          </cell>
          <cell r="Y225">
            <v>0.4518583885437909</v>
          </cell>
        </row>
        <row r="226">
          <cell r="A226" t="str">
            <v>Yankee Gas Services Company</v>
          </cell>
          <cell r="B226">
            <v>4064141</v>
          </cell>
          <cell r="C226" t="str">
            <v>Eversource Energy</v>
          </cell>
          <cell r="D226" t="str">
            <v>N/A</v>
          </cell>
          <cell r="E226" t="str">
            <v>N/A</v>
          </cell>
          <cell r="F226" t="str">
            <v>N/A</v>
          </cell>
          <cell r="G226" t="str">
            <v>N/A</v>
          </cell>
          <cell r="H226" t="str">
            <v>N/A</v>
          </cell>
          <cell r="I226" t="str">
            <v>N/A</v>
          </cell>
          <cell r="J226" t="str">
            <v>N/A</v>
          </cell>
          <cell r="K226" t="str">
            <v>N/A</v>
          </cell>
          <cell r="L226" t="str">
            <v>N/A</v>
          </cell>
          <cell r="M226" t="str">
            <v>N/A</v>
          </cell>
          <cell r="N226" t="str">
            <v>N/A</v>
          </cell>
          <cell r="O226" t="str">
            <v>N/A</v>
          </cell>
          <cell r="P226" t="str">
            <v>N/A</v>
          </cell>
          <cell r="Q226" t="str">
            <v>N/A</v>
          </cell>
          <cell r="R226" t="str">
            <v>N/A</v>
          </cell>
          <cell r="S226" t="str">
            <v>N/A</v>
          </cell>
          <cell r="T226" t="str">
            <v>N/A</v>
          </cell>
          <cell r="U226" t="str">
            <v>N/A</v>
          </cell>
          <cell r="V226" t="str">
            <v>N/A</v>
          </cell>
          <cell r="W226" t="str">
            <v>N/A</v>
          </cell>
          <cell r="X226" t="str">
            <v>N/A</v>
          </cell>
          <cell r="Y226" t="str">
            <v>N/A</v>
          </cell>
        </row>
      </sheetData>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6"/>
  <sheetViews>
    <sheetView tabSelected="1" view="pageBreakPreview" zoomScale="85" zoomScaleSheetLayoutView="85" workbookViewId="0" topLeftCell="A1">
      <selection activeCell="D12" sqref="D12"/>
    </sheetView>
  </sheetViews>
  <sheetFormatPr defaultColWidth="9.140625" defaultRowHeight="15"/>
  <cols>
    <col min="1" max="1" width="5.57421875" style="42" customWidth="1"/>
    <col min="2" max="2" width="32.7109375" style="42" customWidth="1"/>
    <col min="3" max="3" width="6.28125" style="44" bestFit="1" customWidth="1"/>
    <col min="4" max="4" width="12.57421875" style="44" customWidth="1"/>
    <col min="5" max="11" width="12.57421875" style="42" customWidth="1"/>
    <col min="12" max="16384" width="9.140625" style="42" customWidth="1"/>
  </cols>
  <sheetData>
    <row r="2" spans="2:11" ht="13">
      <c r="B2" s="104" t="s">
        <v>590</v>
      </c>
      <c r="C2" s="105"/>
      <c r="D2" s="105"/>
      <c r="E2" s="105"/>
      <c r="F2" s="105"/>
      <c r="G2" s="105"/>
      <c r="H2" s="105"/>
      <c r="I2" s="105"/>
      <c r="J2" s="105"/>
      <c r="K2" s="105"/>
    </row>
    <row r="4" spans="9:10" ht="13">
      <c r="I4" s="92" t="s">
        <v>576</v>
      </c>
      <c r="J4" s="92" t="s">
        <v>576</v>
      </c>
    </row>
    <row r="5" spans="7:10" ht="13">
      <c r="G5" s="92" t="s">
        <v>576</v>
      </c>
      <c r="H5" s="92" t="s">
        <v>576</v>
      </c>
      <c r="I5" s="92" t="s">
        <v>30</v>
      </c>
      <c r="J5" s="92" t="s">
        <v>30</v>
      </c>
    </row>
    <row r="6" spans="4:11" ht="13">
      <c r="D6" s="92" t="s">
        <v>576</v>
      </c>
      <c r="G6" s="92" t="s">
        <v>583</v>
      </c>
      <c r="H6" s="92" t="s">
        <v>585</v>
      </c>
      <c r="I6" s="92" t="s">
        <v>583</v>
      </c>
      <c r="J6" s="92" t="s">
        <v>585</v>
      </c>
      <c r="K6" s="92" t="s">
        <v>586</v>
      </c>
    </row>
    <row r="7" spans="4:11" ht="13">
      <c r="D7" s="92" t="s">
        <v>577</v>
      </c>
      <c r="G7" s="92" t="s">
        <v>584</v>
      </c>
      <c r="H7" s="92" t="s">
        <v>584</v>
      </c>
      <c r="I7" s="92" t="s">
        <v>584</v>
      </c>
      <c r="J7" s="92" t="s">
        <v>584</v>
      </c>
      <c r="K7" s="92" t="s">
        <v>587</v>
      </c>
    </row>
    <row r="8" spans="4:11" ht="13">
      <c r="D8" s="92" t="s">
        <v>578</v>
      </c>
      <c r="E8" s="93" t="s">
        <v>582</v>
      </c>
      <c r="F8" s="94"/>
      <c r="G8" s="92" t="s">
        <v>259</v>
      </c>
      <c r="H8" s="92" t="s">
        <v>259</v>
      </c>
      <c r="I8" s="92" t="s">
        <v>576</v>
      </c>
      <c r="J8" s="92" t="s">
        <v>576</v>
      </c>
      <c r="K8" s="92" t="s">
        <v>588</v>
      </c>
    </row>
    <row r="9" spans="2:11" ht="13.5" thickBot="1">
      <c r="B9" s="53" t="s">
        <v>6</v>
      </c>
      <c r="C9" s="53" t="s">
        <v>7</v>
      </c>
      <c r="D9" s="101" t="s">
        <v>579</v>
      </c>
      <c r="E9" s="53" t="s">
        <v>580</v>
      </c>
      <c r="F9" s="53" t="s">
        <v>581</v>
      </c>
      <c r="G9" s="53" t="s">
        <v>583</v>
      </c>
      <c r="H9" s="53" t="s">
        <v>585</v>
      </c>
      <c r="I9" s="53" t="s">
        <v>583</v>
      </c>
      <c r="J9" s="53" t="s">
        <v>585</v>
      </c>
      <c r="K9" s="53" t="s">
        <v>589</v>
      </c>
    </row>
    <row r="10" spans="2:11" ht="13">
      <c r="B10" s="102"/>
      <c r="C10" s="102"/>
      <c r="D10" s="106" t="s">
        <v>1</v>
      </c>
      <c r="E10" s="106" t="s">
        <v>1</v>
      </c>
      <c r="F10" s="106" t="s">
        <v>1</v>
      </c>
      <c r="G10" s="44" t="s">
        <v>2</v>
      </c>
      <c r="H10" s="44" t="s">
        <v>2</v>
      </c>
      <c r="I10" s="44" t="s">
        <v>2</v>
      </c>
      <c r="J10" s="44" t="s">
        <v>2</v>
      </c>
      <c r="K10" s="106" t="s">
        <v>1</v>
      </c>
    </row>
    <row r="11" spans="2:6" ht="13">
      <c r="B11" s="102"/>
      <c r="C11" s="102"/>
      <c r="D11" s="103"/>
      <c r="E11" s="98"/>
      <c r="F11" s="98"/>
    </row>
    <row r="12" spans="2:11" ht="15">
      <c r="B12" s="99" t="s">
        <v>27</v>
      </c>
      <c r="C12" s="100" t="s">
        <v>28</v>
      </c>
      <c r="D12" s="68" t="s">
        <v>306</v>
      </c>
      <c r="E12" s="47">
        <v>0</v>
      </c>
      <c r="F12" s="47">
        <v>0.0701392450922298</v>
      </c>
      <c r="G12" s="47">
        <v>0.7344919604437176</v>
      </c>
      <c r="H12" s="47">
        <v>0.7504045507700402</v>
      </c>
      <c r="I12" s="47">
        <v>0.9769572507361298</v>
      </c>
      <c r="J12" s="47">
        <v>0.9742837436656643</v>
      </c>
      <c r="K12" s="44" t="s">
        <v>306</v>
      </c>
    </row>
    <row r="13" spans="2:11" ht="15">
      <c r="B13" s="66" t="s">
        <v>36</v>
      </c>
      <c r="C13" s="67" t="s">
        <v>37</v>
      </c>
      <c r="D13" s="68" t="s">
        <v>306</v>
      </c>
      <c r="E13" s="47">
        <v>0.11151712004330762</v>
      </c>
      <c r="F13" s="47">
        <v>0.07362295303830017</v>
      </c>
      <c r="G13" s="47">
        <v>1.0000150713340024</v>
      </c>
      <c r="H13" s="47">
        <v>1</v>
      </c>
      <c r="I13" s="47">
        <v>0.861013732945239</v>
      </c>
      <c r="J13" s="47">
        <v>0.8829826065409838</v>
      </c>
      <c r="K13" s="44" t="s">
        <v>306</v>
      </c>
    </row>
    <row r="14" spans="2:11" ht="15">
      <c r="B14" s="66" t="s">
        <v>48</v>
      </c>
      <c r="C14" s="67" t="s">
        <v>49</v>
      </c>
      <c r="D14" s="68" t="s">
        <v>306</v>
      </c>
      <c r="E14" s="47">
        <v>0.09473148760720768</v>
      </c>
      <c r="F14" s="47">
        <v>0.03591728966037984</v>
      </c>
      <c r="G14" s="47">
        <v>0.8915439918742433</v>
      </c>
      <c r="H14" s="47">
        <v>0.9559027560545875</v>
      </c>
      <c r="I14" s="47">
        <v>1</v>
      </c>
      <c r="J14" s="47">
        <v>1</v>
      </c>
      <c r="K14" s="44" t="s">
        <v>306</v>
      </c>
    </row>
    <row r="15" spans="2:11" ht="15">
      <c r="B15" s="66" t="s">
        <v>82</v>
      </c>
      <c r="C15" s="67" t="s">
        <v>83</v>
      </c>
      <c r="D15" s="68" t="s">
        <v>306</v>
      </c>
      <c r="E15" s="47">
        <v>0</v>
      </c>
      <c r="F15" s="47">
        <v>0.514480714830946</v>
      </c>
      <c r="G15" s="47">
        <v>0.9828355757102857</v>
      </c>
      <c r="H15" s="47">
        <v>1</v>
      </c>
      <c r="I15" s="47">
        <v>1</v>
      </c>
      <c r="J15" s="47">
        <v>1</v>
      </c>
      <c r="K15" s="44" t="s">
        <v>306</v>
      </c>
    </row>
    <row r="16" spans="2:11" ht="15">
      <c r="B16" s="66" t="s">
        <v>91</v>
      </c>
      <c r="C16" s="67" t="s">
        <v>92</v>
      </c>
      <c r="D16" s="68" t="s">
        <v>306</v>
      </c>
      <c r="E16" s="47">
        <v>0.1638953930899327</v>
      </c>
      <c r="F16" s="47">
        <v>0.06266077222775464</v>
      </c>
      <c r="G16" s="47">
        <v>0.9817638579420249</v>
      </c>
      <c r="H16" s="47">
        <v>1</v>
      </c>
      <c r="I16" s="47">
        <v>0.9336784057854679</v>
      </c>
      <c r="J16" s="47">
        <v>0.9306582009059857</v>
      </c>
      <c r="K16" s="44" t="s">
        <v>306</v>
      </c>
    </row>
    <row r="17" spans="2:11" ht="15">
      <c r="B17" s="66" t="s">
        <v>108</v>
      </c>
      <c r="C17" s="67" t="s">
        <v>109</v>
      </c>
      <c r="D17" s="68" t="s">
        <v>306</v>
      </c>
      <c r="E17" s="47">
        <v>0.19849208854899927</v>
      </c>
      <c r="F17" s="47">
        <v>0.3543880637485507</v>
      </c>
      <c r="G17" s="47">
        <v>0.9959075446183038</v>
      </c>
      <c r="H17" s="47">
        <v>0.9478067249432821</v>
      </c>
      <c r="I17" s="47">
        <v>1</v>
      </c>
      <c r="J17" s="47">
        <v>1</v>
      </c>
      <c r="K17" s="44" t="s">
        <v>306</v>
      </c>
    </row>
    <row r="18" spans="2:11" ht="15">
      <c r="B18" s="66" t="s">
        <v>284</v>
      </c>
      <c r="C18" s="67" t="s">
        <v>113</v>
      </c>
      <c r="D18" s="68" t="s">
        <v>306</v>
      </c>
      <c r="E18" s="47">
        <v>0.2903555751021221</v>
      </c>
      <c r="F18" s="47">
        <v>0</v>
      </c>
      <c r="G18" s="47">
        <v>1</v>
      </c>
      <c r="H18" s="47">
        <v>1</v>
      </c>
      <c r="I18" s="47">
        <v>1</v>
      </c>
      <c r="J18" s="47">
        <v>1</v>
      </c>
      <c r="K18" s="44" t="s">
        <v>306</v>
      </c>
    </row>
    <row r="19" spans="2:11" ht="15">
      <c r="B19" s="66" t="s">
        <v>117</v>
      </c>
      <c r="C19" s="67" t="s">
        <v>118</v>
      </c>
      <c r="D19" s="68" t="s">
        <v>306</v>
      </c>
      <c r="E19" s="47">
        <v>0.18488407460990647</v>
      </c>
      <c r="F19" s="47">
        <v>0.0033800239724857233</v>
      </c>
      <c r="G19" s="47">
        <v>0.8488225424315301</v>
      </c>
      <c r="H19" s="47">
        <v>1</v>
      </c>
      <c r="I19" s="47">
        <v>0.9854145585939511</v>
      </c>
      <c r="J19" s="47">
        <v>0.9885134134273574</v>
      </c>
      <c r="K19" s="44" t="s">
        <v>306</v>
      </c>
    </row>
    <row r="20" spans="2:11" ht="15">
      <c r="B20" s="66" t="s">
        <v>285</v>
      </c>
      <c r="C20" s="67" t="s">
        <v>134</v>
      </c>
      <c r="D20" s="68" t="s">
        <v>306</v>
      </c>
      <c r="E20" s="47">
        <v>0</v>
      </c>
      <c r="F20" s="47">
        <v>0.11113564014789498</v>
      </c>
      <c r="G20" s="47">
        <v>1</v>
      </c>
      <c r="H20" s="47">
        <v>1</v>
      </c>
      <c r="I20" s="47">
        <v>1</v>
      </c>
      <c r="J20" s="47">
        <v>1</v>
      </c>
      <c r="K20" s="44" t="s">
        <v>306</v>
      </c>
    </row>
    <row r="21" spans="2:11" ht="15">
      <c r="B21" s="66" t="s">
        <v>404</v>
      </c>
      <c r="C21" s="67" t="s">
        <v>151</v>
      </c>
      <c r="D21" s="68" t="s">
        <v>306</v>
      </c>
      <c r="E21" s="47">
        <v>0.10019287234089129</v>
      </c>
      <c r="F21" s="47">
        <v>0.00045013327405842485</v>
      </c>
      <c r="G21" s="47">
        <v>1</v>
      </c>
      <c r="H21" s="47">
        <v>1</v>
      </c>
      <c r="I21" s="47">
        <v>1</v>
      </c>
      <c r="J21" s="47">
        <v>1</v>
      </c>
      <c r="K21" s="44" t="s">
        <v>306</v>
      </c>
    </row>
    <row r="22" spans="2:11" ht="15">
      <c r="B22" s="66" t="s">
        <v>157</v>
      </c>
      <c r="C22" s="67" t="s">
        <v>158</v>
      </c>
      <c r="D22" s="68" t="s">
        <v>306</v>
      </c>
      <c r="E22" s="47">
        <v>0</v>
      </c>
      <c r="F22" s="47">
        <v>0.5214451479815488</v>
      </c>
      <c r="G22" s="47">
        <v>0.997147025808608</v>
      </c>
      <c r="H22" s="47">
        <v>0.9886895322475492</v>
      </c>
      <c r="I22" s="47">
        <v>1</v>
      </c>
      <c r="J22" s="47">
        <v>1</v>
      </c>
      <c r="K22" s="44" t="s">
        <v>306</v>
      </c>
    </row>
    <row r="23" spans="2:11" ht="15">
      <c r="B23" s="66" t="s">
        <v>160</v>
      </c>
      <c r="C23" s="67" t="s">
        <v>161</v>
      </c>
      <c r="D23" s="68" t="s">
        <v>306</v>
      </c>
      <c r="E23" s="47">
        <v>0.12211535567060736</v>
      </c>
      <c r="F23" s="47">
        <v>0</v>
      </c>
      <c r="G23" s="47">
        <v>0.6938027878461384</v>
      </c>
      <c r="H23" s="47">
        <v>0.7003816530524993</v>
      </c>
      <c r="I23" s="47">
        <v>1</v>
      </c>
      <c r="J23" s="47">
        <v>1</v>
      </c>
      <c r="K23" s="44" t="s">
        <v>306</v>
      </c>
    </row>
    <row r="24" spans="2:11" ht="15">
      <c r="B24" s="66" t="s">
        <v>167</v>
      </c>
      <c r="C24" s="67" t="s">
        <v>168</v>
      </c>
      <c r="D24" s="68" t="s">
        <v>306</v>
      </c>
      <c r="E24" s="47">
        <v>0.20043277207013582</v>
      </c>
      <c r="F24" s="47">
        <v>0</v>
      </c>
      <c r="G24" s="47">
        <v>0.998966598334011</v>
      </c>
      <c r="H24" s="47">
        <v>1</v>
      </c>
      <c r="I24" s="47">
        <v>1</v>
      </c>
      <c r="J24" s="47">
        <v>1</v>
      </c>
      <c r="K24" s="44" t="s">
        <v>306</v>
      </c>
    </row>
    <row r="25" spans="2:11" ht="15">
      <c r="B25" s="66" t="s">
        <v>172</v>
      </c>
      <c r="C25" s="67" t="s">
        <v>173</v>
      </c>
      <c r="D25" s="68" t="s">
        <v>306</v>
      </c>
      <c r="E25" s="47">
        <v>0.18535690610594038</v>
      </c>
      <c r="F25" s="47">
        <v>0</v>
      </c>
      <c r="G25" s="47">
        <v>1</v>
      </c>
      <c r="H25" s="47">
        <v>0.9996128141127082</v>
      </c>
      <c r="I25" s="47">
        <v>1</v>
      </c>
      <c r="J25" s="47">
        <v>1</v>
      </c>
      <c r="K25" s="44" t="s">
        <v>306</v>
      </c>
    </row>
    <row r="26" spans="2:11" ht="15">
      <c r="B26" s="66" t="s">
        <v>177</v>
      </c>
      <c r="C26" s="67" t="s">
        <v>178</v>
      </c>
      <c r="D26" s="68" t="s">
        <v>306</v>
      </c>
      <c r="E26" s="47">
        <v>0</v>
      </c>
      <c r="F26" s="47">
        <v>0.1216404130488837</v>
      </c>
      <c r="G26" s="47">
        <v>1</v>
      </c>
      <c r="H26" s="47">
        <v>1</v>
      </c>
      <c r="I26" s="47">
        <v>1</v>
      </c>
      <c r="J26" s="47">
        <v>1</v>
      </c>
      <c r="K26" s="44" t="s">
        <v>306</v>
      </c>
    </row>
    <row r="27" spans="2:11" ht="15">
      <c r="B27" s="66" t="s">
        <v>180</v>
      </c>
      <c r="C27" s="67" t="s">
        <v>181</v>
      </c>
      <c r="D27" s="68" t="s">
        <v>306</v>
      </c>
      <c r="E27" s="47">
        <v>0.1196506491886242</v>
      </c>
      <c r="F27" s="47">
        <v>0.09373271204242982</v>
      </c>
      <c r="G27" s="47">
        <v>0.904709793128467</v>
      </c>
      <c r="H27" s="47">
        <v>0.9570664139944546</v>
      </c>
      <c r="I27" s="47">
        <v>0.844564091440715</v>
      </c>
      <c r="J27" s="47">
        <v>0.8126527471932814</v>
      </c>
      <c r="K27" s="44" t="s">
        <v>306</v>
      </c>
    </row>
    <row r="28" spans="2:11" ht="15">
      <c r="B28" s="66" t="s">
        <v>196</v>
      </c>
      <c r="C28" s="67" t="s">
        <v>197</v>
      </c>
      <c r="D28" s="68" t="s">
        <v>306</v>
      </c>
      <c r="E28" s="47">
        <v>0.09031233066665341</v>
      </c>
      <c r="F28" s="47">
        <v>0.028703524288634062</v>
      </c>
      <c r="G28" s="47">
        <v>0.9931567429585811</v>
      </c>
      <c r="H28" s="47">
        <v>1</v>
      </c>
      <c r="I28" s="47">
        <v>0.8545850436154199</v>
      </c>
      <c r="J28" s="47">
        <v>0.8745358215595912</v>
      </c>
      <c r="K28" s="44" t="s">
        <v>306</v>
      </c>
    </row>
    <row r="29" spans="2:11" ht="15">
      <c r="B29" s="66" t="s">
        <v>567</v>
      </c>
      <c r="C29" s="67" t="s">
        <v>212</v>
      </c>
      <c r="D29" s="68" t="s">
        <v>306</v>
      </c>
      <c r="E29" s="47">
        <v>0</v>
      </c>
      <c r="F29" s="47">
        <v>0.01074328490976715</v>
      </c>
      <c r="G29" s="47">
        <v>0.8184666579064851</v>
      </c>
      <c r="H29" s="47">
        <v>0.8157543546624333</v>
      </c>
      <c r="I29" s="47">
        <v>0.4913296165685869</v>
      </c>
      <c r="J29" s="47">
        <v>0.4913296165685869</v>
      </c>
      <c r="K29" s="44" t="s">
        <v>306</v>
      </c>
    </row>
    <row r="30" spans="2:11" ht="15">
      <c r="B30" s="66" t="s">
        <v>286</v>
      </c>
      <c r="C30" s="67" t="s">
        <v>230</v>
      </c>
      <c r="D30" s="68" t="s">
        <v>306</v>
      </c>
      <c r="E30" s="47" t="s">
        <v>288</v>
      </c>
      <c r="F30" s="47" t="s">
        <v>288</v>
      </c>
      <c r="G30" s="47">
        <v>0.9086050011012666</v>
      </c>
      <c r="H30" s="47">
        <v>1</v>
      </c>
      <c r="I30" s="47">
        <v>0.8418980061517285</v>
      </c>
      <c r="J30" s="47">
        <v>0.8749096386798166</v>
      </c>
      <c r="K30" s="44" t="s">
        <v>306</v>
      </c>
    </row>
    <row r="31" spans="2:11" ht="15">
      <c r="B31" s="66" t="s">
        <v>287</v>
      </c>
      <c r="C31" s="67" t="s">
        <v>237</v>
      </c>
      <c r="D31" s="68" t="s">
        <v>306</v>
      </c>
      <c r="E31" s="47">
        <v>0</v>
      </c>
      <c r="F31" s="47">
        <v>0.006774437339353404</v>
      </c>
      <c r="G31" s="47">
        <v>0.9752402901312976</v>
      </c>
      <c r="H31" s="47">
        <v>1</v>
      </c>
      <c r="I31" s="47">
        <v>0.7563313920709595</v>
      </c>
      <c r="J31" s="47">
        <v>0.7649097262993623</v>
      </c>
      <c r="K31" s="44" t="s">
        <v>306</v>
      </c>
    </row>
    <row r="33" spans="2:4" ht="15">
      <c r="B33" s="58" t="s">
        <v>261</v>
      </c>
      <c r="D33" s="46"/>
    </row>
    <row r="34" spans="2:4" ht="15">
      <c r="B34" s="66" t="s">
        <v>591</v>
      </c>
      <c r="C34" s="67"/>
      <c r="D34" s="46"/>
    </row>
    <row r="35" spans="1:4" ht="15">
      <c r="A35" s="44"/>
      <c r="B35" s="66" t="s">
        <v>592</v>
      </c>
      <c r="C35" s="67"/>
      <c r="D35" s="46"/>
    </row>
    <row r="36" spans="2:6" s="44" customFormat="1" ht="15">
      <c r="B36" s="66"/>
      <c r="C36" s="67"/>
      <c r="D36" s="46"/>
      <c r="E36" s="42"/>
      <c r="F36" s="42"/>
    </row>
    <row r="37" spans="2:6" s="44" customFormat="1" ht="15">
      <c r="B37" s="66"/>
      <c r="C37" s="67"/>
      <c r="D37" s="46"/>
      <c r="E37" s="42"/>
      <c r="F37" s="42"/>
    </row>
    <row r="38" spans="2:6" s="44" customFormat="1" ht="15">
      <c r="B38" s="66"/>
      <c r="C38" s="67"/>
      <c r="D38" s="46"/>
      <c r="E38" s="42"/>
      <c r="F38" s="42"/>
    </row>
    <row r="39" spans="2:6" s="44" customFormat="1" ht="15">
      <c r="B39" s="66"/>
      <c r="C39" s="67"/>
      <c r="D39" s="46"/>
      <c r="E39" s="42"/>
      <c r="F39" s="42"/>
    </row>
    <row r="40" spans="2:6" s="44" customFormat="1" ht="15">
      <c r="B40" s="66"/>
      <c r="C40" s="67"/>
      <c r="D40" s="46"/>
      <c r="E40" s="42"/>
      <c r="F40" s="42"/>
    </row>
    <row r="41" spans="2:6" s="44" customFormat="1" ht="15">
      <c r="B41" s="66"/>
      <c r="C41" s="67"/>
      <c r="D41" s="46"/>
      <c r="E41" s="42"/>
      <c r="F41" s="42"/>
    </row>
    <row r="42" spans="2:6" s="44" customFormat="1" ht="15">
      <c r="B42" s="66"/>
      <c r="C42" s="67"/>
      <c r="D42" s="46"/>
      <c r="E42" s="42"/>
      <c r="F42" s="42"/>
    </row>
    <row r="43" spans="2:6" s="44" customFormat="1" ht="15">
      <c r="B43" s="66"/>
      <c r="C43" s="67"/>
      <c r="D43" s="46"/>
      <c r="E43" s="42"/>
      <c r="F43" s="42"/>
    </row>
    <row r="44" spans="2:6" s="44" customFormat="1" ht="15">
      <c r="B44" s="66"/>
      <c r="C44" s="67"/>
      <c r="D44" s="46"/>
      <c r="E44" s="42"/>
      <c r="F44" s="42"/>
    </row>
    <row r="45" spans="2:6" s="44" customFormat="1" ht="15">
      <c r="B45" s="66"/>
      <c r="C45" s="67"/>
      <c r="D45" s="46"/>
      <c r="E45" s="42"/>
      <c r="F45" s="42"/>
    </row>
    <row r="46" spans="2:6" s="44" customFormat="1" ht="15">
      <c r="B46" s="66"/>
      <c r="C46" s="67"/>
      <c r="D46" s="46"/>
      <c r="E46" s="42"/>
      <c r="F46" s="42"/>
    </row>
    <row r="47" spans="2:6" s="44" customFormat="1" ht="15">
      <c r="B47" s="66"/>
      <c r="C47" s="67"/>
      <c r="D47" s="46"/>
      <c r="E47" s="42"/>
      <c r="F47" s="42"/>
    </row>
    <row r="48" spans="2:6" s="44" customFormat="1" ht="15">
      <c r="B48" s="66"/>
      <c r="C48" s="67"/>
      <c r="D48" s="46"/>
      <c r="E48" s="42"/>
      <c r="F48" s="42"/>
    </row>
    <row r="49" spans="2:6" s="44" customFormat="1" ht="15">
      <c r="B49" s="66"/>
      <c r="C49" s="67"/>
      <c r="D49" s="46"/>
      <c r="E49" s="42"/>
      <c r="F49" s="42"/>
    </row>
    <row r="50" spans="2:6" s="44" customFormat="1" ht="15">
      <c r="B50" s="66"/>
      <c r="C50" s="67"/>
      <c r="D50" s="46"/>
      <c r="E50" s="42"/>
      <c r="F50" s="42"/>
    </row>
    <row r="51" spans="2:6" s="44" customFormat="1" ht="15">
      <c r="B51" s="66"/>
      <c r="C51" s="67"/>
      <c r="D51" s="46"/>
      <c r="E51" s="42"/>
      <c r="F51" s="42"/>
    </row>
    <row r="52" spans="2:6" s="44" customFormat="1" ht="15">
      <c r="B52" s="66"/>
      <c r="C52" s="67"/>
      <c r="D52" s="46"/>
      <c r="E52" s="42"/>
      <c r="F52" s="42"/>
    </row>
    <row r="53" spans="2:6" s="44" customFormat="1" ht="15">
      <c r="B53" s="66"/>
      <c r="C53" s="67"/>
      <c r="D53" s="46"/>
      <c r="E53" s="42"/>
      <c r="F53" s="42"/>
    </row>
    <row r="54" spans="2:6" s="44" customFormat="1" ht="15">
      <c r="B54" s="66"/>
      <c r="C54" s="67"/>
      <c r="E54" s="42"/>
      <c r="F54" s="42"/>
    </row>
    <row r="55" spans="2:6" s="44" customFormat="1" ht="15">
      <c r="B55" s="42"/>
      <c r="E55" s="42"/>
      <c r="F55" s="42"/>
    </row>
    <row r="56" spans="1:6" s="44" customFormat="1" ht="15">
      <c r="A56" s="42"/>
      <c r="B56" s="42"/>
      <c r="E56" s="42"/>
      <c r="F56" s="42"/>
    </row>
  </sheetData>
  <printOptions/>
  <pageMargins left="0.7" right="0.7" top="0.75" bottom="0.75" header="0.3" footer="0.3"/>
  <pageSetup horizontalDpi="600" verticalDpi="600" orientation="landscape" scale="87" r:id="rId1"/>
  <headerFooter>
    <oddHeader>&amp;R&amp;"Arial,Regular"&amp;10Exhibit 1
Page 1 of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27"/>
  <sheetViews>
    <sheetView zoomScale="85" zoomScaleNormal="85" workbookViewId="0" topLeftCell="A73">
      <selection activeCell="J26" sqref="J26"/>
    </sheetView>
  </sheetViews>
  <sheetFormatPr defaultColWidth="9.140625" defaultRowHeight="15"/>
  <cols>
    <col min="1" max="1" width="9.140625" style="42" customWidth="1"/>
    <col min="2" max="2" width="33.57421875" style="42" customWidth="1"/>
    <col min="3" max="3" width="22.421875" style="42" bestFit="1" customWidth="1"/>
    <col min="4" max="4" width="34.140625" style="42" bestFit="1" customWidth="1"/>
    <col min="5" max="5" width="29.00390625" style="42" hidden="1" customWidth="1"/>
    <col min="6" max="6" width="8.140625" style="42" hidden="1" customWidth="1"/>
    <col min="7" max="7" width="12.7109375" style="42" customWidth="1"/>
    <col min="8" max="8" width="17.7109375" style="42" bestFit="1" customWidth="1"/>
    <col min="9" max="9" width="15.8515625" style="42" customWidth="1"/>
    <col min="10" max="10" width="11.421875" style="42" bestFit="1" customWidth="1"/>
    <col min="11" max="11" width="13.00390625" style="42" customWidth="1"/>
    <col min="12" max="12" width="13.7109375" style="42" customWidth="1"/>
    <col min="13" max="13" width="12.00390625" style="42" customWidth="1"/>
    <col min="14" max="14" width="1.7109375" style="42" customWidth="1"/>
    <col min="15" max="16384" width="9.140625" style="42" customWidth="1"/>
  </cols>
  <sheetData>
    <row r="2" spans="2:13" ht="13">
      <c r="B2" s="80" t="s">
        <v>289</v>
      </c>
      <c r="C2" s="81"/>
      <c r="D2" s="81"/>
      <c r="E2" s="81"/>
      <c r="F2" s="81"/>
      <c r="G2" s="81"/>
      <c r="H2" s="81"/>
      <c r="I2" s="81"/>
      <c r="J2" s="81"/>
      <c r="K2" s="81"/>
      <c r="L2" s="81"/>
      <c r="M2" s="81"/>
    </row>
    <row r="3" spans="2:13" ht="15">
      <c r="B3" s="84"/>
      <c r="C3" s="84"/>
      <c r="D3" s="84"/>
      <c r="E3" s="84"/>
      <c r="F3" s="84"/>
      <c r="G3" s="84"/>
      <c r="H3" s="84"/>
      <c r="I3" s="84"/>
      <c r="J3" s="84"/>
      <c r="K3" s="84"/>
      <c r="L3" s="84"/>
      <c r="M3" s="84"/>
    </row>
    <row r="4" spans="2:13" ht="26">
      <c r="B4" s="82" t="s">
        <v>291</v>
      </c>
      <c r="C4" s="82" t="s">
        <v>292</v>
      </c>
      <c r="D4" s="82" t="s">
        <v>293</v>
      </c>
      <c r="E4" s="82" t="s">
        <v>294</v>
      </c>
      <c r="F4" s="82" t="s">
        <v>295</v>
      </c>
      <c r="G4" s="82" t="s">
        <v>296</v>
      </c>
      <c r="H4" s="82" t="s">
        <v>297</v>
      </c>
      <c r="I4" s="83" t="s">
        <v>298</v>
      </c>
      <c r="J4" s="83" t="s">
        <v>299</v>
      </c>
      <c r="K4" s="83" t="s">
        <v>552</v>
      </c>
      <c r="L4" s="83" t="s">
        <v>300</v>
      </c>
      <c r="M4" s="83" t="s">
        <v>301</v>
      </c>
    </row>
    <row r="6" spans="2:13" ht="15">
      <c r="B6" s="42" t="s">
        <v>27</v>
      </c>
      <c r="C6" s="44" t="s">
        <v>32</v>
      </c>
      <c r="D6" s="44" t="s">
        <v>29</v>
      </c>
      <c r="E6" s="44" t="s">
        <v>305</v>
      </c>
      <c r="F6" s="44">
        <v>2081</v>
      </c>
      <c r="G6" s="44" t="s">
        <v>30</v>
      </c>
      <c r="H6" s="44" t="s">
        <v>447</v>
      </c>
      <c r="I6" s="45">
        <v>43171</v>
      </c>
      <c r="J6" s="46">
        <v>0.5381</v>
      </c>
      <c r="K6" s="43">
        <v>146741</v>
      </c>
      <c r="L6" s="43">
        <f>_xlfn.IFERROR(J6*K6,"N/A")</f>
        <v>78961.3321</v>
      </c>
      <c r="M6" s="47">
        <f>SUMIFS($L$6:$L$115,$B$6:$B$115,B6)/SUMIFS($K$6:$K$115,$B$6:$B$115,B6)</f>
        <v>0.5381</v>
      </c>
    </row>
    <row r="7" spans="2:13" ht="15">
      <c r="B7" s="42" t="s">
        <v>36</v>
      </c>
      <c r="C7" s="44" t="s">
        <v>39</v>
      </c>
      <c r="D7" s="44" t="s">
        <v>309</v>
      </c>
      <c r="E7" s="44" t="s">
        <v>310</v>
      </c>
      <c r="F7" s="44">
        <v>6759</v>
      </c>
      <c r="G7" s="44" t="s">
        <v>30</v>
      </c>
      <c r="H7" s="44" t="s">
        <v>454</v>
      </c>
      <c r="I7" s="45">
        <v>43815</v>
      </c>
      <c r="J7" s="46">
        <v>0.5</v>
      </c>
      <c r="K7" s="43">
        <v>1220680</v>
      </c>
      <c r="L7" s="43">
        <f aca="true" t="shared" si="0" ref="L7:L69">_xlfn.IFERROR(J7*K7,"N/A")</f>
        <v>610340</v>
      </c>
      <c r="M7" s="47"/>
    </row>
    <row r="8" spans="2:13" ht="15">
      <c r="B8" s="42" t="s">
        <v>36</v>
      </c>
      <c r="C8" s="44" t="s">
        <v>39</v>
      </c>
      <c r="D8" s="44" t="s">
        <v>309</v>
      </c>
      <c r="E8" s="44" t="s">
        <v>312</v>
      </c>
      <c r="F8" s="44">
        <v>6759</v>
      </c>
      <c r="G8" s="44" t="s">
        <v>458</v>
      </c>
      <c r="H8" s="44" t="s">
        <v>454</v>
      </c>
      <c r="I8" s="45">
        <v>43405</v>
      </c>
      <c r="J8" s="46">
        <v>0.5</v>
      </c>
      <c r="K8" s="43">
        <v>812267</v>
      </c>
      <c r="L8" s="43">
        <f t="shared" si="0"/>
        <v>406133.5</v>
      </c>
      <c r="M8" s="47"/>
    </row>
    <row r="9" spans="2:13" ht="15">
      <c r="B9" s="42" t="s">
        <v>36</v>
      </c>
      <c r="C9" s="44" t="s">
        <v>46</v>
      </c>
      <c r="D9" s="44" t="s">
        <v>314</v>
      </c>
      <c r="E9" s="44" t="s">
        <v>315</v>
      </c>
      <c r="F9" s="44">
        <v>3549</v>
      </c>
      <c r="G9" s="44" t="s">
        <v>30</v>
      </c>
      <c r="H9" s="44" t="s">
        <v>447</v>
      </c>
      <c r="I9" s="45">
        <v>43908</v>
      </c>
      <c r="J9" s="46" t="s">
        <v>288</v>
      </c>
      <c r="K9" s="43" t="s">
        <v>288</v>
      </c>
      <c r="L9" s="43" t="str">
        <f t="shared" si="0"/>
        <v>N/A</v>
      </c>
      <c r="M9" s="47"/>
    </row>
    <row r="10" spans="2:13" ht="15">
      <c r="B10" s="42" t="s">
        <v>36</v>
      </c>
      <c r="C10" s="44" t="s">
        <v>46</v>
      </c>
      <c r="D10" s="44" t="s">
        <v>314</v>
      </c>
      <c r="E10" s="44" t="s">
        <v>318</v>
      </c>
      <c r="F10" s="44">
        <v>3549</v>
      </c>
      <c r="G10" s="44" t="s">
        <v>458</v>
      </c>
      <c r="H10" s="44" t="s">
        <v>454</v>
      </c>
      <c r="I10" s="45">
        <v>43698</v>
      </c>
      <c r="J10" s="46" t="s">
        <v>288</v>
      </c>
      <c r="K10" s="43" t="s">
        <v>288</v>
      </c>
      <c r="L10" s="43" t="str">
        <f t="shared" si="0"/>
        <v>N/A</v>
      </c>
      <c r="M10" s="47">
        <f>SUMIFS($L$6:$L$115,$B$6:$B$115,B10)/SUMIFS($K$6:$K$115,$B$6:$B$115,B10)</f>
        <v>0.5</v>
      </c>
    </row>
    <row r="11" spans="2:13" ht="15">
      <c r="B11" s="42" t="s">
        <v>48</v>
      </c>
      <c r="C11" s="44" t="s">
        <v>320</v>
      </c>
      <c r="D11" s="44" t="s">
        <v>321</v>
      </c>
      <c r="E11" s="44" t="s">
        <v>322</v>
      </c>
      <c r="F11" s="44">
        <v>3183</v>
      </c>
      <c r="G11" s="44" t="s">
        <v>30</v>
      </c>
      <c r="H11" s="44" t="s">
        <v>447</v>
      </c>
      <c r="I11" s="45">
        <v>43819</v>
      </c>
      <c r="J11" s="46">
        <v>0.44601746493781425</v>
      </c>
      <c r="K11" s="43">
        <v>119644</v>
      </c>
      <c r="L11" s="43">
        <f t="shared" si="0"/>
        <v>53363.31357501985</v>
      </c>
      <c r="M11" s="47"/>
    </row>
    <row r="12" spans="2:13" ht="15">
      <c r="B12" s="88" t="s">
        <v>48</v>
      </c>
      <c r="C12" s="89" t="s">
        <v>325</v>
      </c>
      <c r="D12" s="89" t="s">
        <v>326</v>
      </c>
      <c r="E12" s="89" t="s">
        <v>327</v>
      </c>
      <c r="F12" s="89">
        <v>1548</v>
      </c>
      <c r="G12" s="89" t="s">
        <v>30</v>
      </c>
      <c r="H12" s="89" t="s">
        <v>447</v>
      </c>
      <c r="I12" s="90">
        <v>43250</v>
      </c>
      <c r="J12" s="91">
        <v>0.46317996792895033</v>
      </c>
      <c r="K12" s="87">
        <v>465774</v>
      </c>
      <c r="L12" s="87">
        <f t="shared" si="0"/>
        <v>215737.1863821389</v>
      </c>
      <c r="M12" s="47"/>
    </row>
    <row r="13" spans="2:13" ht="15">
      <c r="B13" s="42" t="s">
        <v>48</v>
      </c>
      <c r="C13" s="44" t="s">
        <v>59</v>
      </c>
      <c r="D13" s="44" t="s">
        <v>329</v>
      </c>
      <c r="E13" s="44" t="s">
        <v>330</v>
      </c>
      <c r="F13" s="44">
        <v>1658</v>
      </c>
      <c r="G13" s="44" t="s">
        <v>30</v>
      </c>
      <c r="H13" s="44" t="s">
        <v>447</v>
      </c>
      <c r="I13" s="45">
        <v>43118</v>
      </c>
      <c r="J13" s="46">
        <v>0.4168</v>
      </c>
      <c r="K13" s="43">
        <v>166603</v>
      </c>
      <c r="L13" s="43">
        <f t="shared" si="0"/>
        <v>69440.1304</v>
      </c>
      <c r="M13" s="47"/>
    </row>
    <row r="14" spans="2:13" ht="15">
      <c r="B14" s="42" t="s">
        <v>48</v>
      </c>
      <c r="C14" s="44" t="s">
        <v>62</v>
      </c>
      <c r="D14" s="44" t="s">
        <v>50</v>
      </c>
      <c r="E14" s="44" t="s">
        <v>332</v>
      </c>
      <c r="F14" s="44">
        <v>3184</v>
      </c>
      <c r="G14" s="44" t="s">
        <v>30</v>
      </c>
      <c r="H14" s="44" t="s">
        <v>447</v>
      </c>
      <c r="I14" s="45">
        <v>41332</v>
      </c>
      <c r="J14" s="46" t="s">
        <v>288</v>
      </c>
      <c r="K14" s="43" t="s">
        <v>288</v>
      </c>
      <c r="L14" s="43" t="str">
        <f t="shared" si="0"/>
        <v>N/A</v>
      </c>
      <c r="M14" s="47"/>
    </row>
    <row r="15" spans="2:13" ht="15">
      <c r="B15" s="42" t="s">
        <v>48</v>
      </c>
      <c r="C15" s="44" t="s">
        <v>334</v>
      </c>
      <c r="D15" s="44" t="s">
        <v>55</v>
      </c>
      <c r="E15" s="44" t="s">
        <v>335</v>
      </c>
      <c r="F15" s="44">
        <v>1549</v>
      </c>
      <c r="G15" s="44" t="s">
        <v>30</v>
      </c>
      <c r="H15" s="44" t="s">
        <v>447</v>
      </c>
      <c r="I15" s="45">
        <v>43853</v>
      </c>
      <c r="J15" s="46">
        <v>0.46261951388088934</v>
      </c>
      <c r="K15" s="43">
        <v>129418</v>
      </c>
      <c r="L15" s="43">
        <f t="shared" si="0"/>
        <v>59871.29224743694</v>
      </c>
      <c r="M15" s="47"/>
    </row>
    <row r="16" spans="2:13" ht="15">
      <c r="B16" s="42" t="s">
        <v>48</v>
      </c>
      <c r="C16" s="44" t="s">
        <v>67</v>
      </c>
      <c r="D16" s="44" t="s">
        <v>338</v>
      </c>
      <c r="E16" s="44" t="s">
        <v>339</v>
      </c>
      <c r="F16" s="44">
        <v>748</v>
      </c>
      <c r="G16" s="44" t="s">
        <v>30</v>
      </c>
      <c r="H16" s="44" t="s">
        <v>454</v>
      </c>
      <c r="I16" s="45">
        <v>40891</v>
      </c>
      <c r="J16" s="46">
        <v>0.5064</v>
      </c>
      <c r="K16" s="43">
        <v>1500000</v>
      </c>
      <c r="L16" s="43">
        <f t="shared" si="0"/>
        <v>759600</v>
      </c>
      <c r="M16" s="47"/>
    </row>
    <row r="17" spans="2:13" ht="15">
      <c r="B17" s="42" t="s">
        <v>48</v>
      </c>
      <c r="C17" s="44" t="s">
        <v>70</v>
      </c>
      <c r="D17" s="44" t="s">
        <v>341</v>
      </c>
      <c r="E17" s="44" t="s">
        <v>342</v>
      </c>
      <c r="F17" s="44">
        <v>2781</v>
      </c>
      <c r="G17" s="44" t="s">
        <v>30</v>
      </c>
      <c r="H17" s="44" t="s">
        <v>447</v>
      </c>
      <c r="I17" s="45">
        <v>43538</v>
      </c>
      <c r="J17" s="46" t="s">
        <v>288</v>
      </c>
      <c r="K17" s="43" t="s">
        <v>288</v>
      </c>
      <c r="L17" s="43" t="str">
        <f t="shared" si="0"/>
        <v>N/A</v>
      </c>
      <c r="M17" s="47"/>
    </row>
    <row r="18" spans="2:13" ht="15">
      <c r="B18" s="88" t="s">
        <v>48</v>
      </c>
      <c r="C18" s="89" t="s">
        <v>73</v>
      </c>
      <c r="D18" s="89" t="s">
        <v>344</v>
      </c>
      <c r="E18" s="89" t="s">
        <v>345</v>
      </c>
      <c r="F18" s="89">
        <v>1683</v>
      </c>
      <c r="G18" s="89" t="s">
        <v>30</v>
      </c>
      <c r="H18" s="89" t="s">
        <v>447</v>
      </c>
      <c r="I18" s="90">
        <v>42591</v>
      </c>
      <c r="J18" s="91">
        <v>0.4025</v>
      </c>
      <c r="K18" s="87">
        <v>48032</v>
      </c>
      <c r="L18" s="87">
        <f t="shared" si="0"/>
        <v>19332.88</v>
      </c>
      <c r="M18" s="47"/>
    </row>
    <row r="19" spans="2:13" ht="15">
      <c r="B19" s="88" t="s">
        <v>48</v>
      </c>
      <c r="C19" s="89" t="s">
        <v>75</v>
      </c>
      <c r="D19" s="89" t="s">
        <v>347</v>
      </c>
      <c r="E19" s="89" t="s">
        <v>348</v>
      </c>
      <c r="F19" s="89">
        <v>554</v>
      </c>
      <c r="G19" s="89" t="s">
        <v>30</v>
      </c>
      <c r="H19" s="89" t="s">
        <v>454</v>
      </c>
      <c r="I19" s="90">
        <v>39429</v>
      </c>
      <c r="J19" s="91">
        <v>0.4</v>
      </c>
      <c r="K19" s="87">
        <v>1029536</v>
      </c>
      <c r="L19" s="87">
        <f t="shared" si="0"/>
        <v>411814.4</v>
      </c>
      <c r="M19" s="47"/>
    </row>
    <row r="20" spans="2:13" ht="15">
      <c r="B20" s="88" t="s">
        <v>48</v>
      </c>
      <c r="C20" s="89" t="s">
        <v>75</v>
      </c>
      <c r="D20" s="89" t="s">
        <v>350</v>
      </c>
      <c r="E20" s="89" t="s">
        <v>351</v>
      </c>
      <c r="F20" s="89">
        <v>3748</v>
      </c>
      <c r="G20" s="89" t="s">
        <v>30</v>
      </c>
      <c r="H20" s="89" t="s">
        <v>454</v>
      </c>
      <c r="I20" s="90">
        <v>39226</v>
      </c>
      <c r="J20" s="91" t="s">
        <v>288</v>
      </c>
      <c r="K20" s="87" t="s">
        <v>288</v>
      </c>
      <c r="L20" s="87" t="str">
        <f t="shared" si="0"/>
        <v>N/A</v>
      </c>
      <c r="M20" s="47"/>
    </row>
    <row r="21" spans="2:13" ht="15">
      <c r="B21" s="88" t="s">
        <v>48</v>
      </c>
      <c r="C21" s="89" t="s">
        <v>75</v>
      </c>
      <c r="D21" s="89" t="s">
        <v>50</v>
      </c>
      <c r="E21" s="89" t="s">
        <v>353</v>
      </c>
      <c r="F21" s="89">
        <v>3185</v>
      </c>
      <c r="G21" s="89" t="s">
        <v>30</v>
      </c>
      <c r="H21" s="89" t="s">
        <v>447</v>
      </c>
      <c r="I21" s="90">
        <v>43083</v>
      </c>
      <c r="J21" s="91">
        <v>0.48460000000000003</v>
      </c>
      <c r="K21" s="87">
        <v>185508</v>
      </c>
      <c r="L21" s="87">
        <f t="shared" si="0"/>
        <v>89897.1768</v>
      </c>
      <c r="M21" s="47">
        <f>SUMIFS($L$6:$L$115,$B$6:$B$115,B21)/SUMIFS($K$6:$K$115,$B$6:$B$115,B21)</f>
        <v>0.4607077702807083</v>
      </c>
    </row>
    <row r="22" spans="2:13" ht="15">
      <c r="B22" s="42" t="s">
        <v>82</v>
      </c>
      <c r="C22" s="44" t="s">
        <v>86</v>
      </c>
      <c r="D22" s="44" t="s">
        <v>84</v>
      </c>
      <c r="E22" s="44" t="s">
        <v>355</v>
      </c>
      <c r="F22" s="44">
        <v>54</v>
      </c>
      <c r="G22" s="44" t="s">
        <v>30</v>
      </c>
      <c r="H22" s="44" t="s">
        <v>447</v>
      </c>
      <c r="I22" s="45">
        <v>43054</v>
      </c>
      <c r="J22" s="46">
        <v>0.5818</v>
      </c>
      <c r="K22" s="43">
        <v>17165</v>
      </c>
      <c r="L22" s="43">
        <f t="shared" si="0"/>
        <v>9986.597</v>
      </c>
      <c r="M22" s="47"/>
    </row>
    <row r="23" spans="2:13" ht="15">
      <c r="B23" s="42" t="s">
        <v>82</v>
      </c>
      <c r="C23" s="44" t="s">
        <v>88</v>
      </c>
      <c r="D23" s="44" t="s">
        <v>87</v>
      </c>
      <c r="E23" s="44" t="s">
        <v>356</v>
      </c>
      <c r="F23" s="44">
        <v>199</v>
      </c>
      <c r="G23" s="44" t="s">
        <v>30</v>
      </c>
      <c r="H23" s="44" t="s">
        <v>447</v>
      </c>
      <c r="I23" s="45">
        <v>43798</v>
      </c>
      <c r="J23" s="46">
        <v>0.5</v>
      </c>
      <c r="K23" s="43">
        <v>133401</v>
      </c>
      <c r="L23" s="43">
        <f t="shared" si="0"/>
        <v>66700.5</v>
      </c>
      <c r="M23" s="47"/>
    </row>
    <row r="24" spans="2:13" ht="15">
      <c r="B24" s="42" t="s">
        <v>82</v>
      </c>
      <c r="C24" s="44" t="s">
        <v>88</v>
      </c>
      <c r="D24" s="44" t="s">
        <v>87</v>
      </c>
      <c r="E24" s="44" t="s">
        <v>358</v>
      </c>
      <c r="F24" s="44">
        <v>199</v>
      </c>
      <c r="G24" s="44" t="s">
        <v>458</v>
      </c>
      <c r="H24" s="44" t="s">
        <v>454</v>
      </c>
      <c r="I24" s="45">
        <v>43097</v>
      </c>
      <c r="J24" s="46">
        <v>0.5</v>
      </c>
      <c r="K24" s="87">
        <f>355000-K25-K27</f>
        <v>88068</v>
      </c>
      <c r="L24" s="43">
        <f t="shared" si="0"/>
        <v>44034</v>
      </c>
      <c r="M24" s="47"/>
    </row>
    <row r="25" spans="2:13" ht="15">
      <c r="B25" s="42" t="s">
        <v>82</v>
      </c>
      <c r="C25" s="44" t="s">
        <v>89</v>
      </c>
      <c r="D25" s="44" t="s">
        <v>87</v>
      </c>
      <c r="E25" s="44" t="s">
        <v>360</v>
      </c>
      <c r="F25" s="44">
        <v>201</v>
      </c>
      <c r="G25" s="44" t="s">
        <v>458</v>
      </c>
      <c r="H25" s="44" t="s">
        <v>454</v>
      </c>
      <c r="I25" s="45">
        <v>43746</v>
      </c>
      <c r="J25" s="46">
        <v>0.5</v>
      </c>
      <c r="K25" s="43">
        <v>102017</v>
      </c>
      <c r="L25" s="43">
        <f t="shared" si="0"/>
        <v>51008.5</v>
      </c>
      <c r="M25" s="47"/>
    </row>
    <row r="26" spans="2:13" ht="15">
      <c r="B26" s="42" t="s">
        <v>82</v>
      </c>
      <c r="C26" s="44" t="s">
        <v>90</v>
      </c>
      <c r="D26" s="44" t="s">
        <v>87</v>
      </c>
      <c r="E26" s="44" t="s">
        <v>361</v>
      </c>
      <c r="F26" s="44">
        <v>202</v>
      </c>
      <c r="G26" s="44" t="s">
        <v>30</v>
      </c>
      <c r="H26" s="44" t="s">
        <v>447</v>
      </c>
      <c r="I26" s="45">
        <v>43915</v>
      </c>
      <c r="J26" s="46">
        <v>0.485</v>
      </c>
      <c r="K26" s="43">
        <v>254232</v>
      </c>
      <c r="L26" s="43">
        <f t="shared" si="0"/>
        <v>123302.51999999999</v>
      </c>
      <c r="M26" s="47"/>
    </row>
    <row r="27" spans="2:13" ht="15">
      <c r="B27" s="42" t="s">
        <v>82</v>
      </c>
      <c r="C27" s="44" t="s">
        <v>90</v>
      </c>
      <c r="D27" s="44" t="s">
        <v>87</v>
      </c>
      <c r="E27" s="44" t="s">
        <v>362</v>
      </c>
      <c r="F27" s="44">
        <v>202</v>
      </c>
      <c r="G27" s="44" t="s">
        <v>458</v>
      </c>
      <c r="H27" s="44" t="s">
        <v>454</v>
      </c>
      <c r="I27" s="45">
        <v>43915</v>
      </c>
      <c r="J27" s="46">
        <v>0.485</v>
      </c>
      <c r="K27" s="43">
        <v>164915</v>
      </c>
      <c r="L27" s="43">
        <f t="shared" si="0"/>
        <v>79983.775</v>
      </c>
      <c r="M27" s="47">
        <f>SUMIFS($L$6:$L$115,$B$6:$B$115,B27)/SUMIFS($K$6:$K$115,$B$6:$B$115,B27)</f>
        <v>0.49357314970557964</v>
      </c>
    </row>
    <row r="28" spans="2:13" ht="15">
      <c r="B28" s="42" t="s">
        <v>91</v>
      </c>
      <c r="C28" s="44" t="s">
        <v>94</v>
      </c>
      <c r="D28" s="44" t="s">
        <v>93</v>
      </c>
      <c r="E28" s="44" t="s">
        <v>363</v>
      </c>
      <c r="F28" s="44">
        <v>1153</v>
      </c>
      <c r="G28" s="44" t="s">
        <v>30</v>
      </c>
      <c r="H28" s="44" t="s">
        <v>447</v>
      </c>
      <c r="I28" s="45">
        <v>43033</v>
      </c>
      <c r="J28" s="46" t="s">
        <v>288</v>
      </c>
      <c r="K28" s="43" t="s">
        <v>288</v>
      </c>
      <c r="L28" s="43" t="str">
        <f t="shared" si="0"/>
        <v>N/A</v>
      </c>
      <c r="M28" s="47"/>
    </row>
    <row r="29" spans="2:13" ht="15">
      <c r="B29" s="88" t="s">
        <v>91</v>
      </c>
      <c r="C29" s="89" t="s">
        <v>325</v>
      </c>
      <c r="D29" s="89" t="s">
        <v>364</v>
      </c>
      <c r="E29" s="89" t="s">
        <v>365</v>
      </c>
      <c r="F29" s="89">
        <v>2556</v>
      </c>
      <c r="G29" s="89" t="s">
        <v>30</v>
      </c>
      <c r="H29" s="89" t="s">
        <v>447</v>
      </c>
      <c r="I29" s="90">
        <v>44011</v>
      </c>
      <c r="J29" s="91">
        <v>0.5391241053014679</v>
      </c>
      <c r="K29" s="87">
        <v>830270</v>
      </c>
      <c r="L29" s="87">
        <f t="shared" si="0"/>
        <v>447618.57090864977</v>
      </c>
      <c r="M29" s="47"/>
    </row>
    <row r="30" spans="2:13" ht="15">
      <c r="B30" s="42" t="s">
        <v>91</v>
      </c>
      <c r="C30" s="44" t="s">
        <v>59</v>
      </c>
      <c r="D30" s="44" t="s">
        <v>97</v>
      </c>
      <c r="E30" s="44" t="s">
        <v>366</v>
      </c>
      <c r="F30" s="44">
        <v>3552</v>
      </c>
      <c r="G30" s="44" t="s">
        <v>30</v>
      </c>
      <c r="H30" s="44" t="s">
        <v>447</v>
      </c>
      <c r="I30" s="45">
        <v>43948</v>
      </c>
      <c r="J30" s="46">
        <v>0.4823</v>
      </c>
      <c r="K30" s="87">
        <v>142393</v>
      </c>
      <c r="L30" s="43">
        <f t="shared" si="0"/>
        <v>68676.1439</v>
      </c>
      <c r="M30" s="47"/>
    </row>
    <row r="31" spans="2:13" ht="15">
      <c r="B31" s="42" t="s">
        <v>91</v>
      </c>
      <c r="C31" s="44" t="s">
        <v>59</v>
      </c>
      <c r="D31" s="44" t="s">
        <v>97</v>
      </c>
      <c r="E31" s="44" t="s">
        <v>367</v>
      </c>
      <c r="F31" s="44">
        <v>3552</v>
      </c>
      <c r="G31" s="44" t="s">
        <v>458</v>
      </c>
      <c r="H31" s="44" t="s">
        <v>454</v>
      </c>
      <c r="I31" s="45">
        <v>43551</v>
      </c>
      <c r="J31" s="46">
        <v>0.5075999999999999</v>
      </c>
      <c r="K31" s="87">
        <v>100040</v>
      </c>
      <c r="L31" s="43">
        <f t="shared" si="0"/>
        <v>50780.304</v>
      </c>
      <c r="M31" s="47"/>
    </row>
    <row r="32" spans="2:13" ht="15">
      <c r="B32" s="42" t="s">
        <v>91</v>
      </c>
      <c r="C32" s="44" t="s">
        <v>99</v>
      </c>
      <c r="D32" s="44" t="s">
        <v>98</v>
      </c>
      <c r="E32" s="44" t="s">
        <v>368</v>
      </c>
      <c r="F32" s="44">
        <v>919</v>
      </c>
      <c r="G32" s="44" t="s">
        <v>30</v>
      </c>
      <c r="H32" s="44" t="s">
        <v>447</v>
      </c>
      <c r="I32" s="45">
        <v>43273</v>
      </c>
      <c r="J32" s="46">
        <v>0.52</v>
      </c>
      <c r="K32" s="87">
        <v>2005333</v>
      </c>
      <c r="L32" s="43">
        <f t="shared" si="0"/>
        <v>1042773.16</v>
      </c>
      <c r="M32" s="47"/>
    </row>
    <row r="33" spans="2:13" ht="15">
      <c r="B33" s="42" t="s">
        <v>91</v>
      </c>
      <c r="C33" s="44" t="s">
        <v>99</v>
      </c>
      <c r="D33" s="44" t="s">
        <v>100</v>
      </c>
      <c r="E33" s="44" t="s">
        <v>369</v>
      </c>
      <c r="F33" s="44">
        <v>501</v>
      </c>
      <c r="G33" s="44" t="s">
        <v>30</v>
      </c>
      <c r="H33" s="44" t="s">
        <v>447</v>
      </c>
      <c r="I33" s="45">
        <v>43154</v>
      </c>
      <c r="J33" s="46">
        <v>0.52</v>
      </c>
      <c r="K33" s="87">
        <v>1411441</v>
      </c>
      <c r="L33" s="43">
        <f t="shared" si="0"/>
        <v>733949.3200000001</v>
      </c>
      <c r="M33" s="47"/>
    </row>
    <row r="34" spans="2:13" ht="15">
      <c r="B34" s="42" t="s">
        <v>91</v>
      </c>
      <c r="C34" s="44" t="s">
        <v>99</v>
      </c>
      <c r="D34" s="44" t="s">
        <v>370</v>
      </c>
      <c r="E34" s="44" t="s">
        <v>371</v>
      </c>
      <c r="F34" s="44">
        <v>2689</v>
      </c>
      <c r="G34" s="44" t="s">
        <v>458</v>
      </c>
      <c r="H34" s="44" t="s">
        <v>454</v>
      </c>
      <c r="I34" s="45">
        <v>43769</v>
      </c>
      <c r="J34" s="46">
        <v>0.52</v>
      </c>
      <c r="K34" s="87">
        <f>(1600000-$K$36-$K$40-$K$31)/2</f>
        <v>441656</v>
      </c>
      <c r="L34" s="43">
        <f t="shared" si="0"/>
        <v>229661.12</v>
      </c>
      <c r="M34" s="47"/>
    </row>
    <row r="35" spans="2:13" ht="15">
      <c r="B35" s="42" t="s">
        <v>91</v>
      </c>
      <c r="C35" s="44" t="s">
        <v>67</v>
      </c>
      <c r="D35" s="44" t="s">
        <v>102</v>
      </c>
      <c r="E35" s="44" t="s">
        <v>372</v>
      </c>
      <c r="F35" s="44">
        <v>622</v>
      </c>
      <c r="G35" s="44" t="s">
        <v>30</v>
      </c>
      <c r="H35" s="44" t="s">
        <v>454</v>
      </c>
      <c r="I35" s="45">
        <v>43453</v>
      </c>
      <c r="J35" s="46">
        <v>0.5075</v>
      </c>
      <c r="K35" s="87">
        <v>718099</v>
      </c>
      <c r="L35" s="43">
        <f t="shared" si="0"/>
        <v>364435.2425</v>
      </c>
      <c r="M35" s="47"/>
    </row>
    <row r="36" spans="2:13" ht="15">
      <c r="B36" s="42" t="s">
        <v>91</v>
      </c>
      <c r="C36" s="44" t="s">
        <v>67</v>
      </c>
      <c r="D36" s="44" t="s">
        <v>102</v>
      </c>
      <c r="E36" s="44" t="s">
        <v>373</v>
      </c>
      <c r="F36" s="44">
        <v>622</v>
      </c>
      <c r="G36" s="44" t="s">
        <v>458</v>
      </c>
      <c r="H36" s="44" t="s">
        <v>454</v>
      </c>
      <c r="I36" s="45">
        <v>41591</v>
      </c>
      <c r="J36" s="46">
        <v>0.5329999999999999</v>
      </c>
      <c r="K36" s="87">
        <v>431666</v>
      </c>
      <c r="L36" s="43">
        <f t="shared" si="0"/>
        <v>230077.97799999997</v>
      </c>
      <c r="M36" s="47"/>
    </row>
    <row r="37" spans="2:13" ht="15">
      <c r="B37" s="42" t="s">
        <v>91</v>
      </c>
      <c r="C37" s="44" t="s">
        <v>106</v>
      </c>
      <c r="D37" s="44" t="s">
        <v>98</v>
      </c>
      <c r="E37" s="44" t="s">
        <v>374</v>
      </c>
      <c r="F37" s="44">
        <v>920</v>
      </c>
      <c r="G37" s="44" t="s">
        <v>30</v>
      </c>
      <c r="H37" s="44" t="s">
        <v>447</v>
      </c>
      <c r="I37" s="45">
        <v>43586</v>
      </c>
      <c r="J37" s="46">
        <v>0.53</v>
      </c>
      <c r="K37" s="87">
        <v>591113</v>
      </c>
      <c r="L37" s="43">
        <f t="shared" si="0"/>
        <v>313289.89</v>
      </c>
      <c r="M37" s="47"/>
    </row>
    <row r="38" spans="2:13" ht="15">
      <c r="B38" s="42" t="s">
        <v>91</v>
      </c>
      <c r="C38" s="44" t="s">
        <v>106</v>
      </c>
      <c r="D38" s="44" t="s">
        <v>100</v>
      </c>
      <c r="E38" s="44" t="s">
        <v>375</v>
      </c>
      <c r="F38" s="44">
        <v>502</v>
      </c>
      <c r="G38" s="44" t="s">
        <v>30</v>
      </c>
      <c r="H38" s="44" t="s">
        <v>447</v>
      </c>
      <c r="I38" s="45">
        <v>43593</v>
      </c>
      <c r="J38" s="46">
        <v>0.53</v>
      </c>
      <c r="K38" s="87">
        <v>169208</v>
      </c>
      <c r="L38" s="43">
        <f t="shared" si="0"/>
        <v>89680.24</v>
      </c>
      <c r="M38" s="47"/>
    </row>
    <row r="39" spans="2:13" ht="15">
      <c r="B39" s="42" t="s">
        <v>91</v>
      </c>
      <c r="C39" s="44" t="s">
        <v>106</v>
      </c>
      <c r="D39" s="44" t="s">
        <v>370</v>
      </c>
      <c r="E39" s="44" t="s">
        <v>376</v>
      </c>
      <c r="F39" s="44">
        <v>2690</v>
      </c>
      <c r="G39" s="44" t="s">
        <v>458</v>
      </c>
      <c r="H39" s="44" t="s">
        <v>454</v>
      </c>
      <c r="I39" s="45">
        <v>43369</v>
      </c>
      <c r="J39" s="46">
        <v>0.53</v>
      </c>
      <c r="K39" s="87">
        <f>(1600000-$K$36-$K$40-$K$31)/2</f>
        <v>441656</v>
      </c>
      <c r="L39" s="43">
        <f t="shared" si="0"/>
        <v>234077.68000000002</v>
      </c>
      <c r="M39" s="47"/>
    </row>
    <row r="40" spans="2:13" ht="15">
      <c r="B40" s="42" t="s">
        <v>91</v>
      </c>
      <c r="C40" s="44" t="s">
        <v>73</v>
      </c>
      <c r="D40" s="44" t="s">
        <v>370</v>
      </c>
      <c r="E40" s="44" t="s">
        <v>377</v>
      </c>
      <c r="F40" s="44">
        <v>2691</v>
      </c>
      <c r="G40" s="44" t="s">
        <v>458</v>
      </c>
      <c r="H40" s="44" t="s">
        <v>454</v>
      </c>
      <c r="I40" s="45">
        <v>40931</v>
      </c>
      <c r="J40" s="46">
        <v>0.5271</v>
      </c>
      <c r="K40" s="87">
        <v>184982</v>
      </c>
      <c r="L40" s="43">
        <f t="shared" si="0"/>
        <v>97504.0122</v>
      </c>
      <c r="M40" s="47">
        <f>SUMIFS($L$6:$L$115,$B$6:$B$115,B40)/SUMIFS($K$6:$K$115,$B$6:$B$115,B40)</f>
        <v>0.5225761100552208</v>
      </c>
    </row>
    <row r="41" spans="2:13" ht="15">
      <c r="B41" s="42" t="s">
        <v>108</v>
      </c>
      <c r="C41" s="44" t="s">
        <v>111</v>
      </c>
      <c r="D41" s="44" t="s">
        <v>110</v>
      </c>
      <c r="E41" s="44" t="s">
        <v>378</v>
      </c>
      <c r="F41" s="44">
        <v>3123</v>
      </c>
      <c r="G41" s="44" t="s">
        <v>30</v>
      </c>
      <c r="H41" s="44" t="s">
        <v>447</v>
      </c>
      <c r="I41" s="45">
        <v>43818</v>
      </c>
      <c r="J41" s="46">
        <v>0.52</v>
      </c>
      <c r="K41" s="43">
        <v>5111838</v>
      </c>
      <c r="L41" s="43">
        <f t="shared" si="0"/>
        <v>2658155.7600000002</v>
      </c>
      <c r="M41" s="47">
        <f>SUMIFS($L$6:$L$115,$B$6:$B$115,B41)/SUMIFS($K$6:$K$115,$B$6:$B$115,B41)</f>
        <v>0.52</v>
      </c>
    </row>
    <row r="42" spans="2:13" ht="15">
      <c r="B42" s="42" t="s">
        <v>284</v>
      </c>
      <c r="C42" s="44" t="s">
        <v>114</v>
      </c>
      <c r="D42" s="44" t="s">
        <v>570</v>
      </c>
      <c r="E42" s="44" t="s">
        <v>571</v>
      </c>
      <c r="F42" s="44">
        <v>975</v>
      </c>
      <c r="G42" s="44" t="s">
        <v>30</v>
      </c>
      <c r="H42" s="44" t="s">
        <v>447</v>
      </c>
      <c r="I42" s="45">
        <v>42529</v>
      </c>
      <c r="J42" s="46">
        <v>0.4929</v>
      </c>
      <c r="K42" s="43">
        <v>98984</v>
      </c>
      <c r="L42" s="43">
        <f t="shared" si="0"/>
        <v>48789.2136</v>
      </c>
      <c r="M42" s="47"/>
    </row>
    <row r="43" spans="2:13" ht="15">
      <c r="B43" s="42" t="s">
        <v>284</v>
      </c>
      <c r="C43" s="44" t="s">
        <v>75</v>
      </c>
      <c r="D43" s="44" t="s">
        <v>570</v>
      </c>
      <c r="E43" s="44" t="s">
        <v>572</v>
      </c>
      <c r="F43" s="44">
        <v>976</v>
      </c>
      <c r="G43" s="44" t="s">
        <v>30</v>
      </c>
      <c r="H43" s="44" t="s">
        <v>447</v>
      </c>
      <c r="I43" s="45">
        <v>43083</v>
      </c>
      <c r="J43" s="46">
        <v>0.48350000000000004</v>
      </c>
      <c r="K43" s="43">
        <v>323297</v>
      </c>
      <c r="L43" s="43">
        <f t="shared" si="0"/>
        <v>156314.0995</v>
      </c>
      <c r="M43" s="47">
        <f>SUMIFS($L$6:$L$115,$B$6:$B$115,B43)/SUMIFS($K$6:$K$115,$B$6:$B$115,B43)</f>
        <v>0.48570338968601484</v>
      </c>
    </row>
    <row r="44" spans="2:13" ht="15">
      <c r="B44" s="42" t="s">
        <v>117</v>
      </c>
      <c r="C44" s="44" t="s">
        <v>320</v>
      </c>
      <c r="D44" s="44" t="s">
        <v>119</v>
      </c>
      <c r="E44" s="44" t="s">
        <v>379</v>
      </c>
      <c r="F44" s="44">
        <v>1043</v>
      </c>
      <c r="G44" s="44" t="s">
        <v>30</v>
      </c>
      <c r="H44" s="44" t="s">
        <v>447</v>
      </c>
      <c r="I44" s="45">
        <v>43812</v>
      </c>
      <c r="J44" s="46">
        <v>0.47041381977568647</v>
      </c>
      <c r="K44" s="43">
        <v>711931</v>
      </c>
      <c r="L44" s="43">
        <f t="shared" si="0"/>
        <v>334902.18112672423</v>
      </c>
      <c r="M44" s="47"/>
    </row>
    <row r="45" spans="2:13" ht="15">
      <c r="B45" s="42" t="s">
        <v>117</v>
      </c>
      <c r="C45" s="44" t="s">
        <v>62</v>
      </c>
      <c r="D45" s="44" t="s">
        <v>380</v>
      </c>
      <c r="E45" s="44" t="s">
        <v>381</v>
      </c>
      <c r="F45" s="44">
        <v>1045</v>
      </c>
      <c r="G45" s="44" t="s">
        <v>30</v>
      </c>
      <c r="H45" s="44" t="s">
        <v>447</v>
      </c>
      <c r="I45" s="45">
        <v>41624</v>
      </c>
      <c r="J45" s="46" t="s">
        <v>288</v>
      </c>
      <c r="K45" s="87" t="s">
        <v>288</v>
      </c>
      <c r="L45" s="43" t="str">
        <f t="shared" si="0"/>
        <v>N/A</v>
      </c>
      <c r="M45" s="47"/>
    </row>
    <row r="46" spans="2:13" ht="15">
      <c r="B46" s="42" t="s">
        <v>117</v>
      </c>
      <c r="C46" s="44" t="s">
        <v>62</v>
      </c>
      <c r="D46" s="44" t="s">
        <v>380</v>
      </c>
      <c r="E46" s="44" t="s">
        <v>382</v>
      </c>
      <c r="F46" s="44">
        <v>1045</v>
      </c>
      <c r="G46" s="44" t="s">
        <v>458</v>
      </c>
      <c r="H46" s="44" t="s">
        <v>454</v>
      </c>
      <c r="I46" s="45">
        <v>38539</v>
      </c>
      <c r="J46" s="46">
        <v>0.4752</v>
      </c>
      <c r="K46" s="87">
        <f>199000/2</f>
        <v>99500</v>
      </c>
      <c r="L46" s="43">
        <f t="shared" si="0"/>
        <v>47282.4</v>
      </c>
      <c r="M46" s="47"/>
    </row>
    <row r="47" spans="2:13" ht="15">
      <c r="B47" s="42" t="s">
        <v>117</v>
      </c>
      <c r="C47" s="44" t="s">
        <v>62</v>
      </c>
      <c r="D47" s="44" t="s">
        <v>124</v>
      </c>
      <c r="E47" s="44" t="s">
        <v>383</v>
      </c>
      <c r="F47" s="44">
        <v>6442</v>
      </c>
      <c r="G47" s="44" t="s">
        <v>30</v>
      </c>
      <c r="H47" s="44" t="s">
        <v>447</v>
      </c>
      <c r="I47" s="45">
        <v>41830</v>
      </c>
      <c r="J47" s="46" t="s">
        <v>288</v>
      </c>
      <c r="K47" s="87" t="s">
        <v>288</v>
      </c>
      <c r="L47" s="43" t="str">
        <f t="shared" si="0"/>
        <v>N/A</v>
      </c>
      <c r="M47" s="47"/>
    </row>
    <row r="48" spans="2:13" ht="15">
      <c r="B48" s="42" t="s">
        <v>117</v>
      </c>
      <c r="C48" s="44" t="s">
        <v>62</v>
      </c>
      <c r="D48" s="44" t="s">
        <v>121</v>
      </c>
      <c r="E48" s="44" t="s">
        <v>384</v>
      </c>
      <c r="F48" s="44">
        <v>1049</v>
      </c>
      <c r="G48" s="44" t="s">
        <v>30</v>
      </c>
      <c r="H48" s="44" t="s">
        <v>447</v>
      </c>
      <c r="I48" s="45">
        <v>43776</v>
      </c>
      <c r="J48" s="46">
        <v>0.5</v>
      </c>
      <c r="K48" s="87">
        <v>202634</v>
      </c>
      <c r="L48" s="43">
        <f t="shared" si="0"/>
        <v>101317</v>
      </c>
      <c r="M48" s="47"/>
    </row>
    <row r="49" spans="2:13" ht="15">
      <c r="B49" s="42" t="s">
        <v>117</v>
      </c>
      <c r="C49" s="44" t="s">
        <v>62</v>
      </c>
      <c r="D49" s="44" t="s">
        <v>121</v>
      </c>
      <c r="E49" s="44" t="s">
        <v>385</v>
      </c>
      <c r="F49" s="44">
        <v>1049</v>
      </c>
      <c r="G49" s="44" t="s">
        <v>458</v>
      </c>
      <c r="H49" s="44" t="s">
        <v>454</v>
      </c>
      <c r="I49" s="45">
        <v>43776</v>
      </c>
      <c r="J49" s="46">
        <v>0.5</v>
      </c>
      <c r="K49" s="87">
        <f>199000/2</f>
        <v>99500</v>
      </c>
      <c r="L49" s="43">
        <f t="shared" si="0"/>
        <v>49750</v>
      </c>
      <c r="M49" s="47"/>
    </row>
    <row r="50" spans="2:13" ht="15">
      <c r="B50" s="42" t="s">
        <v>117</v>
      </c>
      <c r="C50" s="44" t="s">
        <v>127</v>
      </c>
      <c r="D50" s="44" t="s">
        <v>386</v>
      </c>
      <c r="E50" s="44" t="s">
        <v>387</v>
      </c>
      <c r="F50" s="44">
        <v>1048</v>
      </c>
      <c r="G50" s="44" t="s">
        <v>30</v>
      </c>
      <c r="H50" s="44" t="s">
        <v>447</v>
      </c>
      <c r="I50" s="45">
        <v>41984</v>
      </c>
      <c r="J50" s="46" t="s">
        <v>288</v>
      </c>
      <c r="K50" s="87" t="s">
        <v>288</v>
      </c>
      <c r="L50" s="43" t="str">
        <f t="shared" si="0"/>
        <v>N/A</v>
      </c>
      <c r="M50" s="47"/>
    </row>
    <row r="51" spans="2:13" ht="15">
      <c r="B51" s="42" t="s">
        <v>117</v>
      </c>
      <c r="C51" s="44" t="s">
        <v>75</v>
      </c>
      <c r="D51" s="44" t="s">
        <v>129</v>
      </c>
      <c r="E51" s="44" t="s">
        <v>388</v>
      </c>
      <c r="F51" s="44">
        <v>1046</v>
      </c>
      <c r="G51" s="44" t="s">
        <v>30</v>
      </c>
      <c r="H51" s="44" t="s">
        <v>447</v>
      </c>
      <c r="I51" s="45">
        <v>43454</v>
      </c>
      <c r="J51" s="46" t="s">
        <v>288</v>
      </c>
      <c r="K51" s="43" t="s">
        <v>288</v>
      </c>
      <c r="L51" s="43" t="str">
        <f t="shared" si="0"/>
        <v>N/A</v>
      </c>
      <c r="M51" s="47">
        <f>SUMIFS($L$6:$L$115,$B$6:$B$115,B51)/SUMIFS($K$6:$K$115,$B$6:$B$115,B51)</f>
        <v>0.4788688411783095</v>
      </c>
    </row>
    <row r="52" spans="2:13" ht="15">
      <c r="B52" s="42" t="s">
        <v>285</v>
      </c>
      <c r="C52" s="44" t="s">
        <v>136</v>
      </c>
      <c r="D52" s="44" t="s">
        <v>135</v>
      </c>
      <c r="E52" s="44" t="s">
        <v>389</v>
      </c>
      <c r="F52" s="44">
        <v>2740</v>
      </c>
      <c r="G52" s="44" t="s">
        <v>30</v>
      </c>
      <c r="H52" s="44" t="s">
        <v>454</v>
      </c>
      <c r="I52" s="45">
        <v>43546</v>
      </c>
      <c r="J52" s="46">
        <v>0.5282</v>
      </c>
      <c r="K52" s="43">
        <v>268830</v>
      </c>
      <c r="L52" s="43">
        <f t="shared" si="0"/>
        <v>141996.006</v>
      </c>
      <c r="M52" s="47"/>
    </row>
    <row r="53" spans="2:13" ht="15">
      <c r="B53" s="42" t="s">
        <v>285</v>
      </c>
      <c r="C53" s="44" t="s">
        <v>139</v>
      </c>
      <c r="D53" s="44" t="s">
        <v>390</v>
      </c>
      <c r="E53" s="44" t="s">
        <v>391</v>
      </c>
      <c r="F53" s="44">
        <v>1605</v>
      </c>
      <c r="G53" s="44" t="s">
        <v>30</v>
      </c>
      <c r="H53" s="44" t="s">
        <v>454</v>
      </c>
      <c r="I53" s="45">
        <v>42716</v>
      </c>
      <c r="J53" s="46">
        <v>0.45</v>
      </c>
      <c r="K53" s="43">
        <v>1131190</v>
      </c>
      <c r="L53" s="43">
        <f t="shared" si="0"/>
        <v>509035.5</v>
      </c>
      <c r="M53" s="47"/>
    </row>
    <row r="54" spans="2:13" ht="15">
      <c r="B54" s="42" t="s">
        <v>285</v>
      </c>
      <c r="C54" s="44" t="s">
        <v>67</v>
      </c>
      <c r="D54" s="44" t="s">
        <v>392</v>
      </c>
      <c r="E54" s="44" t="s">
        <v>393</v>
      </c>
      <c r="F54" s="44">
        <v>674</v>
      </c>
      <c r="G54" s="44" t="s">
        <v>30</v>
      </c>
      <c r="H54" s="44" t="s">
        <v>454</v>
      </c>
      <c r="I54" s="45">
        <v>39834</v>
      </c>
      <c r="J54" s="46">
        <v>0.49</v>
      </c>
      <c r="K54" s="43">
        <v>751979</v>
      </c>
      <c r="L54" s="43">
        <f t="shared" si="0"/>
        <v>368469.71</v>
      </c>
      <c r="M54" s="47"/>
    </row>
    <row r="55" spans="2:13" ht="15">
      <c r="B55" s="42" t="s">
        <v>285</v>
      </c>
      <c r="C55" s="44" t="s">
        <v>67</v>
      </c>
      <c r="D55" s="44" t="s">
        <v>394</v>
      </c>
      <c r="E55" s="44" t="s">
        <v>395</v>
      </c>
      <c r="F55" s="44">
        <v>2473</v>
      </c>
      <c r="G55" s="44" t="s">
        <v>30</v>
      </c>
      <c r="H55" s="44" t="s">
        <v>454</v>
      </c>
      <c r="I55" s="45">
        <v>39834</v>
      </c>
      <c r="J55" s="46">
        <v>0.49</v>
      </c>
      <c r="K55" s="43">
        <v>1050129</v>
      </c>
      <c r="L55" s="43">
        <f t="shared" si="0"/>
        <v>514563.20999999996</v>
      </c>
      <c r="M55" s="47"/>
    </row>
    <row r="56" spans="2:13" ht="15">
      <c r="B56" s="42" t="s">
        <v>285</v>
      </c>
      <c r="C56" s="44" t="s">
        <v>67</v>
      </c>
      <c r="D56" s="44" t="s">
        <v>396</v>
      </c>
      <c r="E56" s="44" t="s">
        <v>397</v>
      </c>
      <c r="F56" s="44">
        <v>3425</v>
      </c>
      <c r="G56" s="44" t="s">
        <v>30</v>
      </c>
      <c r="H56" s="44" t="s">
        <v>454</v>
      </c>
      <c r="I56" s="45">
        <v>39834</v>
      </c>
      <c r="J56" s="46">
        <v>0.49</v>
      </c>
      <c r="K56" s="43">
        <v>310979</v>
      </c>
      <c r="L56" s="43">
        <f t="shared" si="0"/>
        <v>152379.71</v>
      </c>
      <c r="M56" s="47"/>
    </row>
    <row r="57" spans="2:13" ht="15">
      <c r="B57" s="42" t="s">
        <v>285</v>
      </c>
      <c r="C57" s="44" t="s">
        <v>144</v>
      </c>
      <c r="D57" s="44" t="s">
        <v>398</v>
      </c>
      <c r="E57" s="44" t="s">
        <v>399</v>
      </c>
      <c r="F57" s="44">
        <v>2026</v>
      </c>
      <c r="G57" s="44" t="s">
        <v>30</v>
      </c>
      <c r="H57" s="44" t="s">
        <v>454</v>
      </c>
      <c r="I57" s="45">
        <v>42754</v>
      </c>
      <c r="J57" s="46" t="s">
        <v>288</v>
      </c>
      <c r="K57" s="43" t="s">
        <v>288</v>
      </c>
      <c r="L57" s="43" t="str">
        <f t="shared" si="0"/>
        <v>N/A</v>
      </c>
      <c r="M57" s="47"/>
    </row>
    <row r="58" spans="2:13" ht="15">
      <c r="B58" s="42" t="s">
        <v>285</v>
      </c>
      <c r="C58" s="44" t="s">
        <v>144</v>
      </c>
      <c r="D58" s="44" t="s">
        <v>146</v>
      </c>
      <c r="E58" s="44" t="s">
        <v>400</v>
      </c>
      <c r="F58" s="44">
        <v>2664</v>
      </c>
      <c r="G58" s="44" t="s">
        <v>30</v>
      </c>
      <c r="H58" s="44" t="s">
        <v>454</v>
      </c>
      <c r="I58" s="45">
        <v>42754</v>
      </c>
      <c r="J58" s="46" t="s">
        <v>288</v>
      </c>
      <c r="K58" s="43" t="s">
        <v>288</v>
      </c>
      <c r="L58" s="43" t="str">
        <f t="shared" si="0"/>
        <v>N/A</v>
      </c>
      <c r="M58" s="47"/>
    </row>
    <row r="59" spans="2:13" ht="15">
      <c r="B59" s="42" t="s">
        <v>285</v>
      </c>
      <c r="C59" s="44" t="s">
        <v>144</v>
      </c>
      <c r="D59" s="44" t="s">
        <v>147</v>
      </c>
      <c r="E59" s="44" t="s">
        <v>401</v>
      </c>
      <c r="F59" s="44">
        <v>2665</v>
      </c>
      <c r="G59" s="44" t="s">
        <v>30</v>
      </c>
      <c r="H59" s="44" t="s">
        <v>454</v>
      </c>
      <c r="I59" s="45">
        <v>42754</v>
      </c>
      <c r="J59" s="46" t="s">
        <v>288</v>
      </c>
      <c r="K59" s="43" t="s">
        <v>288</v>
      </c>
      <c r="L59" s="43" t="str">
        <f t="shared" si="0"/>
        <v>N/A</v>
      </c>
      <c r="M59" s="47"/>
    </row>
    <row r="60" spans="2:13" ht="15">
      <c r="B60" s="42" t="s">
        <v>285</v>
      </c>
      <c r="C60" s="44" t="s">
        <v>144</v>
      </c>
      <c r="D60" s="44" t="s">
        <v>148</v>
      </c>
      <c r="E60" s="44" t="s">
        <v>402</v>
      </c>
      <c r="F60" s="44">
        <v>3735</v>
      </c>
      <c r="G60" s="44" t="s">
        <v>30</v>
      </c>
      <c r="H60" s="44" t="s">
        <v>454</v>
      </c>
      <c r="I60" s="45">
        <v>42754</v>
      </c>
      <c r="J60" s="46" t="s">
        <v>288</v>
      </c>
      <c r="K60" s="43" t="s">
        <v>288</v>
      </c>
      <c r="L60" s="43" t="str">
        <f t="shared" si="0"/>
        <v>N/A</v>
      </c>
      <c r="M60" s="47"/>
    </row>
    <row r="61" spans="2:13" ht="15">
      <c r="B61" s="42" t="s">
        <v>285</v>
      </c>
      <c r="C61" s="44" t="s">
        <v>78</v>
      </c>
      <c r="D61" s="44" t="s">
        <v>149</v>
      </c>
      <c r="E61" s="44" t="s">
        <v>403</v>
      </c>
      <c r="F61" s="44">
        <v>2111</v>
      </c>
      <c r="G61" s="44" t="s">
        <v>30</v>
      </c>
      <c r="H61" s="44" t="s">
        <v>447</v>
      </c>
      <c r="I61" s="45">
        <v>42039</v>
      </c>
      <c r="J61" s="46" t="s">
        <v>288</v>
      </c>
      <c r="K61" s="43" t="s">
        <v>288</v>
      </c>
      <c r="L61" s="43" t="str">
        <f t="shared" si="0"/>
        <v>N/A</v>
      </c>
      <c r="M61" s="47">
        <f>SUMIFS($L$6:$L$115,$B$6:$B$115,B61)/SUMIFS($K$6:$K$115,$B$6:$B$115,B61)</f>
        <v>0.48004348743149583</v>
      </c>
    </row>
    <row r="62" spans="2:13" ht="15">
      <c r="B62" s="42" t="s">
        <v>404</v>
      </c>
      <c r="C62" s="44" t="s">
        <v>153</v>
      </c>
      <c r="D62" s="44" t="s">
        <v>152</v>
      </c>
      <c r="E62" s="44" t="s">
        <v>405</v>
      </c>
      <c r="F62" s="44">
        <v>3775</v>
      </c>
      <c r="G62" s="44" t="s">
        <v>30</v>
      </c>
      <c r="H62" s="44" t="s">
        <v>447</v>
      </c>
      <c r="I62" s="45">
        <v>43370</v>
      </c>
      <c r="J62" s="46">
        <v>0.5124</v>
      </c>
      <c r="K62" s="87">
        <v>381420</v>
      </c>
      <c r="L62" s="43">
        <f t="shared" si="0"/>
        <v>195439.60799999998</v>
      </c>
      <c r="M62" s="47"/>
    </row>
    <row r="63" spans="2:13" ht="15">
      <c r="B63" s="42" t="s">
        <v>404</v>
      </c>
      <c r="C63" s="44" t="s">
        <v>153</v>
      </c>
      <c r="D63" s="44" t="s">
        <v>406</v>
      </c>
      <c r="E63" s="44" t="s">
        <v>407</v>
      </c>
      <c r="F63" s="44">
        <v>1642</v>
      </c>
      <c r="G63" s="44" t="s">
        <v>30</v>
      </c>
      <c r="H63" s="44" t="s">
        <v>447</v>
      </c>
      <c r="I63" s="45">
        <v>43447</v>
      </c>
      <c r="J63" s="46">
        <v>0.49090000000000006</v>
      </c>
      <c r="K63" s="43">
        <v>259099</v>
      </c>
      <c r="L63" s="43">
        <f t="shared" si="0"/>
        <v>127191.69910000001</v>
      </c>
      <c r="M63" s="47"/>
    </row>
    <row r="64" spans="2:13" ht="15">
      <c r="B64" s="42" t="s">
        <v>404</v>
      </c>
      <c r="C64" s="44" t="s">
        <v>46</v>
      </c>
      <c r="D64" s="44" t="s">
        <v>406</v>
      </c>
      <c r="E64" s="44" t="s">
        <v>408</v>
      </c>
      <c r="F64" s="44">
        <v>1643</v>
      </c>
      <c r="G64" s="44" t="s">
        <v>30</v>
      </c>
      <c r="H64" s="44" t="s">
        <v>447</v>
      </c>
      <c r="I64" s="45">
        <v>43404</v>
      </c>
      <c r="J64" s="46" t="s">
        <v>288</v>
      </c>
      <c r="K64" s="43" t="s">
        <v>288</v>
      </c>
      <c r="L64" s="43" t="str">
        <f t="shared" si="0"/>
        <v>N/A</v>
      </c>
      <c r="M64" s="47"/>
    </row>
    <row r="65" spans="2:13" ht="15">
      <c r="B65" s="42" t="s">
        <v>404</v>
      </c>
      <c r="C65" s="44" t="s">
        <v>46</v>
      </c>
      <c r="D65" s="44" t="s">
        <v>409</v>
      </c>
      <c r="E65" s="44" t="s">
        <v>410</v>
      </c>
      <c r="F65" s="44">
        <v>3238</v>
      </c>
      <c r="G65" s="44" t="s">
        <v>30</v>
      </c>
      <c r="H65" s="44" t="s">
        <v>447</v>
      </c>
      <c r="I65" s="45">
        <v>43404</v>
      </c>
      <c r="J65" s="46" t="s">
        <v>288</v>
      </c>
      <c r="K65" s="43" t="s">
        <v>288</v>
      </c>
      <c r="L65" s="43" t="str">
        <f t="shared" si="0"/>
        <v>N/A</v>
      </c>
      <c r="M65" s="47">
        <f>SUMIFS($L$6:$L$115,$B$6:$B$115,B65)/SUMIFS($K$6:$K$115,$B$6:$B$115,B65)</f>
        <v>0.503702945736192</v>
      </c>
    </row>
    <row r="66" spans="2:13" ht="15">
      <c r="B66" s="42" t="s">
        <v>157</v>
      </c>
      <c r="C66" s="44" t="s">
        <v>88</v>
      </c>
      <c r="D66" s="44" t="s">
        <v>159</v>
      </c>
      <c r="E66" s="44" t="s">
        <v>411</v>
      </c>
      <c r="F66" s="44">
        <v>1533</v>
      </c>
      <c r="G66" s="44" t="s">
        <v>30</v>
      </c>
      <c r="H66" s="44" t="s">
        <v>447</v>
      </c>
      <c r="I66" s="45">
        <v>40907</v>
      </c>
      <c r="J66" s="46" t="s">
        <v>288</v>
      </c>
      <c r="K66" s="43" t="s">
        <v>288</v>
      </c>
      <c r="L66" s="43" t="str">
        <f t="shared" si="0"/>
        <v>N/A</v>
      </c>
      <c r="M66" s="47"/>
    </row>
    <row r="67" spans="2:13" ht="15">
      <c r="B67" s="42" t="s">
        <v>157</v>
      </c>
      <c r="C67" s="44" t="s">
        <v>89</v>
      </c>
      <c r="D67" s="44" t="s">
        <v>159</v>
      </c>
      <c r="E67" s="44" t="s">
        <v>412</v>
      </c>
      <c r="F67" s="44">
        <v>1535</v>
      </c>
      <c r="G67" s="44" t="s">
        <v>30</v>
      </c>
      <c r="H67" s="44" t="s">
        <v>447</v>
      </c>
      <c r="I67" s="45">
        <v>40962</v>
      </c>
      <c r="J67" s="46">
        <v>0.499</v>
      </c>
      <c r="K67" s="43">
        <v>19054</v>
      </c>
      <c r="L67" s="43">
        <f t="shared" si="0"/>
        <v>9507.946</v>
      </c>
      <c r="M67" s="47">
        <f>SUMIFS($L$6:$L$115,$B$6:$B$115,B67)/SUMIFS($K$6:$K$115,$B$6:$B$115,B67)</f>
        <v>0.499</v>
      </c>
    </row>
    <row r="68" spans="2:13" ht="15">
      <c r="B68" s="42" t="s">
        <v>160</v>
      </c>
      <c r="C68" s="44" t="s">
        <v>94</v>
      </c>
      <c r="D68" s="44" t="s">
        <v>162</v>
      </c>
      <c r="E68" s="44" t="s">
        <v>313</v>
      </c>
      <c r="F68" s="44">
        <v>1152</v>
      </c>
      <c r="G68" s="44" t="s">
        <v>30</v>
      </c>
      <c r="H68" s="44" t="s">
        <v>447</v>
      </c>
      <c r="I68" s="45">
        <v>42703</v>
      </c>
      <c r="J68" s="46" t="s">
        <v>288</v>
      </c>
      <c r="K68" s="43" t="s">
        <v>288</v>
      </c>
      <c r="L68" s="43" t="str">
        <f t="shared" si="0"/>
        <v>N/A</v>
      </c>
      <c r="M68" s="47"/>
    </row>
    <row r="69" spans="2:13" ht="15">
      <c r="B69" s="42" t="s">
        <v>160</v>
      </c>
      <c r="C69" s="44" t="s">
        <v>94</v>
      </c>
      <c r="D69" s="44" t="s">
        <v>316</v>
      </c>
      <c r="E69" s="44" t="s">
        <v>317</v>
      </c>
      <c r="F69" s="44">
        <v>1356</v>
      </c>
      <c r="G69" s="44" t="s">
        <v>30</v>
      </c>
      <c r="H69" s="44" t="s">
        <v>447</v>
      </c>
      <c r="I69" s="45">
        <v>42829</v>
      </c>
      <c r="J69" s="46" t="s">
        <v>288</v>
      </c>
      <c r="K69" s="43" t="s">
        <v>288</v>
      </c>
      <c r="L69" s="43" t="str">
        <f t="shared" si="0"/>
        <v>N/A</v>
      </c>
      <c r="M69" s="47"/>
    </row>
    <row r="70" spans="2:13" ht="15">
      <c r="B70" s="42" t="s">
        <v>160</v>
      </c>
      <c r="C70" s="44" t="s">
        <v>413</v>
      </c>
      <c r="D70" s="44" t="s">
        <v>165</v>
      </c>
      <c r="E70" s="44" t="s">
        <v>319</v>
      </c>
      <c r="F70" s="44">
        <v>2186</v>
      </c>
      <c r="G70" s="44" t="s">
        <v>458</v>
      </c>
      <c r="H70" s="44" t="s">
        <v>454</v>
      </c>
      <c r="I70" s="45">
        <v>43185</v>
      </c>
      <c r="J70" s="46">
        <v>0.48</v>
      </c>
      <c r="K70" s="43">
        <v>109674</v>
      </c>
      <c r="L70" s="43">
        <f aca="true" t="shared" si="1" ref="L70:L115">_xlfn.IFERROR(J70*K70,"N/A")</f>
        <v>52643.52</v>
      </c>
      <c r="M70" s="47">
        <f>SUMIFS($L$6:$L$115,$B$6:$B$115,B70)/SUMIFS($K$6:$K$115,$B$6:$B$115,B70)</f>
        <v>0.48</v>
      </c>
    </row>
    <row r="71" spans="2:13" ht="15">
      <c r="B71" s="42" t="s">
        <v>167</v>
      </c>
      <c r="C71" s="44" t="s">
        <v>170</v>
      </c>
      <c r="D71" s="44" t="s">
        <v>169</v>
      </c>
      <c r="E71" s="44" t="s">
        <v>414</v>
      </c>
      <c r="F71" s="44">
        <v>136</v>
      </c>
      <c r="G71" s="44" t="s">
        <v>30</v>
      </c>
      <c r="H71" s="44" t="s">
        <v>447</v>
      </c>
      <c r="I71" s="45">
        <v>42962</v>
      </c>
      <c r="J71" s="46">
        <v>0.5579999999999999</v>
      </c>
      <c r="K71" s="43">
        <v>1235451</v>
      </c>
      <c r="L71" s="43">
        <f t="shared" si="1"/>
        <v>689381.6579999999</v>
      </c>
      <c r="M71" s="47">
        <f>SUMIFS($L$6:$L$115,$B$6:$B$115,B71)/SUMIFS($K$6:$K$115,$B$6:$B$115,B71)</f>
        <v>0.5579999999999999</v>
      </c>
    </row>
    <row r="72" spans="2:13" ht="15">
      <c r="B72" s="42" t="s">
        <v>172</v>
      </c>
      <c r="C72" s="44" t="s">
        <v>114</v>
      </c>
      <c r="D72" s="44" t="s">
        <v>415</v>
      </c>
      <c r="E72" s="44" t="s">
        <v>416</v>
      </c>
      <c r="F72" s="44">
        <v>2777</v>
      </c>
      <c r="G72" s="44" t="s">
        <v>30</v>
      </c>
      <c r="H72" s="44" t="s">
        <v>447</v>
      </c>
      <c r="I72" s="45">
        <v>43089</v>
      </c>
      <c r="J72" s="46">
        <v>0.4961</v>
      </c>
      <c r="K72" s="43">
        <v>526346</v>
      </c>
      <c r="L72" s="43">
        <f t="shared" si="1"/>
        <v>261120.2506</v>
      </c>
      <c r="M72" s="47"/>
    </row>
    <row r="73" spans="2:13" ht="15">
      <c r="B73" s="42" t="s">
        <v>172</v>
      </c>
      <c r="C73" s="44" t="s">
        <v>75</v>
      </c>
      <c r="D73" s="44" t="s">
        <v>417</v>
      </c>
      <c r="E73" s="44" t="s">
        <v>418</v>
      </c>
      <c r="F73" s="44">
        <v>3402</v>
      </c>
      <c r="G73" s="44" t="s">
        <v>30</v>
      </c>
      <c r="H73" s="44" t="s">
        <v>454</v>
      </c>
      <c r="I73" s="45">
        <v>43454</v>
      </c>
      <c r="J73" s="46">
        <v>0.45</v>
      </c>
      <c r="K73" s="87">
        <v>253216</v>
      </c>
      <c r="L73" s="43">
        <f t="shared" si="1"/>
        <v>113947.2</v>
      </c>
      <c r="M73" s="47">
        <f>SUMIFS($L$6:$L$115,$B$6:$B$115,B73)/SUMIFS($K$6:$K$115,$B$6:$B$115,B73)</f>
        <v>0.4811258765819781</v>
      </c>
    </row>
    <row r="74" spans="2:13" ht="15">
      <c r="B74" s="42" t="s">
        <v>177</v>
      </c>
      <c r="C74" s="44" t="s">
        <v>89</v>
      </c>
      <c r="D74" s="44" t="s">
        <v>179</v>
      </c>
      <c r="E74" s="44" t="s">
        <v>419</v>
      </c>
      <c r="F74" s="44">
        <v>2739</v>
      </c>
      <c r="G74" s="44" t="s">
        <v>30</v>
      </c>
      <c r="H74" s="44" t="s">
        <v>447</v>
      </c>
      <c r="I74" s="45">
        <v>43448</v>
      </c>
      <c r="J74" s="46">
        <v>0.5</v>
      </c>
      <c r="K74" s="43">
        <v>888123</v>
      </c>
      <c r="L74" s="43">
        <f t="shared" si="1"/>
        <v>444061.5</v>
      </c>
      <c r="M74" s="47">
        <f>SUMIFS($L$6:$L$115,$B$6:$B$115,B74)/SUMIFS($K$6:$K$115,$B$6:$B$115,B74)</f>
        <v>0.5</v>
      </c>
    </row>
    <row r="75" spans="2:13" ht="15">
      <c r="B75" s="42" t="s">
        <v>180</v>
      </c>
      <c r="C75" s="44" t="s">
        <v>183</v>
      </c>
      <c r="D75" s="44" t="s">
        <v>182</v>
      </c>
      <c r="E75" s="44" t="s">
        <v>420</v>
      </c>
      <c r="F75" s="44">
        <v>50</v>
      </c>
      <c r="G75" s="44" t="s">
        <v>30</v>
      </c>
      <c r="H75" s="44" t="s">
        <v>447</v>
      </c>
      <c r="I75" s="45">
        <v>30236</v>
      </c>
      <c r="J75" s="46" t="s">
        <v>288</v>
      </c>
      <c r="K75" s="43" t="s">
        <v>288</v>
      </c>
      <c r="L75" s="43" t="str">
        <f t="shared" si="1"/>
        <v>N/A</v>
      </c>
      <c r="M75" s="47"/>
    </row>
    <row r="76" spans="2:13" ht="15">
      <c r="B76" s="42" t="s">
        <v>180</v>
      </c>
      <c r="C76" s="44" t="s">
        <v>186</v>
      </c>
      <c r="D76" s="44" t="s">
        <v>187</v>
      </c>
      <c r="E76" s="44" t="s">
        <v>421</v>
      </c>
      <c r="F76" s="44">
        <v>3</v>
      </c>
      <c r="G76" s="44" t="s">
        <v>458</v>
      </c>
      <c r="H76" s="44" t="s">
        <v>454</v>
      </c>
      <c r="I76" s="45">
        <v>43818</v>
      </c>
      <c r="J76" s="46">
        <v>0.56</v>
      </c>
      <c r="K76" s="87">
        <v>1643000</v>
      </c>
      <c r="L76" s="43">
        <f t="shared" si="1"/>
        <v>920080.0000000001</v>
      </c>
      <c r="M76" s="47"/>
    </row>
    <row r="77" spans="2:13" ht="15">
      <c r="B77" s="42" t="s">
        <v>180</v>
      </c>
      <c r="C77" s="44" t="s">
        <v>186</v>
      </c>
      <c r="D77" s="44" t="s">
        <v>185</v>
      </c>
      <c r="E77" s="44" t="s">
        <v>422</v>
      </c>
      <c r="F77" s="44">
        <v>1248</v>
      </c>
      <c r="G77" s="44" t="s">
        <v>30</v>
      </c>
      <c r="H77" s="44" t="s">
        <v>447</v>
      </c>
      <c r="I77" s="45">
        <v>43816</v>
      </c>
      <c r="J77" s="46">
        <v>0.56</v>
      </c>
      <c r="K77" s="43">
        <v>2536685</v>
      </c>
      <c r="L77" s="43">
        <f t="shared" si="1"/>
        <v>1420543.6</v>
      </c>
      <c r="M77" s="47"/>
    </row>
    <row r="78" spans="2:13" ht="15">
      <c r="B78" s="42" t="s">
        <v>180</v>
      </c>
      <c r="C78" s="44" t="s">
        <v>186</v>
      </c>
      <c r="D78" s="44" t="s">
        <v>423</v>
      </c>
      <c r="E78" s="44" t="s">
        <v>424</v>
      </c>
      <c r="F78" s="44">
        <v>2988</v>
      </c>
      <c r="G78" s="44" t="s">
        <v>30</v>
      </c>
      <c r="H78" s="44" t="s">
        <v>447</v>
      </c>
      <c r="I78" s="45">
        <v>38497</v>
      </c>
      <c r="J78" s="46" t="s">
        <v>288</v>
      </c>
      <c r="K78" s="43" t="s">
        <v>288</v>
      </c>
      <c r="L78" s="43" t="str">
        <f t="shared" si="1"/>
        <v>N/A</v>
      </c>
      <c r="M78" s="47"/>
    </row>
    <row r="79" spans="2:13" ht="15">
      <c r="B79" s="42" t="s">
        <v>180</v>
      </c>
      <c r="C79" s="44" t="s">
        <v>39</v>
      </c>
      <c r="D79" s="44" t="s">
        <v>189</v>
      </c>
      <c r="E79" s="44" t="s">
        <v>425</v>
      </c>
      <c r="F79" s="44">
        <v>2374</v>
      </c>
      <c r="G79" s="44" t="s">
        <v>458</v>
      </c>
      <c r="H79" s="44" t="s">
        <v>454</v>
      </c>
      <c r="I79" s="45">
        <v>43740</v>
      </c>
      <c r="J79" s="46">
        <v>0.542</v>
      </c>
      <c r="K79" s="43">
        <v>2226874</v>
      </c>
      <c r="L79" s="43">
        <f t="shared" si="1"/>
        <v>1206965.708</v>
      </c>
      <c r="M79" s="47"/>
    </row>
    <row r="80" spans="2:13" ht="15">
      <c r="B80" s="42" t="s">
        <v>180</v>
      </c>
      <c r="C80" s="44" t="s">
        <v>127</v>
      </c>
      <c r="D80" s="44" t="s">
        <v>191</v>
      </c>
      <c r="E80" s="44" t="s">
        <v>550</v>
      </c>
      <c r="F80" s="44">
        <v>2088</v>
      </c>
      <c r="G80" s="44" t="s">
        <v>30</v>
      </c>
      <c r="H80" s="44" t="s">
        <v>447</v>
      </c>
      <c r="I80" s="45">
        <v>43907</v>
      </c>
      <c r="J80" s="46">
        <v>0.53</v>
      </c>
      <c r="K80" s="43">
        <v>188000</v>
      </c>
      <c r="L80" s="43">
        <f t="shared" si="1"/>
        <v>99640</v>
      </c>
      <c r="M80" s="47"/>
    </row>
    <row r="81" spans="2:13" ht="15">
      <c r="B81" s="42" t="s">
        <v>180</v>
      </c>
      <c r="C81" s="44" t="s">
        <v>73</v>
      </c>
      <c r="D81" s="44" t="s">
        <v>193</v>
      </c>
      <c r="E81" s="44" t="s">
        <v>426</v>
      </c>
      <c r="F81" s="44">
        <v>4</v>
      </c>
      <c r="G81" s="44" t="s">
        <v>458</v>
      </c>
      <c r="H81" s="44" t="s">
        <v>454</v>
      </c>
      <c r="I81" s="45">
        <v>43388</v>
      </c>
      <c r="J81" s="46">
        <v>0.49229999999999996</v>
      </c>
      <c r="K81" s="87">
        <v>67000</v>
      </c>
      <c r="L81" s="43">
        <f t="shared" si="1"/>
        <v>32984.1</v>
      </c>
      <c r="M81" s="47"/>
    </row>
    <row r="82" spans="2:13" ht="15">
      <c r="B82" s="42" t="s">
        <v>180</v>
      </c>
      <c r="C82" s="44" t="s">
        <v>77</v>
      </c>
      <c r="D82" s="44" t="s">
        <v>427</v>
      </c>
      <c r="E82" s="44" t="s">
        <v>428</v>
      </c>
      <c r="F82" s="44">
        <v>5</v>
      </c>
      <c r="G82" s="44" t="s">
        <v>458</v>
      </c>
      <c r="H82" s="44" t="s">
        <v>454</v>
      </c>
      <c r="I82" s="45">
        <v>43090</v>
      </c>
      <c r="J82" s="46" t="s">
        <v>288</v>
      </c>
      <c r="K82" s="87" t="s">
        <v>288</v>
      </c>
      <c r="L82" s="43" t="str">
        <f t="shared" si="1"/>
        <v>N/A</v>
      </c>
      <c r="M82" s="47">
        <f>SUMIFS($L$6:$L$115,$B$6:$B$115,B82)/SUMIFS($K$6:$K$115,$B$6:$B$115,B82)</f>
        <v>0.5524552748087947</v>
      </c>
    </row>
    <row r="83" spans="2:13" ht="15">
      <c r="B83" s="42" t="s">
        <v>196</v>
      </c>
      <c r="C83" s="44" t="s">
        <v>199</v>
      </c>
      <c r="D83" s="44" t="s">
        <v>429</v>
      </c>
      <c r="E83" s="44" t="s">
        <v>430</v>
      </c>
      <c r="F83" s="44">
        <v>2779</v>
      </c>
      <c r="G83" s="44" t="s">
        <v>30</v>
      </c>
      <c r="H83" s="44" t="s">
        <v>447</v>
      </c>
      <c r="I83" s="45">
        <v>43872</v>
      </c>
      <c r="J83" s="46">
        <v>0.5561</v>
      </c>
      <c r="K83" s="43">
        <v>1478992</v>
      </c>
      <c r="L83" s="43">
        <f t="shared" si="1"/>
        <v>822467.4512</v>
      </c>
      <c r="M83" s="47"/>
    </row>
    <row r="84" spans="2:13" ht="15">
      <c r="B84" s="42" t="s">
        <v>196</v>
      </c>
      <c r="C84" s="44" t="s">
        <v>199</v>
      </c>
      <c r="D84" s="44" t="s">
        <v>429</v>
      </c>
      <c r="E84" s="44" t="s">
        <v>431</v>
      </c>
      <c r="F84" s="44">
        <v>2779</v>
      </c>
      <c r="G84" s="44" t="s">
        <v>458</v>
      </c>
      <c r="H84" s="44" t="s">
        <v>454</v>
      </c>
      <c r="I84" s="45">
        <v>43455</v>
      </c>
      <c r="J84" s="46">
        <v>0.546</v>
      </c>
      <c r="K84" s="87">
        <v>1400000</v>
      </c>
      <c r="L84" s="43">
        <f t="shared" si="1"/>
        <v>764400</v>
      </c>
      <c r="M84" s="47"/>
    </row>
    <row r="85" spans="2:13" ht="15">
      <c r="B85" s="42" t="s">
        <v>196</v>
      </c>
      <c r="C85" s="44" t="s">
        <v>32</v>
      </c>
      <c r="D85" s="44" t="s">
        <v>432</v>
      </c>
      <c r="E85" s="44" t="s">
        <v>433</v>
      </c>
      <c r="F85" s="44">
        <v>2399</v>
      </c>
      <c r="G85" s="44" t="s">
        <v>30</v>
      </c>
      <c r="H85" s="44" t="s">
        <v>447</v>
      </c>
      <c r="I85" s="45">
        <v>43928</v>
      </c>
      <c r="J85" s="46" t="s">
        <v>288</v>
      </c>
      <c r="K85" s="87" t="s">
        <v>288</v>
      </c>
      <c r="L85" s="43" t="str">
        <f t="shared" si="1"/>
        <v>N/A</v>
      </c>
      <c r="M85" s="47"/>
    </row>
    <row r="86" spans="2:13" ht="15">
      <c r="B86" s="42" t="s">
        <v>196</v>
      </c>
      <c r="C86" s="44" t="s">
        <v>32</v>
      </c>
      <c r="D86" s="44" t="s">
        <v>432</v>
      </c>
      <c r="E86" s="44" t="s">
        <v>434</v>
      </c>
      <c r="F86" s="44">
        <v>2399</v>
      </c>
      <c r="G86" s="44" t="s">
        <v>458</v>
      </c>
      <c r="H86" s="44" t="s">
        <v>454</v>
      </c>
      <c r="I86" s="45">
        <v>40518</v>
      </c>
      <c r="J86" s="46">
        <v>0.5246</v>
      </c>
      <c r="K86" s="87">
        <f>500000/2</f>
        <v>250000</v>
      </c>
      <c r="L86" s="43">
        <f t="shared" si="1"/>
        <v>131150</v>
      </c>
      <c r="M86" s="47"/>
    </row>
    <row r="87" spans="2:13" ht="15">
      <c r="B87" s="42" t="s">
        <v>196</v>
      </c>
      <c r="C87" s="44" t="s">
        <v>203</v>
      </c>
      <c r="D87" s="44" t="s">
        <v>432</v>
      </c>
      <c r="E87" s="44" t="s">
        <v>435</v>
      </c>
      <c r="F87" s="44">
        <v>2397</v>
      </c>
      <c r="G87" s="44" t="s">
        <v>30</v>
      </c>
      <c r="H87" s="44" t="s">
        <v>447</v>
      </c>
      <c r="I87" s="45">
        <v>41696</v>
      </c>
      <c r="J87" s="46">
        <v>0.5256000000000001</v>
      </c>
      <c r="K87" s="87">
        <v>94212</v>
      </c>
      <c r="L87" s="43">
        <f t="shared" si="1"/>
        <v>49517.82720000001</v>
      </c>
      <c r="M87" s="47"/>
    </row>
    <row r="88" spans="2:13" ht="15">
      <c r="B88" s="42" t="s">
        <v>196</v>
      </c>
      <c r="C88" s="44" t="s">
        <v>203</v>
      </c>
      <c r="D88" s="44" t="s">
        <v>432</v>
      </c>
      <c r="E88" s="44" t="s">
        <v>436</v>
      </c>
      <c r="F88" s="44">
        <v>2397</v>
      </c>
      <c r="G88" s="44" t="s">
        <v>458</v>
      </c>
      <c r="H88" s="44" t="s">
        <v>454</v>
      </c>
      <c r="I88" s="45">
        <v>39246</v>
      </c>
      <c r="J88" s="46">
        <v>0.5159</v>
      </c>
      <c r="K88" s="87">
        <f>500000/2</f>
        <v>250000</v>
      </c>
      <c r="L88" s="43">
        <f t="shared" si="1"/>
        <v>128975</v>
      </c>
      <c r="M88" s="47"/>
    </row>
    <row r="89" spans="2:13" ht="15">
      <c r="B89" s="42" t="s">
        <v>196</v>
      </c>
      <c r="C89" s="44" t="s">
        <v>114</v>
      </c>
      <c r="D89" s="44" t="s">
        <v>437</v>
      </c>
      <c r="E89" s="44" t="s">
        <v>438</v>
      </c>
      <c r="F89" s="44">
        <v>3193</v>
      </c>
      <c r="G89" s="44" t="s">
        <v>30</v>
      </c>
      <c r="H89" s="44" t="s">
        <v>447</v>
      </c>
      <c r="I89" s="45">
        <v>43971</v>
      </c>
      <c r="J89" s="46">
        <v>0.5477</v>
      </c>
      <c r="K89" s="87">
        <v>121604</v>
      </c>
      <c r="L89" s="43">
        <f t="shared" si="1"/>
        <v>66602.51079999999</v>
      </c>
      <c r="M89" s="47"/>
    </row>
    <row r="90" spans="2:13" ht="15">
      <c r="B90" s="42" t="s">
        <v>196</v>
      </c>
      <c r="C90" s="44" t="s">
        <v>206</v>
      </c>
      <c r="D90" s="44" t="s">
        <v>432</v>
      </c>
      <c r="E90" s="44" t="s">
        <v>439</v>
      </c>
      <c r="F90" s="44">
        <v>2398</v>
      </c>
      <c r="G90" s="44" t="s">
        <v>30</v>
      </c>
      <c r="H90" s="44" t="s">
        <v>447</v>
      </c>
      <c r="I90" s="45">
        <v>42170</v>
      </c>
      <c r="J90" s="46" t="s">
        <v>288</v>
      </c>
      <c r="K90" s="43" t="s">
        <v>288</v>
      </c>
      <c r="L90" s="43" t="str">
        <f t="shared" si="1"/>
        <v>N/A</v>
      </c>
      <c r="M90" s="47"/>
    </row>
    <row r="91" spans="2:13" ht="15">
      <c r="B91" s="42" t="s">
        <v>196</v>
      </c>
      <c r="C91" s="44" t="s">
        <v>75</v>
      </c>
      <c r="D91" s="44" t="s">
        <v>437</v>
      </c>
      <c r="E91" s="44" t="s">
        <v>440</v>
      </c>
      <c r="F91" s="44">
        <v>3195</v>
      </c>
      <c r="G91" s="44" t="s">
        <v>30</v>
      </c>
      <c r="H91" s="44" t="s">
        <v>447</v>
      </c>
      <c r="I91" s="45">
        <v>44070</v>
      </c>
      <c r="J91" s="46">
        <v>0.5462</v>
      </c>
      <c r="K91" s="43">
        <v>271560</v>
      </c>
      <c r="L91" s="43">
        <f t="shared" si="1"/>
        <v>148326.07200000001</v>
      </c>
      <c r="M91" s="47"/>
    </row>
    <row r="92" spans="2:13" ht="15">
      <c r="B92" s="42" t="s">
        <v>196</v>
      </c>
      <c r="C92" s="44" t="s">
        <v>210</v>
      </c>
      <c r="D92" s="44" t="s">
        <v>441</v>
      </c>
      <c r="E92" s="44" t="s">
        <v>442</v>
      </c>
      <c r="F92" s="44">
        <v>2400</v>
      </c>
      <c r="G92" s="44" t="s">
        <v>30</v>
      </c>
      <c r="H92" s="44" t="s">
        <v>447</v>
      </c>
      <c r="I92" s="45">
        <v>43712</v>
      </c>
      <c r="J92" s="46">
        <v>0.5252</v>
      </c>
      <c r="K92" s="87">
        <v>300000</v>
      </c>
      <c r="L92" s="43">
        <f t="shared" si="1"/>
        <v>157560</v>
      </c>
      <c r="M92" s="47"/>
    </row>
    <row r="93" spans="2:13" ht="15">
      <c r="B93" s="42" t="s">
        <v>196</v>
      </c>
      <c r="C93" s="44" t="s">
        <v>210</v>
      </c>
      <c r="D93" s="44" t="s">
        <v>441</v>
      </c>
      <c r="E93" s="44" t="s">
        <v>443</v>
      </c>
      <c r="F93" s="44">
        <v>2400</v>
      </c>
      <c r="G93" s="44" t="s">
        <v>458</v>
      </c>
      <c r="H93" s="44" t="s">
        <v>454</v>
      </c>
      <c r="I93" s="45">
        <v>43712</v>
      </c>
      <c r="J93" s="46">
        <v>0.5252</v>
      </c>
      <c r="K93" s="87">
        <v>100000</v>
      </c>
      <c r="L93" s="43">
        <f t="shared" si="1"/>
        <v>52520</v>
      </c>
      <c r="M93" s="47">
        <f>SUMIFS($L$6:$L$115,$B$6:$B$115,B93)/SUMIFS($K$6:$K$115,$B$6:$B$115,B93)</f>
        <v>0.5441440731788726</v>
      </c>
    </row>
    <row r="94" spans="2:13" ht="15">
      <c r="B94" s="42" t="s">
        <v>553</v>
      </c>
      <c r="C94" s="44" t="s">
        <v>111</v>
      </c>
      <c r="D94" s="44" t="s">
        <v>554</v>
      </c>
      <c r="E94" s="44"/>
      <c r="F94" s="44"/>
      <c r="G94" s="44" t="s">
        <v>30</v>
      </c>
      <c r="H94" s="44" t="s">
        <v>447</v>
      </c>
      <c r="I94" s="45">
        <v>44070</v>
      </c>
      <c r="J94" s="46">
        <v>0.525</v>
      </c>
      <c r="K94" s="87">
        <v>49000</v>
      </c>
      <c r="L94" s="43">
        <f t="shared" si="1"/>
        <v>25725</v>
      </c>
      <c r="M94" s="47"/>
    </row>
    <row r="95" spans="2:13" ht="15">
      <c r="B95" s="42" t="s">
        <v>553</v>
      </c>
      <c r="C95" s="44" t="s">
        <v>153</v>
      </c>
      <c r="D95" s="44" t="s">
        <v>218</v>
      </c>
      <c r="E95" s="44"/>
      <c r="F95" s="44"/>
      <c r="G95" s="44" t="s">
        <v>30</v>
      </c>
      <c r="H95" s="44" t="s">
        <v>447</v>
      </c>
      <c r="I95" s="45">
        <v>43676</v>
      </c>
      <c r="J95" s="46" t="s">
        <v>288</v>
      </c>
      <c r="K95" s="87" t="s">
        <v>288</v>
      </c>
      <c r="L95" s="43" t="str">
        <f t="shared" si="1"/>
        <v>N/A</v>
      </c>
      <c r="M95" s="47"/>
    </row>
    <row r="96" spans="2:13" ht="15">
      <c r="B96" s="42" t="s">
        <v>553</v>
      </c>
      <c r="C96" s="44" t="s">
        <v>80</v>
      </c>
      <c r="D96" s="44" t="s">
        <v>554</v>
      </c>
      <c r="E96" s="44"/>
      <c r="F96" s="44"/>
      <c r="G96" s="44" t="s">
        <v>458</v>
      </c>
      <c r="H96" s="44" t="s">
        <v>454</v>
      </c>
      <c r="I96" s="45">
        <v>42410</v>
      </c>
      <c r="J96" s="46">
        <v>0.5</v>
      </c>
      <c r="K96" s="87">
        <v>50000</v>
      </c>
      <c r="L96" s="43">
        <f t="shared" si="1"/>
        <v>25000</v>
      </c>
      <c r="M96" s="47"/>
    </row>
    <row r="97" spans="2:13" ht="15">
      <c r="B97" s="42" t="s">
        <v>553</v>
      </c>
      <c r="C97" s="44" t="s">
        <v>46</v>
      </c>
      <c r="D97" s="44" t="s">
        <v>218</v>
      </c>
      <c r="E97" s="44"/>
      <c r="F97" s="44"/>
      <c r="G97" s="44" t="s">
        <v>30</v>
      </c>
      <c r="H97" s="44" t="s">
        <v>447</v>
      </c>
      <c r="I97" s="45">
        <v>44013</v>
      </c>
      <c r="J97" s="46">
        <v>0.46</v>
      </c>
      <c r="K97" s="87">
        <v>154042</v>
      </c>
      <c r="L97" s="43">
        <f t="shared" si="1"/>
        <v>70859.32</v>
      </c>
      <c r="M97" s="47"/>
    </row>
    <row r="98" spans="2:13" ht="15">
      <c r="B98" s="42" t="s">
        <v>553</v>
      </c>
      <c r="C98" s="44" t="s">
        <v>46</v>
      </c>
      <c r="D98" s="44" t="s">
        <v>222</v>
      </c>
      <c r="E98" s="44"/>
      <c r="F98" s="44"/>
      <c r="G98" s="44" t="s">
        <v>458</v>
      </c>
      <c r="H98" s="44" t="s">
        <v>454</v>
      </c>
      <c r="I98" s="45">
        <v>40198</v>
      </c>
      <c r="J98" s="46" t="s">
        <v>288</v>
      </c>
      <c r="K98" s="87" t="s">
        <v>288</v>
      </c>
      <c r="L98" s="43" t="str">
        <f t="shared" si="1"/>
        <v>N/A</v>
      </c>
      <c r="M98" s="47"/>
    </row>
    <row r="99" spans="2:13" ht="15">
      <c r="B99" s="42" t="s">
        <v>553</v>
      </c>
      <c r="C99" s="44" t="s">
        <v>46</v>
      </c>
      <c r="D99" s="44" t="s">
        <v>223</v>
      </c>
      <c r="E99" s="44"/>
      <c r="F99" s="44"/>
      <c r="G99" s="44" t="s">
        <v>458</v>
      </c>
      <c r="H99" s="44" t="s">
        <v>454</v>
      </c>
      <c r="I99" s="45">
        <v>43257</v>
      </c>
      <c r="J99" s="46" t="s">
        <v>288</v>
      </c>
      <c r="K99" s="87" t="s">
        <v>288</v>
      </c>
      <c r="L99" s="43" t="str">
        <f t="shared" si="1"/>
        <v>N/A</v>
      </c>
      <c r="M99" s="47"/>
    </row>
    <row r="100" spans="2:13" ht="15">
      <c r="B100" s="42" t="s">
        <v>553</v>
      </c>
      <c r="C100" s="44" t="s">
        <v>132</v>
      </c>
      <c r="D100" s="44" t="s">
        <v>556</v>
      </c>
      <c r="E100" s="44"/>
      <c r="F100" s="44"/>
      <c r="G100" s="44" t="s">
        <v>30</v>
      </c>
      <c r="H100" s="44" t="s">
        <v>454</v>
      </c>
      <c r="I100" s="45">
        <v>44012</v>
      </c>
      <c r="J100" s="46">
        <v>0.52</v>
      </c>
      <c r="K100" s="87">
        <v>44092</v>
      </c>
      <c r="L100" s="43">
        <f t="shared" si="1"/>
        <v>22927.84</v>
      </c>
      <c r="M100" s="47"/>
    </row>
    <row r="101" spans="2:13" ht="15">
      <c r="B101" s="42" t="s">
        <v>553</v>
      </c>
      <c r="C101" s="44" t="s">
        <v>132</v>
      </c>
      <c r="D101" s="44" t="s">
        <v>555</v>
      </c>
      <c r="E101" s="44"/>
      <c r="F101" s="44"/>
      <c r="G101" s="44" t="s">
        <v>458</v>
      </c>
      <c r="H101" s="44" t="s">
        <v>454</v>
      </c>
      <c r="I101" s="45">
        <v>43889</v>
      </c>
      <c r="J101" s="46" t="s">
        <v>288</v>
      </c>
      <c r="K101" s="87" t="s">
        <v>288</v>
      </c>
      <c r="L101" s="43" t="str">
        <f t="shared" si="1"/>
        <v>N/A</v>
      </c>
      <c r="M101" s="47"/>
    </row>
    <row r="102" spans="2:13" ht="15">
      <c r="B102" s="42" t="s">
        <v>553</v>
      </c>
      <c r="C102" s="44" t="s">
        <v>227</v>
      </c>
      <c r="D102" s="44" t="s">
        <v>226</v>
      </c>
      <c r="E102" s="44"/>
      <c r="F102" s="44"/>
      <c r="G102" s="44" t="s">
        <v>458</v>
      </c>
      <c r="H102" s="44" t="s">
        <v>454</v>
      </c>
      <c r="I102" s="90">
        <v>40512</v>
      </c>
      <c r="J102" s="46">
        <v>0.45</v>
      </c>
      <c r="K102" s="87">
        <v>12000</v>
      </c>
      <c r="L102" s="43">
        <f t="shared" si="1"/>
        <v>5400</v>
      </c>
      <c r="M102" s="95">
        <f>SUMIFS($L$6:$L$115,$B$6:$B$115,B102)/SUMIFS($K$6:$K$115,$B$6:$B$115,B102)</f>
        <v>0.48494232274677</v>
      </c>
    </row>
    <row r="103" spans="2:13" ht="15">
      <c r="B103" s="42" t="s">
        <v>286</v>
      </c>
      <c r="C103" s="44" t="s">
        <v>94</v>
      </c>
      <c r="D103" s="44" t="s">
        <v>231</v>
      </c>
      <c r="E103" s="44" t="s">
        <v>444</v>
      </c>
      <c r="F103" s="44">
        <v>3330</v>
      </c>
      <c r="G103" s="44" t="s">
        <v>30</v>
      </c>
      <c r="H103" s="44" t="s">
        <v>447</v>
      </c>
      <c r="I103" s="45">
        <v>43045</v>
      </c>
      <c r="J103" s="46" t="s">
        <v>288</v>
      </c>
      <c r="K103" s="43" t="s">
        <v>288</v>
      </c>
      <c r="L103" s="43" t="str">
        <f t="shared" si="1"/>
        <v>N/A</v>
      </c>
      <c r="M103" s="47"/>
    </row>
    <row r="104" spans="2:13" ht="15">
      <c r="B104" s="42" t="s">
        <v>286</v>
      </c>
      <c r="C104" s="44" t="s">
        <v>114</v>
      </c>
      <c r="D104" s="44" t="s">
        <v>233</v>
      </c>
      <c r="E104" s="44" t="s">
        <v>445</v>
      </c>
      <c r="F104" s="44">
        <v>6465</v>
      </c>
      <c r="G104" s="44" t="s">
        <v>458</v>
      </c>
      <c r="H104" s="44" t="s">
        <v>454</v>
      </c>
      <c r="I104" s="45">
        <v>43663</v>
      </c>
      <c r="J104" s="46" t="s">
        <v>288</v>
      </c>
      <c r="K104" s="43" t="s">
        <v>288</v>
      </c>
      <c r="L104" s="43" t="str">
        <f t="shared" si="1"/>
        <v>N/A</v>
      </c>
      <c r="M104" s="47"/>
    </row>
    <row r="105" spans="2:13" ht="15">
      <c r="B105" s="88" t="s">
        <v>286</v>
      </c>
      <c r="C105" s="89" t="s">
        <v>236</v>
      </c>
      <c r="D105" s="89" t="s">
        <v>235</v>
      </c>
      <c r="E105" s="89" t="s">
        <v>446</v>
      </c>
      <c r="F105" s="89"/>
      <c r="G105" s="89" t="s">
        <v>30</v>
      </c>
      <c r="H105" s="89" t="s">
        <v>447</v>
      </c>
      <c r="I105" s="90">
        <v>41264</v>
      </c>
      <c r="J105" s="91">
        <v>0.375</v>
      </c>
      <c r="K105" s="87">
        <v>519000</v>
      </c>
      <c r="L105" s="87">
        <f t="shared" si="1"/>
        <v>194625</v>
      </c>
      <c r="M105" s="95">
        <f>SUMIFS($L$6:$L$115,$B$6:$B$115,B105)/SUMIFS($K$6:$K$115,$B$6:$B$115,B105)</f>
        <v>0.375</v>
      </c>
    </row>
    <row r="106" spans="2:13" ht="15">
      <c r="B106" s="42" t="s">
        <v>287</v>
      </c>
      <c r="C106" s="44" t="s">
        <v>81</v>
      </c>
      <c r="D106" s="44" t="s">
        <v>238</v>
      </c>
      <c r="E106" s="44" t="s">
        <v>448</v>
      </c>
      <c r="F106" s="44">
        <v>546</v>
      </c>
      <c r="G106" s="44" t="s">
        <v>30</v>
      </c>
      <c r="H106" s="44" t="s">
        <v>454</v>
      </c>
      <c r="I106" s="45">
        <v>43265</v>
      </c>
      <c r="J106" s="46">
        <v>0.48</v>
      </c>
      <c r="K106" s="43">
        <v>307025</v>
      </c>
      <c r="L106" s="43">
        <f t="shared" si="1"/>
        <v>147372</v>
      </c>
      <c r="M106" s="47"/>
    </row>
    <row r="107" spans="2:13" ht="15">
      <c r="B107" s="42" t="s">
        <v>287</v>
      </c>
      <c r="C107" s="44" t="s">
        <v>81</v>
      </c>
      <c r="D107" s="44" t="s">
        <v>238</v>
      </c>
      <c r="E107" s="44" t="s">
        <v>449</v>
      </c>
      <c r="F107" s="44">
        <v>546</v>
      </c>
      <c r="G107" s="44" t="s">
        <v>458</v>
      </c>
      <c r="H107" s="44" t="s">
        <v>454</v>
      </c>
      <c r="I107" s="45">
        <v>43265</v>
      </c>
      <c r="J107" s="46">
        <v>0.48</v>
      </c>
      <c r="K107" s="43">
        <v>82462</v>
      </c>
      <c r="L107" s="43">
        <f t="shared" si="1"/>
        <v>39581.76</v>
      </c>
      <c r="M107" s="47"/>
    </row>
    <row r="108" spans="2:13" ht="15">
      <c r="B108" s="42" t="s">
        <v>287</v>
      </c>
      <c r="C108" s="44" t="s">
        <v>170</v>
      </c>
      <c r="D108" s="44" t="s">
        <v>240</v>
      </c>
      <c r="E108" s="44" t="s">
        <v>450</v>
      </c>
      <c r="F108" s="44">
        <v>3516</v>
      </c>
      <c r="G108" s="44" t="s">
        <v>30</v>
      </c>
      <c r="H108" s="44" t="s">
        <v>447</v>
      </c>
      <c r="I108" s="45">
        <v>42790</v>
      </c>
      <c r="J108" s="46">
        <v>0.5003</v>
      </c>
      <c r="K108" s="43">
        <v>426451</v>
      </c>
      <c r="L108" s="43">
        <f t="shared" si="1"/>
        <v>213353.43529999998</v>
      </c>
      <c r="M108" s="47"/>
    </row>
    <row r="109" spans="2:13" ht="15">
      <c r="B109" s="42" t="s">
        <v>287</v>
      </c>
      <c r="C109" s="44" t="s">
        <v>170</v>
      </c>
      <c r="D109" s="44" t="s">
        <v>242</v>
      </c>
      <c r="E109" s="44" t="s">
        <v>451</v>
      </c>
      <c r="F109" s="44">
        <v>632</v>
      </c>
      <c r="G109" s="44" t="s">
        <v>30</v>
      </c>
      <c r="H109" s="44" t="s">
        <v>447</v>
      </c>
      <c r="I109" s="45">
        <v>42600</v>
      </c>
      <c r="J109" s="46">
        <v>0.5283</v>
      </c>
      <c r="K109" s="43">
        <v>97926</v>
      </c>
      <c r="L109" s="43">
        <f t="shared" si="1"/>
        <v>51734.3058</v>
      </c>
      <c r="M109" s="47"/>
    </row>
    <row r="110" spans="2:13" ht="15">
      <c r="B110" s="42" t="s">
        <v>287</v>
      </c>
      <c r="C110" s="44" t="s">
        <v>170</v>
      </c>
      <c r="D110" s="44" t="s">
        <v>243</v>
      </c>
      <c r="E110" s="44" t="s">
        <v>452</v>
      </c>
      <c r="F110" s="44">
        <v>637</v>
      </c>
      <c r="G110" s="44" t="s">
        <v>458</v>
      </c>
      <c r="H110" s="44" t="s">
        <v>454</v>
      </c>
      <c r="I110" s="45">
        <v>41023</v>
      </c>
      <c r="J110" s="46">
        <v>0.5082</v>
      </c>
      <c r="K110" s="43">
        <v>582074</v>
      </c>
      <c r="L110" s="43">
        <f t="shared" si="1"/>
        <v>295810.0068</v>
      </c>
      <c r="M110" s="47"/>
    </row>
    <row r="111" spans="2:13" ht="15">
      <c r="B111" s="88" t="s">
        <v>287</v>
      </c>
      <c r="C111" s="89" t="s">
        <v>245</v>
      </c>
      <c r="D111" s="89" t="s">
        <v>244</v>
      </c>
      <c r="E111" s="89" t="s">
        <v>453</v>
      </c>
      <c r="F111" s="89"/>
      <c r="G111" s="89" t="s">
        <v>30</v>
      </c>
      <c r="H111" s="89" t="s">
        <v>454</v>
      </c>
      <c r="I111" s="90" t="s">
        <v>455</v>
      </c>
      <c r="J111" s="91">
        <v>0.37</v>
      </c>
      <c r="K111" s="87">
        <v>564000</v>
      </c>
      <c r="L111" s="87">
        <f t="shared" si="1"/>
        <v>208680</v>
      </c>
      <c r="M111" s="95"/>
    </row>
    <row r="112" spans="2:13" ht="15">
      <c r="B112" s="88" t="s">
        <v>287</v>
      </c>
      <c r="C112" s="89" t="s">
        <v>248</v>
      </c>
      <c r="D112" s="89" t="s">
        <v>247</v>
      </c>
      <c r="E112" s="89" t="s">
        <v>456</v>
      </c>
      <c r="F112" s="89"/>
      <c r="G112" s="89" t="s">
        <v>30</v>
      </c>
      <c r="H112" s="89" t="s">
        <v>447</v>
      </c>
      <c r="I112" s="90">
        <v>41723</v>
      </c>
      <c r="J112" s="91">
        <v>0.4</v>
      </c>
      <c r="K112" s="87">
        <v>176000</v>
      </c>
      <c r="L112" s="87">
        <f t="shared" si="1"/>
        <v>70400</v>
      </c>
      <c r="M112" s="95"/>
    </row>
    <row r="113" spans="2:13" ht="15">
      <c r="B113" s="88" t="s">
        <v>287</v>
      </c>
      <c r="C113" s="89" t="s">
        <v>248</v>
      </c>
      <c r="D113" s="89" t="s">
        <v>250</v>
      </c>
      <c r="E113" s="89" t="s">
        <v>457</v>
      </c>
      <c r="F113" s="89"/>
      <c r="G113" s="89" t="s">
        <v>458</v>
      </c>
      <c r="H113" s="89" t="s">
        <v>454</v>
      </c>
      <c r="I113" s="90">
        <v>42592</v>
      </c>
      <c r="J113" s="91">
        <v>0.385</v>
      </c>
      <c r="K113" s="87">
        <v>1030000</v>
      </c>
      <c r="L113" s="87">
        <f t="shared" si="1"/>
        <v>396550</v>
      </c>
      <c r="M113" s="95"/>
    </row>
    <row r="114" spans="2:13" ht="15">
      <c r="B114" s="88" t="s">
        <v>287</v>
      </c>
      <c r="C114" s="89" t="s">
        <v>253</v>
      </c>
      <c r="D114" s="89" t="s">
        <v>252</v>
      </c>
      <c r="E114" s="89" t="s">
        <v>459</v>
      </c>
      <c r="F114" s="89"/>
      <c r="G114" s="89" t="s">
        <v>30</v>
      </c>
      <c r="H114" s="89" t="s">
        <v>447</v>
      </c>
      <c r="I114" s="90">
        <v>43489</v>
      </c>
      <c r="J114" s="91">
        <v>0.45</v>
      </c>
      <c r="K114" s="87">
        <v>268000</v>
      </c>
      <c r="L114" s="87">
        <f t="shared" si="1"/>
        <v>120600</v>
      </c>
      <c r="M114" s="95"/>
    </row>
    <row r="115" spans="2:13" ht="15">
      <c r="B115" s="88" t="s">
        <v>287</v>
      </c>
      <c r="C115" s="89" t="s">
        <v>256</v>
      </c>
      <c r="D115" s="89" t="s">
        <v>255</v>
      </c>
      <c r="E115" s="89" t="s">
        <v>460</v>
      </c>
      <c r="F115" s="89"/>
      <c r="G115" s="89" t="s">
        <v>30</v>
      </c>
      <c r="H115" s="89" t="s">
        <v>447</v>
      </c>
      <c r="I115" s="90">
        <v>43735</v>
      </c>
      <c r="J115" s="91">
        <v>0.4</v>
      </c>
      <c r="K115" s="87">
        <v>81000</v>
      </c>
      <c r="L115" s="87">
        <f t="shared" si="1"/>
        <v>32400</v>
      </c>
      <c r="M115" s="95">
        <f>SUMIFS($L$6:$L$115,$B$6:$B$115,B115)/SUMIFS($K$6:$K$115,$B$6:$B$115,B115)</f>
        <v>0.43610194916206035</v>
      </c>
    </row>
    <row r="116" spans="3:13" ht="15">
      <c r="C116" s="44"/>
      <c r="D116" s="44"/>
      <c r="E116" s="44"/>
      <c r="F116" s="44"/>
      <c r="G116" s="44"/>
      <c r="H116" s="44"/>
      <c r="I116" s="45"/>
      <c r="J116" s="46"/>
      <c r="K116" s="48"/>
      <c r="L116" s="48"/>
      <c r="M116" s="47"/>
    </row>
    <row r="117" spans="3:13" ht="15">
      <c r="C117" s="44"/>
      <c r="D117" s="44"/>
      <c r="E117" s="44"/>
      <c r="F117" s="44"/>
      <c r="G117" s="44"/>
      <c r="H117" s="44"/>
      <c r="I117" s="45"/>
      <c r="J117" s="46"/>
      <c r="K117" s="48"/>
      <c r="L117" s="48"/>
      <c r="M117" s="47"/>
    </row>
    <row r="118" spans="9:13" ht="15">
      <c r="I118" s="45"/>
      <c r="J118" s="46"/>
      <c r="K118" s="46"/>
      <c r="L118" s="46"/>
      <c r="M118" s="46"/>
    </row>
    <row r="119" spans="2:15" ht="13">
      <c r="B119" s="49"/>
      <c r="C119" s="49"/>
      <c r="D119" s="49"/>
      <c r="E119" s="49"/>
      <c r="F119" s="49"/>
      <c r="G119" s="49"/>
      <c r="H119" s="49"/>
      <c r="I119" s="55" t="s">
        <v>461</v>
      </c>
      <c r="J119" s="51">
        <f>AVERAGE(J6:J115)</f>
        <v>0.4952386692636051</v>
      </c>
      <c r="K119" s="51"/>
      <c r="L119" s="51"/>
      <c r="M119" s="51">
        <f>AVERAGE(M6:M115)</f>
        <v>0.4947022595275998</v>
      </c>
      <c r="O119" s="47"/>
    </row>
    <row r="120" spans="2:15" ht="13.5" thickBot="1">
      <c r="B120" s="52"/>
      <c r="C120" s="52"/>
      <c r="D120" s="52"/>
      <c r="E120" s="52"/>
      <c r="F120" s="52"/>
      <c r="G120" s="52"/>
      <c r="H120" s="52"/>
      <c r="I120" s="56" t="s">
        <v>462</v>
      </c>
      <c r="J120" s="54">
        <f>MEDIAN(J6:J115)</f>
        <v>0.5</v>
      </c>
      <c r="K120" s="54"/>
      <c r="L120" s="54"/>
      <c r="M120" s="54">
        <f>MEDIAN(M6:M115)</f>
        <v>0.4962865748527898</v>
      </c>
      <c r="O120" s="47"/>
    </row>
    <row r="121" spans="9:13" ht="15">
      <c r="I121" s="45"/>
      <c r="J121" s="46"/>
      <c r="K121" s="46"/>
      <c r="L121" s="46"/>
      <c r="M121" s="46"/>
    </row>
    <row r="122" spans="2:13" ht="15">
      <c r="B122" s="42" t="s">
        <v>261</v>
      </c>
      <c r="I122" s="45"/>
      <c r="J122" s="46"/>
      <c r="K122" s="46"/>
      <c r="L122" s="46"/>
      <c r="M122" s="46"/>
    </row>
    <row r="123" spans="2:13" ht="15">
      <c r="B123" s="42" t="s">
        <v>463</v>
      </c>
      <c r="I123" s="45"/>
      <c r="J123" s="46"/>
      <c r="K123" s="46"/>
      <c r="L123" s="46"/>
      <c r="M123" s="46"/>
    </row>
    <row r="124" spans="2:13" ht="15">
      <c r="B124" s="42" t="s">
        <v>551</v>
      </c>
      <c r="I124" s="45"/>
      <c r="J124" s="46"/>
      <c r="K124" s="46"/>
      <c r="L124" s="46"/>
      <c r="M124" s="46"/>
    </row>
    <row r="125" spans="2:13" ht="15">
      <c r="B125" s="57" t="s">
        <v>464</v>
      </c>
      <c r="I125" s="45"/>
      <c r="J125" s="46"/>
      <c r="K125" s="46"/>
      <c r="L125" s="46"/>
      <c r="M125" s="46"/>
    </row>
    <row r="126" spans="2:13" ht="15">
      <c r="B126" s="57" t="s">
        <v>465</v>
      </c>
      <c r="I126" s="45"/>
      <c r="J126" s="46"/>
      <c r="K126" s="46"/>
      <c r="L126" s="46"/>
      <c r="M126" s="46"/>
    </row>
    <row r="127" spans="9:13" ht="15">
      <c r="I127" s="45"/>
      <c r="J127" s="46"/>
      <c r="K127" s="46"/>
      <c r="L127" s="46"/>
      <c r="M127" s="46"/>
    </row>
  </sheetData>
  <printOptions/>
  <pageMargins left="0.25" right="0.25" top="0.75" bottom="0.75" header="0.3" footer="0.3"/>
  <pageSetup firstPageNumber="1" useFirstPageNumber="1" fitToHeight="8" horizontalDpi="600" verticalDpi="600" orientation="landscape" scale="72" r:id="rId1"/>
  <headerFooter>
    <oddHeader>&amp;R&amp;"Arial,Regular"&amp;10Exhibit 2.1
Page &amp;P of 3</oddHeader>
  </headerFooter>
  <rowBreaks count="2" manualBreakCount="2">
    <brk id="51" min="1" max="16383" man="1"/>
    <brk id="93" min="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4"/>
  <sheetViews>
    <sheetView view="pageBreakPreview" zoomScale="85" zoomScaleSheetLayoutView="85" workbookViewId="0" topLeftCell="C1">
      <selection activeCell="I41" sqref="I41"/>
    </sheetView>
  </sheetViews>
  <sheetFormatPr defaultColWidth="9.140625" defaultRowHeight="15"/>
  <cols>
    <col min="1" max="1" width="9.140625" style="42" customWidth="1"/>
    <col min="2" max="2" width="32.140625" style="42" bestFit="1" customWidth="1"/>
    <col min="3" max="3" width="13.8515625" style="42" customWidth="1"/>
    <col min="4" max="5" width="26.57421875" style="42" customWidth="1"/>
    <col min="6" max="6" width="8.140625" style="42" hidden="1" customWidth="1"/>
    <col min="7" max="7" width="12.7109375" style="42" customWidth="1"/>
    <col min="8" max="8" width="17.7109375" style="42" bestFit="1" customWidth="1"/>
    <col min="9" max="11" width="15.7109375" style="42" customWidth="1"/>
    <col min="12" max="16384" width="9.140625" style="42" customWidth="1"/>
  </cols>
  <sheetData>
    <row r="2" spans="2:11" ht="13">
      <c r="B2" s="80" t="s">
        <v>290</v>
      </c>
      <c r="C2" s="81"/>
      <c r="D2" s="81"/>
      <c r="E2" s="81"/>
      <c r="F2" s="81"/>
      <c r="G2" s="81"/>
      <c r="H2" s="81"/>
      <c r="I2" s="81"/>
      <c r="J2" s="81"/>
      <c r="K2" s="81"/>
    </row>
    <row r="3" spans="2:11" ht="15">
      <c r="B3" s="85"/>
      <c r="C3" s="85"/>
      <c r="D3" s="85"/>
      <c r="E3" s="85"/>
      <c r="F3" s="85"/>
      <c r="G3" s="85"/>
      <c r="H3" s="85"/>
      <c r="I3" s="85"/>
      <c r="J3" s="85"/>
      <c r="K3" s="85"/>
    </row>
    <row r="4" spans="2:11" ht="26">
      <c r="B4" s="82" t="s">
        <v>291</v>
      </c>
      <c r="C4" s="82" t="s">
        <v>292</v>
      </c>
      <c r="D4" s="82" t="s">
        <v>293</v>
      </c>
      <c r="E4" s="82" t="s">
        <v>294</v>
      </c>
      <c r="F4" s="83" t="s">
        <v>302</v>
      </c>
      <c r="G4" s="82" t="s">
        <v>296</v>
      </c>
      <c r="H4" s="82" t="s">
        <v>297</v>
      </c>
      <c r="I4" s="83" t="s">
        <v>298</v>
      </c>
      <c r="J4" s="83" t="s">
        <v>303</v>
      </c>
      <c r="K4" s="83" t="s">
        <v>301</v>
      </c>
    </row>
    <row r="6" spans="2:11" ht="15">
      <c r="B6" s="42" t="s">
        <v>270</v>
      </c>
      <c r="C6" s="44" t="s">
        <v>139</v>
      </c>
      <c r="D6" s="44" t="s">
        <v>307</v>
      </c>
      <c r="E6" s="44" t="s">
        <v>308</v>
      </c>
      <c r="F6" s="44">
        <v>2782</v>
      </c>
      <c r="G6" s="44" t="s">
        <v>30</v>
      </c>
      <c r="H6" s="44" t="s">
        <v>454</v>
      </c>
      <c r="I6" s="45">
        <v>43402</v>
      </c>
      <c r="J6" s="46">
        <v>0.54</v>
      </c>
      <c r="K6" s="46"/>
    </row>
    <row r="7" spans="2:11" ht="15">
      <c r="B7" s="42" t="s">
        <v>270</v>
      </c>
      <c r="C7" s="44" t="s">
        <v>139</v>
      </c>
      <c r="D7" s="44" t="s">
        <v>307</v>
      </c>
      <c r="E7" s="44" t="s">
        <v>311</v>
      </c>
      <c r="F7" s="44">
        <v>2782</v>
      </c>
      <c r="G7" s="44" t="s">
        <v>458</v>
      </c>
      <c r="H7" s="44" t="s">
        <v>454</v>
      </c>
      <c r="I7" s="45">
        <v>43402</v>
      </c>
      <c r="J7" s="46">
        <v>0.54</v>
      </c>
      <c r="K7" s="46">
        <f>AVERAGEIFS($J$6:$J$21,$B$6:$B$21,B7)</f>
        <v>0.54</v>
      </c>
    </row>
    <row r="8" spans="2:11" ht="15">
      <c r="B8" s="42" t="s">
        <v>160</v>
      </c>
      <c r="C8" s="44" t="s">
        <v>94</v>
      </c>
      <c r="D8" s="44" t="s">
        <v>162</v>
      </c>
      <c r="E8" s="44" t="s">
        <v>313</v>
      </c>
      <c r="F8" s="44">
        <v>1152</v>
      </c>
      <c r="G8" s="44" t="s">
        <v>30</v>
      </c>
      <c r="H8" s="44" t="s">
        <v>447</v>
      </c>
      <c r="I8" s="45">
        <v>42703</v>
      </c>
      <c r="J8" s="46" t="s">
        <v>288</v>
      </c>
      <c r="K8" s="46"/>
    </row>
    <row r="9" spans="2:11" ht="15">
      <c r="B9" s="42" t="s">
        <v>160</v>
      </c>
      <c r="C9" s="44" t="s">
        <v>94</v>
      </c>
      <c r="D9" s="44" t="s">
        <v>316</v>
      </c>
      <c r="E9" s="44" t="s">
        <v>317</v>
      </c>
      <c r="F9" s="44">
        <v>1356</v>
      </c>
      <c r="G9" s="44" t="s">
        <v>30</v>
      </c>
      <c r="H9" s="44" t="s">
        <v>447</v>
      </c>
      <c r="I9" s="45">
        <v>42829</v>
      </c>
      <c r="J9" s="46" t="s">
        <v>288</v>
      </c>
      <c r="K9" s="46"/>
    </row>
    <row r="10" spans="2:11" ht="15">
      <c r="B10" s="42" t="s">
        <v>160</v>
      </c>
      <c r="C10" s="44" t="s">
        <v>94</v>
      </c>
      <c r="D10" s="44" t="s">
        <v>165</v>
      </c>
      <c r="E10" s="44" t="s">
        <v>319</v>
      </c>
      <c r="F10" s="44">
        <v>2186</v>
      </c>
      <c r="G10" s="44" t="s">
        <v>458</v>
      </c>
      <c r="H10" s="44" t="s">
        <v>454</v>
      </c>
      <c r="I10" s="45">
        <v>43185</v>
      </c>
      <c r="J10" s="46">
        <v>0.48</v>
      </c>
      <c r="K10" s="46">
        <f>AVERAGEIFS($J$6:$J$21,$B$6:$B$21,B10)</f>
        <v>0.48</v>
      </c>
    </row>
    <row r="11" spans="2:11" ht="15">
      <c r="B11" s="42" t="s">
        <v>268</v>
      </c>
      <c r="C11" s="44" t="s">
        <v>323</v>
      </c>
      <c r="D11" s="44" t="s">
        <v>275</v>
      </c>
      <c r="E11" s="44" t="s">
        <v>324</v>
      </c>
      <c r="F11" s="44">
        <v>2743</v>
      </c>
      <c r="G11" s="44" t="s">
        <v>30</v>
      </c>
      <c r="H11" s="44" t="s">
        <v>454</v>
      </c>
      <c r="I11" s="45">
        <v>43320</v>
      </c>
      <c r="J11" s="46">
        <v>0.5044</v>
      </c>
      <c r="K11" s="46"/>
    </row>
    <row r="12" spans="2:11" ht="15">
      <c r="B12" s="42" t="s">
        <v>268</v>
      </c>
      <c r="C12" s="44" t="s">
        <v>274</v>
      </c>
      <c r="D12" s="44" t="s">
        <v>273</v>
      </c>
      <c r="E12" s="44" t="s">
        <v>328</v>
      </c>
      <c r="F12" s="44">
        <v>870</v>
      </c>
      <c r="G12" s="44" t="s">
        <v>30</v>
      </c>
      <c r="H12" s="44" t="s">
        <v>454</v>
      </c>
      <c r="I12" s="45">
        <v>43333</v>
      </c>
      <c r="J12" s="46">
        <v>0.5052</v>
      </c>
      <c r="K12" s="46"/>
    </row>
    <row r="13" spans="2:11" ht="15">
      <c r="B13" s="42" t="s">
        <v>268</v>
      </c>
      <c r="C13" s="44" t="s">
        <v>274</v>
      </c>
      <c r="D13" s="44" t="s">
        <v>273</v>
      </c>
      <c r="E13" s="44" t="s">
        <v>331</v>
      </c>
      <c r="F13" s="44">
        <v>870</v>
      </c>
      <c r="G13" s="44" t="s">
        <v>458</v>
      </c>
      <c r="H13" s="44" t="s">
        <v>454</v>
      </c>
      <c r="I13" s="45">
        <v>43412</v>
      </c>
      <c r="J13" s="46">
        <v>0.5052</v>
      </c>
      <c r="K13" s="46"/>
    </row>
    <row r="14" spans="2:11" ht="15">
      <c r="B14" s="42" t="s">
        <v>268</v>
      </c>
      <c r="C14" s="44" t="s">
        <v>39</v>
      </c>
      <c r="D14" s="44" t="s">
        <v>277</v>
      </c>
      <c r="E14" s="44" t="s">
        <v>333</v>
      </c>
      <c r="F14" s="44">
        <v>752</v>
      </c>
      <c r="G14" s="44" t="s">
        <v>30</v>
      </c>
      <c r="H14" s="44" t="s">
        <v>454</v>
      </c>
      <c r="I14" s="45">
        <v>43803</v>
      </c>
      <c r="J14" s="46">
        <v>0.4797</v>
      </c>
      <c r="K14" s="46"/>
    </row>
    <row r="15" spans="2:11" ht="15">
      <c r="B15" s="42" t="s">
        <v>268</v>
      </c>
      <c r="C15" s="44" t="s">
        <v>136</v>
      </c>
      <c r="D15" s="44" t="s">
        <v>336</v>
      </c>
      <c r="E15" s="44" t="s">
        <v>337</v>
      </c>
      <c r="F15" s="44">
        <v>218</v>
      </c>
      <c r="G15" s="44" t="s">
        <v>30</v>
      </c>
      <c r="H15" s="44" t="s">
        <v>454</v>
      </c>
      <c r="I15" s="45">
        <v>43816</v>
      </c>
      <c r="J15" s="46" t="s">
        <v>288</v>
      </c>
      <c r="K15" s="46"/>
    </row>
    <row r="16" spans="2:11" ht="15">
      <c r="B16" s="42" t="s">
        <v>268</v>
      </c>
      <c r="C16" s="44" t="s">
        <v>136</v>
      </c>
      <c r="D16" s="44" t="s">
        <v>336</v>
      </c>
      <c r="E16" s="44" t="s">
        <v>340</v>
      </c>
      <c r="F16" s="44">
        <v>218</v>
      </c>
      <c r="G16" s="44" t="s">
        <v>458</v>
      </c>
      <c r="H16" s="44" t="s">
        <v>454</v>
      </c>
      <c r="I16" s="45">
        <v>43816</v>
      </c>
      <c r="J16" s="46" t="s">
        <v>288</v>
      </c>
      <c r="K16" s="46"/>
    </row>
    <row r="17" spans="2:11" ht="15">
      <c r="B17" s="42" t="s">
        <v>268</v>
      </c>
      <c r="C17" s="44" t="s">
        <v>136</v>
      </c>
      <c r="D17" s="44" t="s">
        <v>273</v>
      </c>
      <c r="E17" s="44" t="s">
        <v>343</v>
      </c>
      <c r="F17" s="44">
        <v>871</v>
      </c>
      <c r="G17" s="44" t="s">
        <v>30</v>
      </c>
      <c r="H17" s="44" t="s">
        <v>454</v>
      </c>
      <c r="I17" s="45">
        <v>44026</v>
      </c>
      <c r="J17" s="46">
        <v>0.5053</v>
      </c>
      <c r="K17" s="46"/>
    </row>
    <row r="18" spans="2:11" ht="15">
      <c r="B18" s="42" t="s">
        <v>268</v>
      </c>
      <c r="C18" s="44" t="s">
        <v>136</v>
      </c>
      <c r="D18" s="44" t="s">
        <v>275</v>
      </c>
      <c r="E18" s="44" t="s">
        <v>346</v>
      </c>
      <c r="F18" s="44">
        <v>2744</v>
      </c>
      <c r="G18" s="44" t="s">
        <v>30</v>
      </c>
      <c r="H18" s="44" t="s">
        <v>454</v>
      </c>
      <c r="I18" s="45">
        <v>43689</v>
      </c>
      <c r="J18" s="46">
        <v>0.5046</v>
      </c>
      <c r="K18" s="46"/>
    </row>
    <row r="19" spans="2:11" ht="15">
      <c r="B19" s="42" t="s">
        <v>268</v>
      </c>
      <c r="C19" s="44" t="s">
        <v>139</v>
      </c>
      <c r="D19" s="44" t="s">
        <v>279</v>
      </c>
      <c r="E19" s="44" t="s">
        <v>349</v>
      </c>
      <c r="F19" s="44">
        <v>162</v>
      </c>
      <c r="G19" s="44" t="s">
        <v>30</v>
      </c>
      <c r="H19" s="44" t="s">
        <v>454</v>
      </c>
      <c r="I19" s="45">
        <v>43537</v>
      </c>
      <c r="J19" s="46">
        <v>0.49939999999999996</v>
      </c>
      <c r="K19" s="46"/>
    </row>
    <row r="20" spans="2:11" ht="15">
      <c r="B20" s="42" t="s">
        <v>268</v>
      </c>
      <c r="C20" s="44" t="s">
        <v>144</v>
      </c>
      <c r="D20" s="44" t="s">
        <v>280</v>
      </c>
      <c r="E20" s="44" t="s">
        <v>352</v>
      </c>
      <c r="F20" s="44">
        <v>2546</v>
      </c>
      <c r="G20" s="44" t="s">
        <v>30</v>
      </c>
      <c r="H20" s="44" t="s">
        <v>454</v>
      </c>
      <c r="I20" s="45">
        <v>43454</v>
      </c>
      <c r="J20" s="46" t="s">
        <v>288</v>
      </c>
      <c r="K20" s="46"/>
    </row>
    <row r="21" spans="2:11" ht="15">
      <c r="B21" s="42" t="s">
        <v>268</v>
      </c>
      <c r="C21" s="44" t="s">
        <v>144</v>
      </c>
      <c r="D21" s="44" t="s">
        <v>280</v>
      </c>
      <c r="E21" s="44" t="s">
        <v>354</v>
      </c>
      <c r="F21" s="44">
        <v>2546</v>
      </c>
      <c r="G21" s="44" t="s">
        <v>458</v>
      </c>
      <c r="H21" s="44" t="s">
        <v>454</v>
      </c>
      <c r="I21" s="45">
        <v>40528</v>
      </c>
      <c r="J21" s="46" t="s">
        <v>288</v>
      </c>
      <c r="K21" s="46">
        <f>AVERAGEIFS($J$6:$J$21,$B$6:$B$21,B21)</f>
        <v>0.5005428571428571</v>
      </c>
    </row>
    <row r="23" spans="2:11" ht="13">
      <c r="B23" s="49"/>
      <c r="C23" s="49"/>
      <c r="D23" s="49"/>
      <c r="E23" s="49"/>
      <c r="F23" s="49"/>
      <c r="G23" s="49"/>
      <c r="H23" s="49"/>
      <c r="I23" s="50" t="s">
        <v>357</v>
      </c>
      <c r="J23" s="51">
        <f>AVERAGE(J6:J21)</f>
        <v>0.5063799999999999</v>
      </c>
      <c r="K23" s="51">
        <f>AVERAGE(K6:K21)</f>
        <v>0.506847619047619</v>
      </c>
    </row>
    <row r="24" spans="2:11" ht="13.5" thickBot="1">
      <c r="B24" s="52"/>
      <c r="C24" s="52"/>
      <c r="D24" s="52"/>
      <c r="E24" s="52"/>
      <c r="F24" s="52"/>
      <c r="G24" s="52"/>
      <c r="H24" s="52"/>
      <c r="I24" s="53" t="s">
        <v>359</v>
      </c>
      <c r="J24" s="54">
        <f>MEDIAN(J6:J21)</f>
        <v>0.5049</v>
      </c>
      <c r="K24" s="54">
        <f>MEDIAN(K6:K21)</f>
        <v>0.5005428571428571</v>
      </c>
    </row>
  </sheetData>
  <printOptions/>
  <pageMargins left="0.25" right="0.25" top="0.75" bottom="0.75" header="0.3" footer="0.3"/>
  <pageSetup firstPageNumber="1" useFirstPageNumber="1" fitToHeight="11" horizontalDpi="600" verticalDpi="600" orientation="landscape" scale="72" r:id="rId1"/>
  <headerFooter>
    <oddHeader>&amp;R&amp;"Arial,Regular"&amp;10Exhibit 2.2
Page &amp;P of 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49"/>
  <sheetViews>
    <sheetView zoomScale="85" zoomScaleNormal="85" workbookViewId="0" topLeftCell="A67">
      <selection activeCell="V17" sqref="V17"/>
    </sheetView>
  </sheetViews>
  <sheetFormatPr defaultColWidth="9.140625" defaultRowHeight="15"/>
  <cols>
    <col min="1" max="1" width="5.57421875" style="42" customWidth="1"/>
    <col min="2" max="2" width="45.57421875" style="42" customWidth="1"/>
    <col min="3" max="9" width="10.57421875" style="44" customWidth="1"/>
    <col min="10" max="11" width="4.8515625" style="44" customWidth="1"/>
    <col min="12" max="12" width="45.57421875" style="42" customWidth="1"/>
    <col min="13" max="19" width="10.57421875" style="44" customWidth="1"/>
    <col min="20" max="21" width="5.421875" style="42" customWidth="1"/>
    <col min="22" max="16384" width="9.140625" style="42" customWidth="1"/>
  </cols>
  <sheetData>
    <row r="2" spans="2:19" ht="14.5">
      <c r="B2" s="116" t="s">
        <v>466</v>
      </c>
      <c r="C2" s="116"/>
      <c r="D2" s="116"/>
      <c r="E2" s="116"/>
      <c r="F2" s="116"/>
      <c r="G2" s="116"/>
      <c r="H2" s="116"/>
      <c r="I2" s="116"/>
      <c r="L2" s="116" t="s">
        <v>466</v>
      </c>
      <c r="M2" s="116"/>
      <c r="N2" s="116"/>
      <c r="O2" s="116"/>
      <c r="P2" s="116"/>
      <c r="Q2" s="116"/>
      <c r="R2" s="116"/>
      <c r="S2" s="116"/>
    </row>
    <row r="3" spans="2:12" ht="15">
      <c r="B3" s="44"/>
      <c r="I3" s="46"/>
      <c r="L3" s="44"/>
    </row>
    <row r="4" spans="2:19" ht="14.5">
      <c r="B4" s="116" t="s">
        <v>565</v>
      </c>
      <c r="C4" s="116"/>
      <c r="D4" s="116"/>
      <c r="E4" s="116"/>
      <c r="F4" s="116"/>
      <c r="G4" s="116"/>
      <c r="H4" s="116"/>
      <c r="I4" s="116"/>
      <c r="L4" s="116" t="s">
        <v>469</v>
      </c>
      <c r="M4" s="116"/>
      <c r="N4" s="116"/>
      <c r="O4" s="116"/>
      <c r="P4" s="116"/>
      <c r="Q4" s="116"/>
      <c r="R4" s="116"/>
      <c r="S4" s="116"/>
    </row>
    <row r="5" spans="2:19" ht="15">
      <c r="B5" s="58" t="s">
        <v>6</v>
      </c>
      <c r="C5" s="59" t="s">
        <v>7</v>
      </c>
      <c r="D5" s="60">
        <v>2019</v>
      </c>
      <c r="E5" s="60">
        <v>2018</v>
      </c>
      <c r="F5" s="60">
        <v>2017</v>
      </c>
      <c r="G5" s="60">
        <v>2016</v>
      </c>
      <c r="H5" s="60">
        <v>2015</v>
      </c>
      <c r="I5" s="44" t="s">
        <v>258</v>
      </c>
      <c r="L5" s="58" t="str">
        <f aca="true" t="shared" si="0" ref="L5:M22">B5</f>
        <v>Proxy Group Company</v>
      </c>
      <c r="M5" s="59" t="str">
        <f t="shared" si="0"/>
        <v>Ticker</v>
      </c>
      <c r="N5" s="60">
        <v>2019</v>
      </c>
      <c r="O5" s="60">
        <v>2018</v>
      </c>
      <c r="P5" s="60">
        <v>2017</v>
      </c>
      <c r="Q5" s="60">
        <v>2016</v>
      </c>
      <c r="R5" s="60">
        <v>2015</v>
      </c>
      <c r="S5" s="44" t="s">
        <v>258</v>
      </c>
    </row>
    <row r="6" spans="2:25" ht="15">
      <c r="B6" s="61" t="s">
        <v>27</v>
      </c>
      <c r="C6" s="62" t="s">
        <v>28</v>
      </c>
      <c r="D6" s="63">
        <v>0.5955220272957288</v>
      </c>
      <c r="E6" s="63">
        <v>0.6127275718557068</v>
      </c>
      <c r="F6" s="63">
        <v>0.6014807283760695</v>
      </c>
      <c r="G6" s="63">
        <v>0.5700864495979479</v>
      </c>
      <c r="H6" s="63">
        <v>0.5594963010245096</v>
      </c>
      <c r="I6" s="64">
        <f aca="true" t="shared" si="1" ref="I6:I25">_xlfn.IFERROR(AVERAGE(D6:H6),"")</f>
        <v>0.5878626156299924</v>
      </c>
      <c r="J6" s="46"/>
      <c r="K6" s="46"/>
      <c r="L6" s="61" t="str">
        <f t="shared" si="0"/>
        <v>ALLETE, Inc.</v>
      </c>
      <c r="M6" s="62" t="str">
        <f t="shared" si="0"/>
        <v>ALE</v>
      </c>
      <c r="N6" s="63">
        <v>0.40447797270427127</v>
      </c>
      <c r="O6" s="63">
        <v>0.3872724281442932</v>
      </c>
      <c r="P6" s="63">
        <v>0.3985192716239305</v>
      </c>
      <c r="Q6" s="63">
        <v>0.42991355040205215</v>
      </c>
      <c r="R6" s="63">
        <v>0.4405036989754903</v>
      </c>
      <c r="S6" s="64">
        <f aca="true" t="shared" si="2" ref="S6:S25">_xlfn.IFERROR(AVERAGE(N6:R6),"")</f>
        <v>0.4121373843700075</v>
      </c>
      <c r="V6" s="47"/>
      <c r="W6" s="47"/>
      <c r="X6" s="47"/>
      <c r="Y6" s="47"/>
    </row>
    <row r="7" spans="2:25" ht="15">
      <c r="B7" s="66" t="s">
        <v>36</v>
      </c>
      <c r="C7" s="67" t="s">
        <v>37</v>
      </c>
      <c r="D7" s="68">
        <v>0.5285087030503178</v>
      </c>
      <c r="E7" s="68">
        <v>0.5312505829050841</v>
      </c>
      <c r="F7" s="68">
        <v>0.5304646611796517</v>
      </c>
      <c r="G7" s="68">
        <v>0.529893772831381</v>
      </c>
      <c r="H7" s="68">
        <v>0.5250783689625201</v>
      </c>
      <c r="I7" s="46">
        <f t="shared" si="1"/>
        <v>0.529039217785791</v>
      </c>
      <c r="J7" s="46"/>
      <c r="K7" s="46"/>
      <c r="L7" s="66" t="str">
        <f t="shared" si="0"/>
        <v>Ameren Corporation</v>
      </c>
      <c r="M7" s="67" t="str">
        <f t="shared" si="0"/>
        <v>AEE</v>
      </c>
      <c r="N7" s="68">
        <v>0.47149129694968217</v>
      </c>
      <c r="O7" s="68">
        <v>0.4687494170949159</v>
      </c>
      <c r="P7" s="68">
        <v>0.46953533882034826</v>
      </c>
      <c r="Q7" s="68">
        <v>0.47010622716861905</v>
      </c>
      <c r="R7" s="68">
        <v>0.47492163103747986</v>
      </c>
      <c r="S7" s="46">
        <f t="shared" si="2"/>
        <v>0.47096078221420906</v>
      </c>
      <c r="V7" s="47"/>
      <c r="W7" s="47"/>
      <c r="X7" s="47"/>
      <c r="Y7" s="47"/>
    </row>
    <row r="8" spans="2:25" ht="15">
      <c r="B8" s="66" t="s">
        <v>48</v>
      </c>
      <c r="C8" s="67" t="s">
        <v>49</v>
      </c>
      <c r="D8" s="68">
        <v>0.4944067461201195</v>
      </c>
      <c r="E8" s="68">
        <v>0.4920473554994365</v>
      </c>
      <c r="F8" s="68">
        <v>0.4957092596586865</v>
      </c>
      <c r="G8" s="68">
        <v>0.48287840332538284</v>
      </c>
      <c r="H8" s="68">
        <v>0.48060942544689617</v>
      </c>
      <c r="I8" s="46">
        <f t="shared" si="1"/>
        <v>0.48913023801010425</v>
      </c>
      <c r="J8" s="46"/>
      <c r="K8" s="46"/>
      <c r="L8" s="66" t="str">
        <f t="shared" si="0"/>
        <v>American Electric Power Company, Inc.</v>
      </c>
      <c r="M8" s="67" t="str">
        <f t="shared" si="0"/>
        <v>AEP</v>
      </c>
      <c r="N8" s="68">
        <v>0.5055932538798805</v>
      </c>
      <c r="O8" s="68">
        <v>0.5079526445005634</v>
      </c>
      <c r="P8" s="68">
        <v>0.5042907403413135</v>
      </c>
      <c r="Q8" s="68">
        <v>0.5171215966746171</v>
      </c>
      <c r="R8" s="68">
        <v>0.5193905745531038</v>
      </c>
      <c r="S8" s="46">
        <f t="shared" si="2"/>
        <v>0.5108697619898956</v>
      </c>
      <c r="V8" s="47"/>
      <c r="W8" s="47"/>
      <c r="X8" s="47"/>
      <c r="Y8" s="47"/>
    </row>
    <row r="9" spans="2:25" ht="15">
      <c r="B9" s="66" t="s">
        <v>82</v>
      </c>
      <c r="C9" s="67" t="s">
        <v>83</v>
      </c>
      <c r="D9" s="68">
        <v>0.5082769370970649</v>
      </c>
      <c r="E9" s="68">
        <v>0.4988823664290728</v>
      </c>
      <c r="F9" s="68">
        <v>0.5074672577732352</v>
      </c>
      <c r="G9" s="68">
        <v>0.5092621364381331</v>
      </c>
      <c r="H9" s="68">
        <v>0.5041283338653975</v>
      </c>
      <c r="I9" s="46">
        <f t="shared" si="1"/>
        <v>0.5056034063205808</v>
      </c>
      <c r="J9" s="46"/>
      <c r="K9" s="46"/>
      <c r="L9" s="66" t="str">
        <f t="shared" si="0"/>
        <v>Avista Corporation</v>
      </c>
      <c r="M9" s="67" t="str">
        <f t="shared" si="0"/>
        <v>AVA</v>
      </c>
      <c r="N9" s="68">
        <v>0.49172306290293505</v>
      </c>
      <c r="O9" s="68">
        <v>0.5011176335709272</v>
      </c>
      <c r="P9" s="68">
        <v>0.4925327422267648</v>
      </c>
      <c r="Q9" s="68">
        <v>0.4907378635618669</v>
      </c>
      <c r="R9" s="68">
        <v>0.49587166613460254</v>
      </c>
      <c r="S9" s="46">
        <f t="shared" si="2"/>
        <v>0.4943965936794193</v>
      </c>
      <c r="V9" s="47"/>
      <c r="W9" s="47"/>
      <c r="X9" s="47"/>
      <c r="Y9" s="47"/>
    </row>
    <row r="10" spans="2:25" ht="15">
      <c r="B10" s="66" t="s">
        <v>91</v>
      </c>
      <c r="C10" s="67" t="s">
        <v>92</v>
      </c>
      <c r="D10" s="68">
        <v>0.5255751220261723</v>
      </c>
      <c r="E10" s="68">
        <v>0.52502303357783</v>
      </c>
      <c r="F10" s="68">
        <v>0.5254714794077705</v>
      </c>
      <c r="G10" s="68">
        <v>0.5214481628720934</v>
      </c>
      <c r="H10" s="68">
        <v>0.5525034350063859</v>
      </c>
      <c r="I10" s="46">
        <f t="shared" si="1"/>
        <v>0.5300042465780505</v>
      </c>
      <c r="J10" s="46"/>
      <c r="K10" s="46"/>
      <c r="L10" s="66" t="str">
        <f t="shared" si="0"/>
        <v>Duke Energy Corporation</v>
      </c>
      <c r="M10" s="67" t="str">
        <f t="shared" si="0"/>
        <v>DUK</v>
      </c>
      <c r="N10" s="68">
        <v>0.4744248779738277</v>
      </c>
      <c r="O10" s="68">
        <v>0.47497696642217</v>
      </c>
      <c r="P10" s="68">
        <v>0.47452852059222944</v>
      </c>
      <c r="Q10" s="68">
        <v>0.4785518371279066</v>
      </c>
      <c r="R10" s="68">
        <v>0.4474965649936141</v>
      </c>
      <c r="S10" s="46">
        <f t="shared" si="2"/>
        <v>0.46999575342194955</v>
      </c>
      <c r="V10" s="47"/>
      <c r="W10" s="47"/>
      <c r="X10" s="47"/>
      <c r="Y10" s="47"/>
    </row>
    <row r="11" spans="2:25" ht="15">
      <c r="B11" s="66" t="s">
        <v>108</v>
      </c>
      <c r="C11" s="67" t="s">
        <v>109</v>
      </c>
      <c r="D11" s="68">
        <v>0.537879776231885</v>
      </c>
      <c r="E11" s="68">
        <v>0.5134347913933521</v>
      </c>
      <c r="F11" s="68">
        <v>0.5718812227903507</v>
      </c>
      <c r="G11" s="68">
        <v>0.5819501116401901</v>
      </c>
      <c r="H11" s="68">
        <v>0.5629270976004572</v>
      </c>
      <c r="I11" s="46">
        <f t="shared" si="1"/>
        <v>0.5536145999312471</v>
      </c>
      <c r="J11" s="46"/>
      <c r="K11" s="46"/>
      <c r="L11" s="66" t="str">
        <f t="shared" si="0"/>
        <v>Edison International</v>
      </c>
      <c r="M11" s="67" t="str">
        <f t="shared" si="0"/>
        <v>EIX</v>
      </c>
      <c r="N11" s="68">
        <v>0.46212022376811496</v>
      </c>
      <c r="O11" s="68">
        <v>0.4865652086066478</v>
      </c>
      <c r="P11" s="68">
        <v>0.4281187772096493</v>
      </c>
      <c r="Q11" s="68">
        <v>0.41804988835981</v>
      </c>
      <c r="R11" s="68">
        <v>0.43707290239954283</v>
      </c>
      <c r="S11" s="46">
        <f t="shared" si="2"/>
        <v>0.44638540006875294</v>
      </c>
      <c r="V11" s="47"/>
      <c r="W11" s="47"/>
      <c r="X11" s="47"/>
      <c r="Y11" s="47"/>
    </row>
    <row r="12" spans="2:25" ht="15">
      <c r="B12" s="66" t="s">
        <v>284</v>
      </c>
      <c r="C12" s="67" t="s">
        <v>113</v>
      </c>
      <c r="D12" s="68">
        <v>0.48978879627583005</v>
      </c>
      <c r="E12" s="68">
        <v>0.4787764719974392</v>
      </c>
      <c r="F12" s="68">
        <v>0.49947086212676844</v>
      </c>
      <c r="G12" s="68">
        <v>0.4772849911630478</v>
      </c>
      <c r="H12" s="68">
        <v>0.49855832696449665</v>
      </c>
      <c r="I12" s="46">
        <f t="shared" si="1"/>
        <v>0.48877588970551644</v>
      </c>
      <c r="J12" s="46"/>
      <c r="K12" s="46"/>
      <c r="L12" s="66" t="str">
        <f t="shared" si="0"/>
        <v>El Paso Electric Company</v>
      </c>
      <c r="M12" s="67" t="str">
        <f t="shared" si="0"/>
        <v>EE</v>
      </c>
      <c r="N12" s="68">
        <v>0.51021120372417</v>
      </c>
      <c r="O12" s="68">
        <v>0.5212235280025608</v>
      </c>
      <c r="P12" s="68">
        <v>0.5005291378732316</v>
      </c>
      <c r="Q12" s="68">
        <v>0.5227150088369522</v>
      </c>
      <c r="R12" s="68">
        <v>0.5014416730355034</v>
      </c>
      <c r="S12" s="46">
        <f t="shared" si="2"/>
        <v>0.5112241102944836</v>
      </c>
      <c r="V12" s="47"/>
      <c r="W12" s="47"/>
      <c r="X12" s="47"/>
      <c r="Y12" s="47"/>
    </row>
    <row r="13" spans="2:25" ht="15">
      <c r="B13" s="66" t="s">
        <v>117</v>
      </c>
      <c r="C13" s="67" t="s">
        <v>118</v>
      </c>
      <c r="D13" s="68">
        <v>0.48205542611276075</v>
      </c>
      <c r="E13" s="68">
        <v>0.48849702980910226</v>
      </c>
      <c r="F13" s="68">
        <v>0.47794657353675474</v>
      </c>
      <c r="G13" s="68">
        <v>0.48187146144930454</v>
      </c>
      <c r="H13" s="68">
        <v>0.4987053417674531</v>
      </c>
      <c r="I13" s="46">
        <f t="shared" si="1"/>
        <v>0.48581516653507506</v>
      </c>
      <c r="J13" s="46"/>
      <c r="K13" s="46"/>
      <c r="L13" s="66" t="str">
        <f t="shared" si="0"/>
        <v>Entergy Corporation</v>
      </c>
      <c r="M13" s="67" t="str">
        <f t="shared" si="0"/>
        <v>ETR</v>
      </c>
      <c r="N13" s="68">
        <v>0.5179445738872392</v>
      </c>
      <c r="O13" s="68">
        <v>0.5115029701908977</v>
      </c>
      <c r="P13" s="68">
        <v>0.5220534264632453</v>
      </c>
      <c r="Q13" s="68">
        <v>0.5181285385506954</v>
      </c>
      <c r="R13" s="68">
        <v>0.5012946582325469</v>
      </c>
      <c r="S13" s="46">
        <f t="shared" si="2"/>
        <v>0.5141848334649249</v>
      </c>
      <c r="V13" s="47"/>
      <c r="W13" s="47"/>
      <c r="X13" s="47"/>
      <c r="Y13" s="47"/>
    </row>
    <row r="14" spans="2:25" ht="15">
      <c r="B14" s="66" t="s">
        <v>285</v>
      </c>
      <c r="C14" s="67" t="s">
        <v>134</v>
      </c>
      <c r="D14" s="68">
        <v>0.5631886578119295</v>
      </c>
      <c r="E14" s="68">
        <v>0.5890206595729556</v>
      </c>
      <c r="F14" s="68">
        <v>0.5697407097648463</v>
      </c>
      <c r="G14" s="68">
        <v>0.5459485229519383</v>
      </c>
      <c r="H14" s="68">
        <v>0.5134182111894936</v>
      </c>
      <c r="I14" s="46">
        <f t="shared" si="1"/>
        <v>0.5562633522582326</v>
      </c>
      <c r="J14" s="46"/>
      <c r="K14" s="46"/>
      <c r="L14" s="66" t="str">
        <f t="shared" si="0"/>
        <v>FirstEnergy Corporation</v>
      </c>
      <c r="M14" s="67" t="str">
        <f t="shared" si="0"/>
        <v>FE</v>
      </c>
      <c r="N14" s="68">
        <v>0.4368113421880705</v>
      </c>
      <c r="O14" s="68">
        <v>0.41097934042704437</v>
      </c>
      <c r="P14" s="68">
        <v>0.4302592902351537</v>
      </c>
      <c r="Q14" s="68">
        <v>0.45405147704806165</v>
      </c>
      <c r="R14" s="68">
        <v>0.48658178881050634</v>
      </c>
      <c r="S14" s="46">
        <f t="shared" si="2"/>
        <v>0.44373664774176735</v>
      </c>
      <c r="V14" s="47"/>
      <c r="W14" s="47"/>
      <c r="X14" s="47"/>
      <c r="Y14" s="47"/>
    </row>
    <row r="15" spans="2:25" ht="15">
      <c r="B15" s="66" t="s">
        <v>404</v>
      </c>
      <c r="C15" s="67" t="s">
        <v>151</v>
      </c>
      <c r="D15" s="68">
        <v>0.5413262347757701</v>
      </c>
      <c r="E15" s="68">
        <v>0.5493048969689157</v>
      </c>
      <c r="F15" s="68">
        <v>0.5422487022626117</v>
      </c>
      <c r="G15" s="68">
        <v>0.5507533585288366</v>
      </c>
      <c r="H15" s="68">
        <v>0.5584141257436716</v>
      </c>
      <c r="I15" s="46">
        <f t="shared" si="1"/>
        <v>0.5484094636559611</v>
      </c>
      <c r="J15" s="46"/>
      <c r="K15" s="46"/>
      <c r="L15" s="66" t="str">
        <f t="shared" si="0"/>
        <v xml:space="preserve">Evergy, Inc. </v>
      </c>
      <c r="M15" s="67" t="str">
        <f t="shared" si="0"/>
        <v>EVRG</v>
      </c>
      <c r="N15" s="68">
        <v>0.45867376522422987</v>
      </c>
      <c r="O15" s="68">
        <v>0.4506951030310843</v>
      </c>
      <c r="P15" s="68">
        <v>0.45775129773738826</v>
      </c>
      <c r="Q15" s="68">
        <v>0.4492466414711635</v>
      </c>
      <c r="R15" s="68">
        <v>0.4415858742563285</v>
      </c>
      <c r="S15" s="46">
        <f t="shared" si="2"/>
        <v>0.4515905363440389</v>
      </c>
      <c r="V15" s="47"/>
      <c r="W15" s="47"/>
      <c r="X15" s="47"/>
      <c r="Y15" s="47"/>
    </row>
    <row r="16" spans="2:25" ht="15">
      <c r="B16" s="66" t="s">
        <v>157</v>
      </c>
      <c r="C16" s="67" t="s">
        <v>158</v>
      </c>
      <c r="D16" s="68">
        <v>0.5514362664487634</v>
      </c>
      <c r="E16" s="68">
        <v>0.5424816065318133</v>
      </c>
      <c r="F16" s="68">
        <v>0.5421829245943912</v>
      </c>
      <c r="G16" s="68">
        <v>0.5314718506743702</v>
      </c>
      <c r="H16" s="68">
        <v>0.52340218653555</v>
      </c>
      <c r="I16" s="46">
        <f t="shared" si="1"/>
        <v>0.5381949669569777</v>
      </c>
      <c r="J16" s="46"/>
      <c r="K16" s="46"/>
      <c r="L16" s="66" t="str">
        <f t="shared" si="0"/>
        <v>IDACORP, Inc.</v>
      </c>
      <c r="M16" s="67" t="str">
        <f t="shared" si="0"/>
        <v>IDA</v>
      </c>
      <c r="N16" s="68">
        <v>0.4485637335512366</v>
      </c>
      <c r="O16" s="68">
        <v>0.4575183934681866</v>
      </c>
      <c r="P16" s="68">
        <v>0.4578170754056088</v>
      </c>
      <c r="Q16" s="68">
        <v>0.4685281493256298</v>
      </c>
      <c r="R16" s="68">
        <v>0.47659781346445</v>
      </c>
      <c r="S16" s="46">
        <f t="shared" si="2"/>
        <v>0.4618050330430224</v>
      </c>
      <c r="V16" s="47"/>
      <c r="W16" s="47"/>
      <c r="X16" s="47"/>
      <c r="Y16" s="47"/>
    </row>
    <row r="17" spans="2:25" ht="15">
      <c r="B17" s="66" t="s">
        <v>160</v>
      </c>
      <c r="C17" s="67" t="s">
        <v>161</v>
      </c>
      <c r="D17" s="68">
        <v>0.5936523337402515</v>
      </c>
      <c r="E17" s="68">
        <v>0.6395288364152174</v>
      </c>
      <c r="F17" s="68">
        <v>0.5941426184358757</v>
      </c>
      <c r="G17" s="68">
        <v>0.622914324185451</v>
      </c>
      <c r="H17" s="68">
        <v>0.6060928730855617</v>
      </c>
      <c r="I17" s="46">
        <f t="shared" si="1"/>
        <v>0.6112661971724714</v>
      </c>
      <c r="J17" s="46"/>
      <c r="K17" s="46"/>
      <c r="L17" s="66" t="str">
        <f t="shared" si="0"/>
        <v>NextEra Energy, Inc.</v>
      </c>
      <c r="M17" s="67" t="str">
        <f t="shared" si="0"/>
        <v>NEE</v>
      </c>
      <c r="N17" s="68">
        <v>0.4063476662597485</v>
      </c>
      <c r="O17" s="68">
        <v>0.36047116358478254</v>
      </c>
      <c r="P17" s="68">
        <v>0.4058573815641243</v>
      </c>
      <c r="Q17" s="68">
        <v>0.37708567581454905</v>
      </c>
      <c r="R17" s="68">
        <v>0.39390712691443824</v>
      </c>
      <c r="S17" s="46">
        <f t="shared" si="2"/>
        <v>0.38873380282752856</v>
      </c>
      <c r="V17" s="47"/>
      <c r="W17" s="47"/>
      <c r="X17" s="47"/>
      <c r="Y17" s="47"/>
    </row>
    <row r="18" spans="2:25" ht="15">
      <c r="B18" s="66" t="s">
        <v>167</v>
      </c>
      <c r="C18" s="67" t="s">
        <v>168</v>
      </c>
      <c r="D18" s="68">
        <v>0.5279502843310901</v>
      </c>
      <c r="E18" s="68">
        <v>0.543602044233077</v>
      </c>
      <c r="F18" s="68">
        <v>0.5313844425144025</v>
      </c>
      <c r="G18" s="68">
        <v>0.5459137758297992</v>
      </c>
      <c r="H18" s="68">
        <v>0.5550179116664599</v>
      </c>
      <c r="I18" s="46">
        <f t="shared" si="1"/>
        <v>0.5407736917149657</v>
      </c>
      <c r="J18" s="46"/>
      <c r="K18" s="46"/>
      <c r="L18" s="66" t="str">
        <f t="shared" si="0"/>
        <v>Pinnacle West Capital Corporation</v>
      </c>
      <c r="M18" s="67" t="str">
        <f t="shared" si="0"/>
        <v>PNW</v>
      </c>
      <c r="N18" s="68">
        <v>0.47204971566890985</v>
      </c>
      <c r="O18" s="68">
        <v>0.456397955766923</v>
      </c>
      <c r="P18" s="68">
        <v>0.46861555748559747</v>
      </c>
      <c r="Q18" s="68">
        <v>0.4540862241702009</v>
      </c>
      <c r="R18" s="68">
        <v>0.44498208833354014</v>
      </c>
      <c r="S18" s="46">
        <f t="shared" si="2"/>
        <v>0.45922630828503425</v>
      </c>
      <c r="V18" s="47"/>
      <c r="W18" s="47"/>
      <c r="X18" s="47"/>
      <c r="Y18" s="47"/>
    </row>
    <row r="19" spans="2:25" ht="15">
      <c r="B19" s="66" t="s">
        <v>172</v>
      </c>
      <c r="C19" s="67" t="s">
        <v>173</v>
      </c>
      <c r="D19" s="68">
        <v>0.47675308863534543</v>
      </c>
      <c r="E19" s="68">
        <v>0.481336208898585</v>
      </c>
      <c r="F19" s="68">
        <v>0.4903152340980006</v>
      </c>
      <c r="G19" s="68">
        <v>0.49232601298570716</v>
      </c>
      <c r="H19" s="68">
        <v>0.4878888283886858</v>
      </c>
      <c r="I19" s="46">
        <f t="shared" si="1"/>
        <v>0.48572387460126476</v>
      </c>
      <c r="J19" s="46"/>
      <c r="K19" s="46"/>
      <c r="L19" s="66" t="str">
        <f t="shared" si="0"/>
        <v>PNM Resources, Inc.</v>
      </c>
      <c r="M19" s="67" t="str">
        <f t="shared" si="0"/>
        <v>PNM</v>
      </c>
      <c r="N19" s="68">
        <v>0.5232469113646546</v>
      </c>
      <c r="O19" s="68">
        <v>0.518663791101415</v>
      </c>
      <c r="P19" s="68">
        <v>0.5096847659019994</v>
      </c>
      <c r="Q19" s="68">
        <v>0.5076739870142928</v>
      </c>
      <c r="R19" s="68">
        <v>0.5121111716113143</v>
      </c>
      <c r="S19" s="46">
        <f t="shared" si="2"/>
        <v>0.5142761253987352</v>
      </c>
      <c r="V19" s="47"/>
      <c r="W19" s="47"/>
      <c r="X19" s="47"/>
      <c r="Y19" s="47"/>
    </row>
    <row r="20" spans="2:25" ht="15">
      <c r="B20" s="66" t="s">
        <v>177</v>
      </c>
      <c r="C20" s="67" t="s">
        <v>178</v>
      </c>
      <c r="D20" s="68">
        <v>0.4984517038951506</v>
      </c>
      <c r="E20" s="68">
        <v>0.5019083572028169</v>
      </c>
      <c r="F20" s="68">
        <v>0.4979672869845363</v>
      </c>
      <c r="G20" s="68">
        <v>0.4981935316573003</v>
      </c>
      <c r="H20" s="68">
        <v>0.506051675420141</v>
      </c>
      <c r="I20" s="46">
        <f t="shared" si="1"/>
        <v>0.5005145110319891</v>
      </c>
      <c r="J20" s="46"/>
      <c r="K20" s="46"/>
      <c r="L20" s="66" t="str">
        <f t="shared" si="0"/>
        <v>Portland General Electric Company</v>
      </c>
      <c r="M20" s="67" t="str">
        <f t="shared" si="0"/>
        <v>POR</v>
      </c>
      <c r="N20" s="68">
        <v>0.5015482961048494</v>
      </c>
      <c r="O20" s="68">
        <v>0.4980916427971831</v>
      </c>
      <c r="P20" s="68">
        <v>0.5020327130154637</v>
      </c>
      <c r="Q20" s="68">
        <v>0.5018064683426997</v>
      </c>
      <c r="R20" s="68">
        <v>0.493948324579859</v>
      </c>
      <c r="S20" s="46">
        <f t="shared" si="2"/>
        <v>0.49948548896801104</v>
      </c>
      <c r="V20" s="47"/>
      <c r="W20" s="47"/>
      <c r="X20" s="47"/>
      <c r="Y20" s="47"/>
    </row>
    <row r="21" spans="2:25" ht="15">
      <c r="B21" s="66" t="s">
        <v>180</v>
      </c>
      <c r="C21" s="67" t="s">
        <v>181</v>
      </c>
      <c r="D21" s="68">
        <v>0.5419666903212723</v>
      </c>
      <c r="E21" s="68">
        <v>0.5471582473560067</v>
      </c>
      <c r="F21" s="68">
        <v>0.4923845993310863</v>
      </c>
      <c r="G21" s="68">
        <v>0.5112733931884368</v>
      </c>
      <c r="H21" s="68">
        <v>0.5057835753568019</v>
      </c>
      <c r="I21" s="46">
        <f t="shared" si="1"/>
        <v>0.5197133011107208</v>
      </c>
      <c r="J21" s="46"/>
      <c r="K21" s="46"/>
      <c r="L21" s="66" t="str">
        <f t="shared" si="0"/>
        <v>Southern Company</v>
      </c>
      <c r="M21" s="67" t="str">
        <f t="shared" si="0"/>
        <v>SO</v>
      </c>
      <c r="N21" s="68">
        <v>0.45803330967872774</v>
      </c>
      <c r="O21" s="68">
        <v>0.4528417526439933</v>
      </c>
      <c r="P21" s="68">
        <v>0.5076154006689138</v>
      </c>
      <c r="Q21" s="68">
        <v>0.4887266068115632</v>
      </c>
      <c r="R21" s="68">
        <v>0.4942164246431981</v>
      </c>
      <c r="S21" s="46">
        <f t="shared" si="2"/>
        <v>0.4802866988892792</v>
      </c>
      <c r="V21" s="47"/>
      <c r="W21" s="47"/>
      <c r="X21" s="47"/>
      <c r="Y21" s="47"/>
    </row>
    <row r="22" spans="2:25" ht="15">
      <c r="B22" s="66" t="s">
        <v>196</v>
      </c>
      <c r="C22" s="67" t="s">
        <v>197</v>
      </c>
      <c r="D22" s="68">
        <v>0.5428917532138995</v>
      </c>
      <c r="E22" s="68">
        <v>0.5447690748639312</v>
      </c>
      <c r="F22" s="68">
        <v>0.5422819649499664</v>
      </c>
      <c r="G22" s="68">
        <v>0.5422195081757967</v>
      </c>
      <c r="H22" s="68">
        <v>0.5458961734968277</v>
      </c>
      <c r="I22" s="46">
        <f t="shared" si="1"/>
        <v>0.5436116949400842</v>
      </c>
      <c r="J22" s="46"/>
      <c r="K22" s="46"/>
      <c r="L22" s="66" t="str">
        <f t="shared" si="0"/>
        <v>Xcel Energy Inc.</v>
      </c>
      <c r="M22" s="67" t="str">
        <f t="shared" si="0"/>
        <v>XEL</v>
      </c>
      <c r="N22" s="68">
        <v>0.4571082467861005</v>
      </c>
      <c r="O22" s="68">
        <v>0.4552309251360687</v>
      </c>
      <c r="P22" s="68">
        <v>0.4577180350500336</v>
      </c>
      <c r="Q22" s="68">
        <v>0.4577804918242033</v>
      </c>
      <c r="R22" s="68">
        <v>0.45410382650317227</v>
      </c>
      <c r="S22" s="46">
        <f t="shared" si="2"/>
        <v>0.4563883050599157</v>
      </c>
      <c r="V22" s="47"/>
      <c r="W22" s="47"/>
      <c r="X22" s="47"/>
      <c r="Y22" s="47"/>
    </row>
    <row r="23" spans="2:25" ht="15">
      <c r="B23" s="66" t="s">
        <v>553</v>
      </c>
      <c r="C23" s="67" t="s">
        <v>212</v>
      </c>
      <c r="D23" s="68">
        <v>0.5779905567863439</v>
      </c>
      <c r="E23" s="68">
        <v>0.5891633198811173</v>
      </c>
      <c r="F23" s="68">
        <v>0.5552278558185892</v>
      </c>
      <c r="G23" s="68">
        <v>0.5615112166777801</v>
      </c>
      <c r="H23" s="68">
        <v>0.5458087316371787</v>
      </c>
      <c r="I23" s="46">
        <f t="shared" si="1"/>
        <v>0.5659403361602019</v>
      </c>
      <c r="J23" s="46"/>
      <c r="K23" s="46"/>
      <c r="L23" s="66" t="str">
        <f aca="true" t="shared" si="3" ref="L23">B23</f>
        <v>Algonquin Power &amp; Utilities Corp</v>
      </c>
      <c r="M23" s="67" t="str">
        <f aca="true" t="shared" si="4" ref="M23">C23</f>
        <v>AQN</v>
      </c>
      <c r="N23" s="68">
        <v>0.4220094432136561</v>
      </c>
      <c r="O23" s="68">
        <v>0.41083668011888275</v>
      </c>
      <c r="P23" s="68">
        <v>0.4447721441814107</v>
      </c>
      <c r="Q23" s="68">
        <v>0.4384887833222199</v>
      </c>
      <c r="R23" s="68">
        <v>0.45419126836282137</v>
      </c>
      <c r="S23" s="46">
        <f t="shared" si="2"/>
        <v>0.4340596638397982</v>
      </c>
      <c r="V23" s="47"/>
      <c r="W23" s="47"/>
      <c r="X23" s="47"/>
      <c r="Y23" s="47"/>
    </row>
    <row r="24" spans="2:25" ht="15">
      <c r="B24" s="66" t="s">
        <v>286</v>
      </c>
      <c r="C24" s="67" t="s">
        <v>230</v>
      </c>
      <c r="D24" s="68">
        <v>0.4805796710506994</v>
      </c>
      <c r="E24" s="68">
        <v>0.4844119677251782</v>
      </c>
      <c r="F24" s="68">
        <v>0.49220801585347823</v>
      </c>
      <c r="G24" s="68">
        <v>0.48662573029855355</v>
      </c>
      <c r="H24" s="68">
        <v>0.4692339395832041</v>
      </c>
      <c r="I24" s="46">
        <f t="shared" si="1"/>
        <v>0.48261186490222263</v>
      </c>
      <c r="J24" s="46"/>
      <c r="K24" s="46"/>
      <c r="L24" s="66" t="s">
        <v>286</v>
      </c>
      <c r="M24" s="67" t="s">
        <v>230</v>
      </c>
      <c r="N24" s="68">
        <v>0.5194203289493006</v>
      </c>
      <c r="O24" s="68">
        <v>0.5155880322748219</v>
      </c>
      <c r="P24" s="68">
        <v>0.5077919841465217</v>
      </c>
      <c r="Q24" s="68">
        <v>0.5133742697014465</v>
      </c>
      <c r="R24" s="68">
        <v>0.530766060416796</v>
      </c>
      <c r="S24" s="46">
        <f t="shared" si="2"/>
        <v>0.5173881350977773</v>
      </c>
      <c r="V24" s="47"/>
      <c r="W24" s="47"/>
      <c r="X24" s="47"/>
      <c r="Y24" s="47"/>
    </row>
    <row r="25" spans="2:25" ht="15">
      <c r="B25" s="66" t="s">
        <v>287</v>
      </c>
      <c r="C25" s="67" t="s">
        <v>237</v>
      </c>
      <c r="D25" s="68">
        <v>0.49881129966300997</v>
      </c>
      <c r="E25" s="68">
        <v>0.48981102305947355</v>
      </c>
      <c r="F25" s="68">
        <v>0.494956304502058</v>
      </c>
      <c r="G25" s="68">
        <v>0.501315440627066</v>
      </c>
      <c r="H25" s="68">
        <v>0.5085739523436577</v>
      </c>
      <c r="I25" s="46">
        <f t="shared" si="1"/>
        <v>0.498693604039053</v>
      </c>
      <c r="J25" s="46"/>
      <c r="K25" s="46"/>
      <c r="L25" s="66" t="s">
        <v>287</v>
      </c>
      <c r="M25" s="67" t="s">
        <v>237</v>
      </c>
      <c r="N25" s="68">
        <v>0.50118870033699</v>
      </c>
      <c r="O25" s="68">
        <v>0.5101889769405265</v>
      </c>
      <c r="P25" s="68">
        <v>0.505043695497942</v>
      </c>
      <c r="Q25" s="68">
        <v>0.49868455937293404</v>
      </c>
      <c r="R25" s="68">
        <v>0.4914260476563424</v>
      </c>
      <c r="S25" s="46">
        <f t="shared" si="2"/>
        <v>0.501306395960947</v>
      </c>
      <c r="V25" s="47"/>
      <c r="W25" s="47"/>
      <c r="X25" s="47"/>
      <c r="Y25" s="47"/>
    </row>
    <row r="26" spans="2:23" ht="15">
      <c r="B26" s="69" t="s">
        <v>470</v>
      </c>
      <c r="C26" s="70"/>
      <c r="D26" s="64">
        <f aca="true" t="shared" si="5" ref="D26:I26">AVERAGE(D6:D25)</f>
        <v>0.5278506037441703</v>
      </c>
      <c r="E26" s="64">
        <f t="shared" si="5"/>
        <v>0.5321567723088056</v>
      </c>
      <c r="F26" s="64">
        <f t="shared" si="5"/>
        <v>0.5277466351979564</v>
      </c>
      <c r="G26" s="64">
        <f t="shared" si="5"/>
        <v>0.5272571077549257</v>
      </c>
      <c r="H26" s="64">
        <f t="shared" si="5"/>
        <v>0.5253794407542675</v>
      </c>
      <c r="I26" s="64">
        <f t="shared" si="5"/>
        <v>0.5280781119520251</v>
      </c>
      <c r="J26" s="46"/>
      <c r="K26" s="46"/>
      <c r="L26" s="69" t="s">
        <v>470</v>
      </c>
      <c r="N26" s="64">
        <f aca="true" t="shared" si="6" ref="N26:S26">AVERAGE(N6:N25)</f>
        <v>0.4721493962558296</v>
      </c>
      <c r="O26" s="64">
        <f t="shared" si="6"/>
        <v>0.4678432276911944</v>
      </c>
      <c r="P26" s="64">
        <f t="shared" si="6"/>
        <v>0.4722533648020436</v>
      </c>
      <c r="Q26" s="64">
        <f t="shared" si="6"/>
        <v>0.4727428922450742</v>
      </c>
      <c r="R26" s="64">
        <f t="shared" si="6"/>
        <v>0.4746205592457325</v>
      </c>
      <c r="S26" s="64">
        <f t="shared" si="6"/>
        <v>0.47192188804797486</v>
      </c>
      <c r="W26" s="65"/>
    </row>
    <row r="27" spans="2:19" ht="15">
      <c r="B27" s="69" t="s">
        <v>471</v>
      </c>
      <c r="C27" s="70"/>
      <c r="D27" s="46">
        <f aca="true" t="shared" si="7" ref="D27:I27">MIN(D6:D25)</f>
        <v>0.47675308863534543</v>
      </c>
      <c r="E27" s="46">
        <f t="shared" si="7"/>
        <v>0.4787764719974392</v>
      </c>
      <c r="F27" s="46">
        <f t="shared" si="7"/>
        <v>0.47794657353675474</v>
      </c>
      <c r="G27" s="46">
        <f t="shared" si="7"/>
        <v>0.4772849911630478</v>
      </c>
      <c r="H27" s="46">
        <f t="shared" si="7"/>
        <v>0.4692339395832041</v>
      </c>
      <c r="I27" s="46">
        <f t="shared" si="7"/>
        <v>0.48261186490222263</v>
      </c>
      <c r="J27" s="46"/>
      <c r="K27" s="46"/>
      <c r="L27" s="69" t="s">
        <v>471</v>
      </c>
      <c r="N27" s="46">
        <f aca="true" t="shared" si="8" ref="N27:S27">MIN(N6:N25)</f>
        <v>0.40447797270427127</v>
      </c>
      <c r="O27" s="46">
        <f t="shared" si="8"/>
        <v>0.36047116358478254</v>
      </c>
      <c r="P27" s="46">
        <f t="shared" si="8"/>
        <v>0.3985192716239305</v>
      </c>
      <c r="Q27" s="46">
        <f t="shared" si="8"/>
        <v>0.37708567581454905</v>
      </c>
      <c r="R27" s="46">
        <f t="shared" si="8"/>
        <v>0.39390712691443824</v>
      </c>
      <c r="S27" s="46">
        <f t="shared" si="8"/>
        <v>0.38873380282752856</v>
      </c>
    </row>
    <row r="28" spans="2:19" ht="15">
      <c r="B28" s="69" t="s">
        <v>472</v>
      </c>
      <c r="C28" s="70"/>
      <c r="D28" s="46">
        <f aca="true" t="shared" si="9" ref="D28:I28">MAX(D6:D25)</f>
        <v>0.5955220272957288</v>
      </c>
      <c r="E28" s="46">
        <f t="shared" si="9"/>
        <v>0.6395288364152174</v>
      </c>
      <c r="F28" s="46">
        <f t="shared" si="9"/>
        <v>0.6014807283760695</v>
      </c>
      <c r="G28" s="46">
        <f t="shared" si="9"/>
        <v>0.622914324185451</v>
      </c>
      <c r="H28" s="46">
        <f t="shared" si="9"/>
        <v>0.6060928730855617</v>
      </c>
      <c r="I28" s="46">
        <f t="shared" si="9"/>
        <v>0.6112661971724714</v>
      </c>
      <c r="J28" s="46"/>
      <c r="K28" s="46"/>
      <c r="L28" s="69" t="s">
        <v>472</v>
      </c>
      <c r="N28" s="46">
        <f aca="true" t="shared" si="10" ref="N28:S28">MAX(N6:N25)</f>
        <v>0.5232469113646546</v>
      </c>
      <c r="O28" s="46">
        <f t="shared" si="10"/>
        <v>0.5212235280025608</v>
      </c>
      <c r="P28" s="46">
        <f t="shared" si="10"/>
        <v>0.5220534264632453</v>
      </c>
      <c r="Q28" s="46">
        <f t="shared" si="10"/>
        <v>0.5227150088369522</v>
      </c>
      <c r="R28" s="46">
        <f t="shared" si="10"/>
        <v>0.530766060416796</v>
      </c>
      <c r="S28" s="46">
        <f t="shared" si="10"/>
        <v>0.5173881350977773</v>
      </c>
    </row>
    <row r="29" spans="2:9" ht="15">
      <c r="B29" s="69"/>
      <c r="C29" s="70"/>
      <c r="I29" s="46"/>
    </row>
    <row r="30" spans="2:9" ht="15">
      <c r="B30" s="69"/>
      <c r="C30" s="70"/>
      <c r="I30" s="46"/>
    </row>
    <row r="31" spans="2:19" ht="14.5">
      <c r="B31" s="116" t="s">
        <v>566</v>
      </c>
      <c r="C31" s="116"/>
      <c r="D31" s="116"/>
      <c r="E31" s="116"/>
      <c r="F31" s="116"/>
      <c r="G31" s="116"/>
      <c r="H31" s="116"/>
      <c r="I31" s="116"/>
      <c r="L31" s="116" t="s">
        <v>473</v>
      </c>
      <c r="M31" s="116"/>
      <c r="N31" s="116"/>
      <c r="O31" s="116"/>
      <c r="P31" s="116"/>
      <c r="Q31" s="116"/>
      <c r="R31" s="116"/>
      <c r="S31" s="116"/>
    </row>
    <row r="32" spans="2:19" ht="15">
      <c r="B32" s="58" t="s">
        <v>474</v>
      </c>
      <c r="C32" s="59" t="s">
        <v>7</v>
      </c>
      <c r="D32" s="71">
        <v>2019</v>
      </c>
      <c r="E32" s="71">
        <v>2018</v>
      </c>
      <c r="F32" s="71">
        <v>2017</v>
      </c>
      <c r="G32" s="71">
        <v>2016</v>
      </c>
      <c r="H32" s="71">
        <v>2015</v>
      </c>
      <c r="I32" s="59" t="s">
        <v>258</v>
      </c>
      <c r="J32" s="46"/>
      <c r="K32" s="46"/>
      <c r="L32" s="58" t="s">
        <v>474</v>
      </c>
      <c r="M32" s="59" t="s">
        <v>7</v>
      </c>
      <c r="N32" s="71">
        <v>2019</v>
      </c>
      <c r="O32" s="71">
        <v>2018</v>
      </c>
      <c r="P32" s="71">
        <v>2017</v>
      </c>
      <c r="Q32" s="71">
        <v>2016</v>
      </c>
      <c r="R32" s="71">
        <v>2015</v>
      </c>
      <c r="S32" s="59" t="s">
        <v>258</v>
      </c>
    </row>
    <row r="33" spans="2:19" ht="15">
      <c r="B33" s="72" t="s">
        <v>487</v>
      </c>
      <c r="C33" s="70" t="s">
        <v>28</v>
      </c>
      <c r="D33" s="73">
        <v>0.5958919106553985</v>
      </c>
      <c r="E33" s="73">
        <v>0.6138779054044436</v>
      </c>
      <c r="F33" s="73">
        <v>0.6003774723568956</v>
      </c>
      <c r="G33" s="73">
        <v>0.569211311183173</v>
      </c>
      <c r="H33" s="73">
        <v>0.5585878937329575</v>
      </c>
      <c r="I33" s="46">
        <f aca="true" t="shared" si="11" ref="I33:I107">_xlfn.IFERROR(AVERAGE(D33:H33),"")</f>
        <v>0.5875892986665737</v>
      </c>
      <c r="J33" s="46"/>
      <c r="K33" s="46"/>
      <c r="L33" s="74" t="str">
        <f aca="true" t="shared" si="12" ref="L33:M64">B33</f>
        <v>ALLETE (Minnesota Power)</v>
      </c>
      <c r="M33" s="70" t="str">
        <f t="shared" si="12"/>
        <v>ALE</v>
      </c>
      <c r="N33" s="47">
        <v>0.4041080893446015</v>
      </c>
      <c r="O33" s="47">
        <v>0.3861220945955563</v>
      </c>
      <c r="P33" s="47">
        <v>0.3996225276431044</v>
      </c>
      <c r="Q33" s="47">
        <v>0.430788688816827</v>
      </c>
      <c r="R33" s="47">
        <v>0.4414121062670425</v>
      </c>
      <c r="S33" s="46">
        <f aca="true" t="shared" si="13" ref="S33:S107">_xlfn.IFERROR(AVERAGE(N33:R33),"")</f>
        <v>0.4124107013334264</v>
      </c>
    </row>
    <row r="34" spans="2:19" ht="15">
      <c r="B34" s="74" t="s">
        <v>488</v>
      </c>
      <c r="C34" s="70" t="s">
        <v>28</v>
      </c>
      <c r="D34" s="73">
        <v>0.5808218015111639</v>
      </c>
      <c r="E34" s="73">
        <v>0.5685936151855048</v>
      </c>
      <c r="F34" s="73">
        <v>0.6498911479750977</v>
      </c>
      <c r="G34" s="73">
        <v>0.611246978328786</v>
      </c>
      <c r="H34" s="73">
        <v>0.6023023080927865</v>
      </c>
      <c r="I34" s="46">
        <f t="shared" si="11"/>
        <v>0.6025711702186678</v>
      </c>
      <c r="J34" s="46"/>
      <c r="K34" s="46"/>
      <c r="L34" s="74" t="str">
        <f t="shared" si="12"/>
        <v>Superior Water, Light and Power Company</v>
      </c>
      <c r="M34" s="70" t="str">
        <f t="shared" si="12"/>
        <v>ALE</v>
      </c>
      <c r="N34" s="47">
        <v>0.4191781984888361</v>
      </c>
      <c r="O34" s="47">
        <v>0.4314063848144953</v>
      </c>
      <c r="P34" s="47">
        <v>0.3501088520249023</v>
      </c>
      <c r="Q34" s="47">
        <v>0.3887530216712139</v>
      </c>
      <c r="R34" s="47">
        <v>0.3976976919072135</v>
      </c>
      <c r="S34" s="46">
        <f t="shared" si="13"/>
        <v>0.3974288297813322</v>
      </c>
    </row>
    <row r="35" spans="2:19" ht="15">
      <c r="B35" s="75" t="s">
        <v>309</v>
      </c>
      <c r="C35" s="70" t="s">
        <v>37</v>
      </c>
      <c r="D35" s="73">
        <v>0.5337468279559264</v>
      </c>
      <c r="E35" s="73">
        <v>0.5327040858030931</v>
      </c>
      <c r="F35" s="73">
        <v>0.5384632155567755</v>
      </c>
      <c r="G35" s="73">
        <v>0.5394701462916358</v>
      </c>
      <c r="H35" s="73">
        <v>0.5395824724424881</v>
      </c>
      <c r="I35" s="46">
        <f t="shared" si="11"/>
        <v>0.5367933496099837</v>
      </c>
      <c r="J35" s="46"/>
      <c r="K35" s="46"/>
      <c r="L35" s="74" t="str">
        <f t="shared" si="12"/>
        <v>Ameren Illinois Company</v>
      </c>
      <c r="M35" s="70" t="str">
        <f t="shared" si="12"/>
        <v>AEE</v>
      </c>
      <c r="N35" s="47">
        <v>0.4662531720440735</v>
      </c>
      <c r="O35" s="47">
        <v>0.4672959141969068</v>
      </c>
      <c r="P35" s="47">
        <v>0.46153678444322455</v>
      </c>
      <c r="Q35" s="47">
        <v>0.4605298537083642</v>
      </c>
      <c r="R35" s="47">
        <v>0.46041752755751186</v>
      </c>
      <c r="S35" s="46">
        <f t="shared" si="13"/>
        <v>0.4632066503900162</v>
      </c>
    </row>
    <row r="36" spans="2:19" ht="15">
      <c r="B36" s="42" t="s">
        <v>314</v>
      </c>
      <c r="C36" s="44" t="s">
        <v>37</v>
      </c>
      <c r="D36" s="73">
        <v>0.5236278576454789</v>
      </c>
      <c r="E36" s="73">
        <v>0.5299605951448708</v>
      </c>
      <c r="F36" s="73">
        <v>0.5241506233201976</v>
      </c>
      <c r="G36" s="73">
        <v>0.5230085507328095</v>
      </c>
      <c r="H36" s="73">
        <v>0.5152530316878682</v>
      </c>
      <c r="I36" s="46">
        <f t="shared" si="11"/>
        <v>0.523200131706245</v>
      </c>
      <c r="J36" s="46"/>
      <c r="K36" s="46"/>
      <c r="L36" s="74" t="str">
        <f t="shared" si="12"/>
        <v>Union Electric Company</v>
      </c>
      <c r="M36" s="70" t="str">
        <f t="shared" si="12"/>
        <v>AEE</v>
      </c>
      <c r="N36" s="47">
        <v>0.4763721423545211</v>
      </c>
      <c r="O36" s="47">
        <v>0.4700394048551292</v>
      </c>
      <c r="P36" s="47">
        <v>0.4758493766798024</v>
      </c>
      <c r="Q36" s="47">
        <v>0.47699144926719056</v>
      </c>
      <c r="R36" s="47">
        <v>0.48474696831213177</v>
      </c>
      <c r="S36" s="46">
        <f t="shared" si="13"/>
        <v>0.476799868293755</v>
      </c>
    </row>
    <row r="37" spans="2:19" ht="15">
      <c r="B37" s="42" t="s">
        <v>489</v>
      </c>
      <c r="C37" s="44" t="s">
        <v>49</v>
      </c>
      <c r="D37" s="73" t="s">
        <v>26</v>
      </c>
      <c r="E37" s="73" t="s">
        <v>26</v>
      </c>
      <c r="F37" s="73" t="s">
        <v>26</v>
      </c>
      <c r="G37" s="73">
        <v>0.46008304368248004</v>
      </c>
      <c r="H37" s="73">
        <v>0.43628370677254436</v>
      </c>
      <c r="I37" s="46">
        <f t="shared" si="11"/>
        <v>0.44818337522751217</v>
      </c>
      <c r="J37" s="46"/>
      <c r="K37" s="46"/>
      <c r="L37" s="74" t="str">
        <f t="shared" si="12"/>
        <v>AEP Texas Central Company</v>
      </c>
      <c r="M37" s="70" t="str">
        <f t="shared" si="12"/>
        <v>AEP</v>
      </c>
      <c r="N37" s="47" t="s">
        <v>26</v>
      </c>
      <c r="O37" s="47" t="s">
        <v>26</v>
      </c>
      <c r="P37" s="47" t="s">
        <v>26</v>
      </c>
      <c r="Q37" s="47">
        <v>0.53991695631752</v>
      </c>
      <c r="R37" s="47">
        <v>0.5637162932274556</v>
      </c>
      <c r="S37" s="46">
        <f t="shared" si="13"/>
        <v>0.5518166247724878</v>
      </c>
    </row>
    <row r="38" spans="2:19" ht="15">
      <c r="B38" s="42" t="s">
        <v>490</v>
      </c>
      <c r="C38" s="44" t="s">
        <v>49</v>
      </c>
      <c r="D38" s="73" t="s">
        <v>26</v>
      </c>
      <c r="E38" s="73" t="s">
        <v>26</v>
      </c>
      <c r="F38" s="73" t="s">
        <v>26</v>
      </c>
      <c r="G38" s="73">
        <v>0.4328513761315212</v>
      </c>
      <c r="H38" s="73">
        <v>0.4235658891783093</v>
      </c>
      <c r="I38" s="46">
        <f t="shared" si="11"/>
        <v>0.42820863265491527</v>
      </c>
      <c r="J38" s="46"/>
      <c r="K38" s="46"/>
      <c r="L38" s="74" t="str">
        <f t="shared" si="12"/>
        <v>AEP Texas North Company</v>
      </c>
      <c r="M38" s="70" t="str">
        <f t="shared" si="12"/>
        <v>AEP</v>
      </c>
      <c r="N38" s="47" t="s">
        <v>26</v>
      </c>
      <c r="O38" s="47" t="s">
        <v>26</v>
      </c>
      <c r="P38" s="47" t="s">
        <v>26</v>
      </c>
      <c r="Q38" s="47">
        <v>0.5671486238684789</v>
      </c>
      <c r="R38" s="47">
        <v>0.5764341108216907</v>
      </c>
      <c r="S38" s="46">
        <f t="shared" si="13"/>
        <v>0.5717913673450847</v>
      </c>
    </row>
    <row r="39" spans="2:19" ht="15">
      <c r="B39" s="42" t="s">
        <v>491</v>
      </c>
      <c r="C39" s="44" t="s">
        <v>49</v>
      </c>
      <c r="D39" s="73">
        <v>0.4873632357517093</v>
      </c>
      <c r="E39" s="73">
        <v>0.49511564533371233</v>
      </c>
      <c r="F39" s="73">
        <v>0.4872144780196595</v>
      </c>
      <c r="G39" s="73">
        <v>0.4689016374819455</v>
      </c>
      <c r="H39" s="73">
        <v>0.46767490991836064</v>
      </c>
      <c r="I39" s="46">
        <f t="shared" si="11"/>
        <v>0.48125398130107744</v>
      </c>
      <c r="J39" s="46"/>
      <c r="K39" s="46"/>
      <c r="L39" s="74" t="str">
        <f t="shared" si="12"/>
        <v>Appalachian Power Company</v>
      </c>
      <c r="M39" s="70" t="str">
        <f t="shared" si="12"/>
        <v>AEP</v>
      </c>
      <c r="N39" s="47">
        <v>0.5126367642482907</v>
      </c>
      <c r="O39" s="47">
        <v>0.5048843546662877</v>
      </c>
      <c r="P39" s="47">
        <v>0.5127855219803404</v>
      </c>
      <c r="Q39" s="47">
        <v>0.5310983625180545</v>
      </c>
      <c r="R39" s="47">
        <v>0.5323250900816394</v>
      </c>
      <c r="S39" s="46">
        <f t="shared" si="13"/>
        <v>0.5187460186989226</v>
      </c>
    </row>
    <row r="40" spans="2:19" ht="15">
      <c r="B40" s="42" t="s">
        <v>326</v>
      </c>
      <c r="C40" s="44" t="s">
        <v>49</v>
      </c>
      <c r="D40" s="73">
        <v>0.4673611023095872</v>
      </c>
      <c r="E40" s="73">
        <v>0.4462414954019743</v>
      </c>
      <c r="F40" s="73">
        <v>0.46326003333198246</v>
      </c>
      <c r="G40" s="73">
        <v>0.4910622775325601</v>
      </c>
      <c r="H40" s="73">
        <v>0.5264709205211843</v>
      </c>
      <c r="I40" s="46">
        <f t="shared" si="11"/>
        <v>0.47887916581945766</v>
      </c>
      <c r="J40" s="46"/>
      <c r="K40" s="46"/>
      <c r="L40" s="74" t="str">
        <f t="shared" si="12"/>
        <v>Indiana Michigan Power Company</v>
      </c>
      <c r="M40" s="70" t="str">
        <f t="shared" si="12"/>
        <v>AEP</v>
      </c>
      <c r="N40" s="47">
        <v>0.5326388976904127</v>
      </c>
      <c r="O40" s="47">
        <v>0.5537585045980258</v>
      </c>
      <c r="P40" s="47">
        <v>0.5367399666680176</v>
      </c>
      <c r="Q40" s="47">
        <v>0.50893772246744</v>
      </c>
      <c r="R40" s="47">
        <v>0.47352907947881573</v>
      </c>
      <c r="S40" s="46">
        <f t="shared" si="13"/>
        <v>0.5211208341805423</v>
      </c>
    </row>
    <row r="41" spans="2:19" ht="15">
      <c r="B41" s="42" t="s">
        <v>329</v>
      </c>
      <c r="C41" s="44" t="s">
        <v>49</v>
      </c>
      <c r="D41" s="73">
        <v>0.47342299265213234</v>
      </c>
      <c r="E41" s="73">
        <v>0.45722665279163305</v>
      </c>
      <c r="F41" s="73">
        <v>0.4351613977612914</v>
      </c>
      <c r="G41" s="73">
        <v>0.4345090977644007</v>
      </c>
      <c r="H41" s="73">
        <v>0.43259116020657673</v>
      </c>
      <c r="I41" s="46">
        <f t="shared" si="11"/>
        <v>0.44658226023520686</v>
      </c>
      <c r="J41" s="46"/>
      <c r="K41" s="46"/>
      <c r="L41" s="74" t="str">
        <f t="shared" si="12"/>
        <v>Kentucky Power Company</v>
      </c>
      <c r="M41" s="70" t="str">
        <f t="shared" si="12"/>
        <v>AEP</v>
      </c>
      <c r="N41" s="47">
        <v>0.5265770073478677</v>
      </c>
      <c r="O41" s="47">
        <v>0.5427733472083669</v>
      </c>
      <c r="P41" s="47">
        <v>0.5648386022387086</v>
      </c>
      <c r="Q41" s="47">
        <v>0.5654909022355993</v>
      </c>
      <c r="R41" s="47">
        <v>0.5674088397934233</v>
      </c>
      <c r="S41" s="46">
        <f t="shared" si="13"/>
        <v>0.5534177397647931</v>
      </c>
    </row>
    <row r="42" spans="2:19" ht="15">
      <c r="B42" s="42" t="s">
        <v>344</v>
      </c>
      <c r="C42" s="44" t="s">
        <v>49</v>
      </c>
      <c r="D42" s="73">
        <v>0.5462445972343992</v>
      </c>
      <c r="E42" s="73">
        <v>0.5078546399464546</v>
      </c>
      <c r="F42" s="73">
        <v>0.46533785301068253</v>
      </c>
      <c r="G42" s="73">
        <v>0.6523613356277486</v>
      </c>
      <c r="H42" s="73">
        <v>0.5969854511747874</v>
      </c>
      <c r="I42" s="46">
        <f t="shared" si="11"/>
        <v>0.5537567753988145</v>
      </c>
      <c r="J42" s="46"/>
      <c r="K42" s="46"/>
      <c r="L42" s="74" t="str">
        <f t="shared" si="12"/>
        <v>Kingsport Power Company</v>
      </c>
      <c r="M42" s="70" t="str">
        <f t="shared" si="12"/>
        <v>AEP</v>
      </c>
      <c r="N42" s="47">
        <v>0.4537554027656007</v>
      </c>
      <c r="O42" s="47">
        <v>0.4921453600535454</v>
      </c>
      <c r="P42" s="47">
        <v>0.5346621469893175</v>
      </c>
      <c r="Q42" s="47">
        <v>0.3476386643722515</v>
      </c>
      <c r="R42" s="47">
        <v>0.4030145488252126</v>
      </c>
      <c r="S42" s="46">
        <f t="shared" si="13"/>
        <v>0.4462432246011856</v>
      </c>
    </row>
    <row r="43" spans="2:19" ht="15">
      <c r="B43" s="76" t="s">
        <v>492</v>
      </c>
      <c r="C43" s="44" t="s">
        <v>49</v>
      </c>
      <c r="D43" s="73">
        <v>0.5449914269351532</v>
      </c>
      <c r="E43" s="73">
        <v>0.5780102035425081</v>
      </c>
      <c r="F43" s="73">
        <v>0.5863495553772226</v>
      </c>
      <c r="G43" s="73">
        <v>0.5651211535864632</v>
      </c>
      <c r="H43" s="73">
        <v>0.5009393045363997</v>
      </c>
      <c r="I43" s="46">
        <f t="shared" si="11"/>
        <v>0.5550823287955493</v>
      </c>
      <c r="J43" s="46"/>
      <c r="K43" s="46"/>
      <c r="L43" s="74" t="str">
        <f t="shared" si="12"/>
        <v>Ohio Power Company</v>
      </c>
      <c r="M43" s="70" t="str">
        <f t="shared" si="12"/>
        <v>AEP</v>
      </c>
      <c r="N43" s="47">
        <v>0.45500857306484677</v>
      </c>
      <c r="O43" s="47">
        <v>0.42198979645749185</v>
      </c>
      <c r="P43" s="47">
        <v>0.41365044462277745</v>
      </c>
      <c r="Q43" s="47">
        <v>0.4348788464135368</v>
      </c>
      <c r="R43" s="47">
        <v>0.4990606954636004</v>
      </c>
      <c r="S43" s="46">
        <f t="shared" si="13"/>
        <v>0.44491767120445075</v>
      </c>
    </row>
    <row r="44" spans="2:19" ht="15">
      <c r="B44" s="76" t="s">
        <v>493</v>
      </c>
      <c r="C44" s="44" t="s">
        <v>49</v>
      </c>
      <c r="D44" s="73">
        <v>0.4969256185668469</v>
      </c>
      <c r="E44" s="73">
        <v>0.49163553141328775</v>
      </c>
      <c r="F44" s="73">
        <v>0.48496176245837563</v>
      </c>
      <c r="G44" s="73">
        <v>0.48470533193669124</v>
      </c>
      <c r="H44" s="73">
        <v>0.4645442829903892</v>
      </c>
      <c r="I44" s="46">
        <f t="shared" si="11"/>
        <v>0.48455450547311807</v>
      </c>
      <c r="J44" s="46"/>
      <c r="K44" s="46"/>
      <c r="L44" s="74" t="str">
        <f t="shared" si="12"/>
        <v>Public Service Company of Oklahoma</v>
      </c>
      <c r="M44" s="70" t="str">
        <f t="shared" si="12"/>
        <v>AEP</v>
      </c>
      <c r="N44" s="47">
        <v>0.5030743814331531</v>
      </c>
      <c r="O44" s="47">
        <v>0.5083644685867122</v>
      </c>
      <c r="P44" s="47">
        <v>0.5150382375416244</v>
      </c>
      <c r="Q44" s="47">
        <v>0.5152946680633088</v>
      </c>
      <c r="R44" s="47">
        <v>0.5354557170096108</v>
      </c>
      <c r="S44" s="46">
        <f t="shared" si="13"/>
        <v>0.5154454945268817</v>
      </c>
    </row>
    <row r="45" spans="2:19" ht="15">
      <c r="B45" s="76" t="s">
        <v>321</v>
      </c>
      <c r="C45" s="44" t="s">
        <v>49</v>
      </c>
      <c r="D45" s="73">
        <v>0.48800525980905196</v>
      </c>
      <c r="E45" s="73">
        <v>0.46973004305019966</v>
      </c>
      <c r="F45" s="73">
        <v>0.4852175789732174</v>
      </c>
      <c r="G45" s="73">
        <v>0.4594611135349391</v>
      </c>
      <c r="H45" s="73">
        <v>0.49585785615225114</v>
      </c>
      <c r="I45" s="46">
        <f t="shared" si="11"/>
        <v>0.4796543703039319</v>
      </c>
      <c r="J45" s="46"/>
      <c r="K45" s="46"/>
      <c r="L45" s="74" t="str">
        <f t="shared" si="12"/>
        <v>Southwestern Electric Power Company</v>
      </c>
      <c r="M45" s="70" t="str">
        <f t="shared" si="12"/>
        <v>AEP</v>
      </c>
      <c r="N45" s="47">
        <v>0.511994740190948</v>
      </c>
      <c r="O45" s="47">
        <v>0.5302699569498003</v>
      </c>
      <c r="P45" s="47">
        <v>0.5147824210267826</v>
      </c>
      <c r="Q45" s="47">
        <v>0.5405388864650609</v>
      </c>
      <c r="R45" s="47">
        <v>0.5041421438477489</v>
      </c>
      <c r="S45" s="46">
        <f t="shared" si="13"/>
        <v>0.5203456296960681</v>
      </c>
    </row>
    <row r="46" spans="2:19" ht="15">
      <c r="B46" s="76" t="s">
        <v>494</v>
      </c>
      <c r="C46" s="44" t="s">
        <v>49</v>
      </c>
      <c r="D46" s="73">
        <v>0.4018330921369995</v>
      </c>
      <c r="E46" s="73">
        <v>0.41805303903804975</v>
      </c>
      <c r="F46" s="73" t="s">
        <v>26</v>
      </c>
      <c r="G46" s="73" t="s">
        <v>26</v>
      </c>
      <c r="H46" s="73" t="s">
        <v>26</v>
      </c>
      <c r="I46" s="46">
        <f t="shared" si="11"/>
        <v>0.40994306558752464</v>
      </c>
      <c r="J46" s="46"/>
      <c r="K46" s="46"/>
      <c r="L46" s="74" t="str">
        <f t="shared" si="12"/>
        <v>Transource Maryland, LLC</v>
      </c>
      <c r="M46" s="70" t="str">
        <f t="shared" si="12"/>
        <v>AEP</v>
      </c>
      <c r="N46" s="47">
        <v>0.5981669078630005</v>
      </c>
      <c r="O46" s="47">
        <v>0.5819469609619503</v>
      </c>
      <c r="P46" s="47" t="s">
        <v>26</v>
      </c>
      <c r="Q46" s="47" t="s">
        <v>26</v>
      </c>
      <c r="R46" s="47" t="s">
        <v>26</v>
      </c>
      <c r="S46" s="46">
        <f t="shared" si="13"/>
        <v>0.5900569344124754</v>
      </c>
    </row>
    <row r="47" spans="2:19" ht="15">
      <c r="B47" s="76" t="s">
        <v>495</v>
      </c>
      <c r="C47" s="44" t="s">
        <v>49</v>
      </c>
      <c r="D47" s="73">
        <v>0.40147543265438684</v>
      </c>
      <c r="E47" s="73">
        <v>0.4192055267702936</v>
      </c>
      <c r="F47" s="73" t="s">
        <v>26</v>
      </c>
      <c r="G47" s="73" t="s">
        <v>26</v>
      </c>
      <c r="H47" s="73" t="s">
        <v>26</v>
      </c>
      <c r="I47" s="46">
        <f t="shared" si="11"/>
        <v>0.4103404797123402</v>
      </c>
      <c r="J47" s="46"/>
      <c r="K47" s="46"/>
      <c r="L47" s="74" t="str">
        <f t="shared" si="12"/>
        <v>Transource Pennsylvania, LLC</v>
      </c>
      <c r="M47" s="70" t="str">
        <f t="shared" si="12"/>
        <v>AEP</v>
      </c>
      <c r="N47" s="47">
        <v>0.5985245673456131</v>
      </c>
      <c r="O47" s="47">
        <v>0.5807944732297063</v>
      </c>
      <c r="P47" s="47" t="s">
        <v>26</v>
      </c>
      <c r="Q47" s="47" t="s">
        <v>26</v>
      </c>
      <c r="R47" s="47" t="s">
        <v>26</v>
      </c>
      <c r="S47" s="46">
        <f t="shared" si="13"/>
        <v>0.5896595202876598</v>
      </c>
    </row>
    <row r="48" spans="2:19" ht="15">
      <c r="B48" s="76" t="s">
        <v>496</v>
      </c>
      <c r="C48" s="44" t="s">
        <v>49</v>
      </c>
      <c r="D48" s="73">
        <v>0.5351234180914027</v>
      </c>
      <c r="E48" s="73">
        <v>0.5462024274280439</v>
      </c>
      <c r="F48" s="73">
        <v>0.5426014477317606</v>
      </c>
      <c r="G48" s="73">
        <v>0.5411875900419355</v>
      </c>
      <c r="H48" s="73">
        <v>0.5373191744187737</v>
      </c>
      <c r="I48" s="46">
        <f t="shared" si="11"/>
        <v>0.5404868115423833</v>
      </c>
      <c r="J48" s="46"/>
      <c r="K48" s="46"/>
      <c r="L48" s="74" t="str">
        <f t="shared" si="12"/>
        <v>Wheeling Power Company</v>
      </c>
      <c r="M48" s="70" t="str">
        <f t="shared" si="12"/>
        <v>AEP</v>
      </c>
      <c r="N48" s="47">
        <v>0.4648765819085973</v>
      </c>
      <c r="O48" s="47">
        <v>0.4537975725719561</v>
      </c>
      <c r="P48" s="47">
        <v>0.45739855226823944</v>
      </c>
      <c r="Q48" s="47">
        <v>0.45881240995806455</v>
      </c>
      <c r="R48" s="47">
        <v>0.46268082558122625</v>
      </c>
      <c r="S48" s="46">
        <f t="shared" si="13"/>
        <v>0.45951318845761674</v>
      </c>
    </row>
    <row r="49" spans="2:19" ht="15">
      <c r="B49" s="76" t="s">
        <v>82</v>
      </c>
      <c r="C49" s="44" t="s">
        <v>83</v>
      </c>
      <c r="D49" s="73">
        <v>0.5082769370970649</v>
      </c>
      <c r="E49" s="73">
        <v>0.4988823664290728</v>
      </c>
      <c r="F49" s="73">
        <v>0.5074672577732352</v>
      </c>
      <c r="G49" s="73">
        <v>0.5092621364381331</v>
      </c>
      <c r="H49" s="73">
        <v>0.5041283338653975</v>
      </c>
      <c r="I49" s="46">
        <f t="shared" si="11"/>
        <v>0.5056034063205808</v>
      </c>
      <c r="J49" s="46"/>
      <c r="K49" s="46"/>
      <c r="L49" s="74" t="str">
        <f t="shared" si="12"/>
        <v>Avista Corporation</v>
      </c>
      <c r="M49" s="70" t="str">
        <f t="shared" si="12"/>
        <v>AVA</v>
      </c>
      <c r="N49" s="47">
        <v>0.49172306290293505</v>
      </c>
      <c r="O49" s="47">
        <v>0.5011176335709272</v>
      </c>
      <c r="P49" s="47">
        <v>0.4925327422267648</v>
      </c>
      <c r="Q49" s="47">
        <v>0.4907378635618669</v>
      </c>
      <c r="R49" s="47">
        <v>0.49587166613460254</v>
      </c>
      <c r="S49" s="46">
        <f t="shared" si="13"/>
        <v>0.4943965936794193</v>
      </c>
    </row>
    <row r="50" spans="2:19" ht="15">
      <c r="B50" s="76" t="s">
        <v>497</v>
      </c>
      <c r="C50" s="44" t="s">
        <v>92</v>
      </c>
      <c r="D50" s="73">
        <v>0.521081388350735</v>
      </c>
      <c r="E50" s="73">
        <v>0.5177968425814221</v>
      </c>
      <c r="F50" s="73">
        <v>0.5297601061283362</v>
      </c>
      <c r="G50" s="73">
        <v>0.5281227731347298</v>
      </c>
      <c r="H50" s="73">
        <v>0.5806601930711692</v>
      </c>
      <c r="I50" s="46">
        <f t="shared" si="11"/>
        <v>0.5354842606532785</v>
      </c>
      <c r="J50" s="46"/>
      <c r="K50" s="46"/>
      <c r="L50" s="74" t="str">
        <f t="shared" si="12"/>
        <v>Duke Energy Carolinas, LLC</v>
      </c>
      <c r="M50" s="70" t="str">
        <f t="shared" si="12"/>
        <v>DUK</v>
      </c>
      <c r="N50" s="47">
        <v>0.478918611649265</v>
      </c>
      <c r="O50" s="47">
        <v>0.48220315741857794</v>
      </c>
      <c r="P50" s="47">
        <v>0.47023989387166376</v>
      </c>
      <c r="Q50" s="47">
        <v>0.4718772268652703</v>
      </c>
      <c r="R50" s="47">
        <v>0.41933980692883077</v>
      </c>
      <c r="S50" s="46">
        <f t="shared" si="13"/>
        <v>0.4645157393467215</v>
      </c>
    </row>
    <row r="51" spans="2:19" ht="15">
      <c r="B51" s="76" t="s">
        <v>498</v>
      </c>
      <c r="C51" s="44" t="s">
        <v>92</v>
      </c>
      <c r="D51" s="73">
        <v>0.4990889185905814</v>
      </c>
      <c r="E51" s="73">
        <v>0.500383259777432</v>
      </c>
      <c r="F51" s="73">
        <v>0.492457446304942</v>
      </c>
      <c r="G51" s="73">
        <v>0.5083121117920607</v>
      </c>
      <c r="H51" s="73">
        <v>0.5528277297667054</v>
      </c>
      <c r="I51" s="46">
        <f t="shared" si="11"/>
        <v>0.5106138932463443</v>
      </c>
      <c r="J51" s="46"/>
      <c r="K51" s="46"/>
      <c r="L51" s="74" t="str">
        <f t="shared" si="12"/>
        <v>Duke Energy Florida, LLC</v>
      </c>
      <c r="M51" s="70" t="str">
        <f t="shared" si="12"/>
        <v>DUK</v>
      </c>
      <c r="N51" s="47">
        <v>0.5009110814094185</v>
      </c>
      <c r="O51" s="47">
        <v>0.499616740222568</v>
      </c>
      <c r="P51" s="47">
        <v>0.507542553695058</v>
      </c>
      <c r="Q51" s="47">
        <v>0.49168788820793924</v>
      </c>
      <c r="R51" s="47">
        <v>0.44717227023329464</v>
      </c>
      <c r="S51" s="46">
        <f t="shared" si="13"/>
        <v>0.4893861067536557</v>
      </c>
    </row>
    <row r="52" spans="2:19" ht="15">
      <c r="B52" s="76" t="s">
        <v>364</v>
      </c>
      <c r="C52" s="44" t="s">
        <v>92</v>
      </c>
      <c r="D52" s="73">
        <v>0.5284474832325834</v>
      </c>
      <c r="E52" s="73">
        <v>0.5326161596710202</v>
      </c>
      <c r="F52" s="73">
        <v>0.5194437419961009</v>
      </c>
      <c r="G52" s="73">
        <v>0.5158711003416355</v>
      </c>
      <c r="H52" s="73">
        <v>0.5027391860241216</v>
      </c>
      <c r="I52" s="46">
        <f t="shared" si="11"/>
        <v>0.5198235342530924</v>
      </c>
      <c r="J52" s="46"/>
      <c r="K52" s="46"/>
      <c r="L52" s="74" t="str">
        <f t="shared" si="12"/>
        <v>Duke Energy Indiana, LLC</v>
      </c>
      <c r="M52" s="70" t="str">
        <f t="shared" si="12"/>
        <v>DUK</v>
      </c>
      <c r="N52" s="47">
        <v>0.47155251676741666</v>
      </c>
      <c r="O52" s="47">
        <v>0.46738384032897984</v>
      </c>
      <c r="P52" s="47">
        <v>0.4805562580038991</v>
      </c>
      <c r="Q52" s="47">
        <v>0.48412889965836453</v>
      </c>
      <c r="R52" s="47">
        <v>0.4972608139758784</v>
      </c>
      <c r="S52" s="46">
        <f t="shared" si="13"/>
        <v>0.4801764657469077</v>
      </c>
    </row>
    <row r="53" spans="2:19" ht="15">
      <c r="B53" s="76" t="s">
        <v>499</v>
      </c>
      <c r="C53" s="44" t="s">
        <v>92</v>
      </c>
      <c r="D53" s="73">
        <v>0.4937139096061196</v>
      </c>
      <c r="E53" s="73">
        <v>0.5194923782679347</v>
      </c>
      <c r="F53" s="73">
        <v>0.5311482833184122</v>
      </c>
      <c r="G53" s="73">
        <v>0.5473655336881276</v>
      </c>
      <c r="H53" s="73">
        <v>0.5611157050019147</v>
      </c>
      <c r="I53" s="46">
        <f t="shared" si="11"/>
        <v>0.5305671619765018</v>
      </c>
      <c r="J53" s="46"/>
      <c r="K53" s="46"/>
      <c r="L53" s="74" t="str">
        <f t="shared" si="12"/>
        <v>Duke Energy Kentucky, Inc.</v>
      </c>
      <c r="M53" s="70" t="str">
        <f t="shared" si="12"/>
        <v>DUK</v>
      </c>
      <c r="N53" s="47">
        <v>0.5062860903938804</v>
      </c>
      <c r="O53" s="47">
        <v>0.4805076217320653</v>
      </c>
      <c r="P53" s="47">
        <v>0.4688517166815877</v>
      </c>
      <c r="Q53" s="47">
        <v>0.45263446631187243</v>
      </c>
      <c r="R53" s="47">
        <v>0.43888429499808534</v>
      </c>
      <c r="S53" s="46">
        <f t="shared" si="13"/>
        <v>0.46943283802349817</v>
      </c>
    </row>
    <row r="54" spans="2:19" ht="15">
      <c r="B54" s="76" t="s">
        <v>500</v>
      </c>
      <c r="C54" s="44" t="s">
        <v>92</v>
      </c>
      <c r="D54" s="73">
        <v>0.6521597427122278</v>
      </c>
      <c r="E54" s="73">
        <v>0.6809023144291014</v>
      </c>
      <c r="F54" s="73">
        <v>0.662422459731232</v>
      </c>
      <c r="G54" s="73">
        <v>0.6638869473878484</v>
      </c>
      <c r="H54" s="73">
        <v>0.6870753835362461</v>
      </c>
      <c r="I54" s="46">
        <f t="shared" si="11"/>
        <v>0.6692893695593312</v>
      </c>
      <c r="J54" s="46"/>
      <c r="K54" s="46"/>
      <c r="L54" s="74" t="str">
        <f t="shared" si="12"/>
        <v>Duke Energy Ohio, Inc.</v>
      </c>
      <c r="M54" s="70" t="str">
        <f t="shared" si="12"/>
        <v>DUK</v>
      </c>
      <c r="N54" s="47">
        <v>0.3478402572877722</v>
      </c>
      <c r="O54" s="47">
        <v>0.31909768557089857</v>
      </c>
      <c r="P54" s="47">
        <v>0.337577540268768</v>
      </c>
      <c r="Q54" s="47">
        <v>0.3361130526121517</v>
      </c>
      <c r="R54" s="47">
        <v>0.3129246164637539</v>
      </c>
      <c r="S54" s="46">
        <f t="shared" si="13"/>
        <v>0.33071063044066884</v>
      </c>
    </row>
    <row r="55" spans="2:19" ht="15">
      <c r="B55" s="76" t="s">
        <v>501</v>
      </c>
      <c r="C55" s="44" t="s">
        <v>92</v>
      </c>
      <c r="D55" s="73">
        <v>0.5128554968586756</v>
      </c>
      <c r="E55" s="73">
        <v>0.5100472689313656</v>
      </c>
      <c r="F55" s="73">
        <v>0.5227335142974164</v>
      </c>
      <c r="G55" s="73">
        <v>0.5158145422651124</v>
      </c>
      <c r="H55" s="73">
        <v>0.5240456667331609</v>
      </c>
      <c r="I55" s="46">
        <f t="shared" si="11"/>
        <v>0.5170992978171461</v>
      </c>
      <c r="J55" s="46"/>
      <c r="K55" s="46"/>
      <c r="L55" s="74" t="str">
        <f t="shared" si="12"/>
        <v>Duke Energy Progress, LLC</v>
      </c>
      <c r="M55" s="70" t="str">
        <f t="shared" si="12"/>
        <v>DUK</v>
      </c>
      <c r="N55" s="47">
        <v>0.4871445031413244</v>
      </c>
      <c r="O55" s="47">
        <v>0.48995273106863435</v>
      </c>
      <c r="P55" s="47">
        <v>0.47726648570258356</v>
      </c>
      <c r="Q55" s="47">
        <v>0.48418545773488764</v>
      </c>
      <c r="R55" s="47">
        <v>0.47595433326683917</v>
      </c>
      <c r="S55" s="46">
        <f t="shared" si="13"/>
        <v>0.4829007021828538</v>
      </c>
    </row>
    <row r="56" spans="2:19" ht="15">
      <c r="B56" s="76" t="s">
        <v>502</v>
      </c>
      <c r="C56" s="44" t="s">
        <v>92</v>
      </c>
      <c r="D56" s="73" t="s">
        <v>26</v>
      </c>
      <c r="E56" s="73">
        <v>0.49317170274568084</v>
      </c>
      <c r="F56" s="73">
        <v>0.44790220134275927</v>
      </c>
      <c r="G56" s="73">
        <v>0.3872140982377203</v>
      </c>
      <c r="H56" s="73">
        <v>0.42058399210940833</v>
      </c>
      <c r="I56" s="46">
        <f t="shared" si="11"/>
        <v>0.4372179986088922</v>
      </c>
      <c r="J56" s="46"/>
      <c r="K56" s="46"/>
      <c r="L56" s="74" t="str">
        <f t="shared" si="12"/>
        <v>Piedmont Natural Gas Company, Inc.</v>
      </c>
      <c r="M56" s="70" t="str">
        <f t="shared" si="12"/>
        <v>DUK</v>
      </c>
      <c r="N56" s="47" t="s">
        <v>26</v>
      </c>
      <c r="O56" s="47">
        <v>0.5068282972543191</v>
      </c>
      <c r="P56" s="47">
        <v>0.5520977986572407</v>
      </c>
      <c r="Q56" s="47">
        <v>0.6127859017622798</v>
      </c>
      <c r="R56" s="47">
        <v>0.5794160078905917</v>
      </c>
      <c r="S56" s="46">
        <f t="shared" si="13"/>
        <v>0.5627820013911078</v>
      </c>
    </row>
    <row r="57" spans="2:19" ht="15">
      <c r="B57" s="76" t="s">
        <v>503</v>
      </c>
      <c r="C57" s="44" t="s">
        <v>109</v>
      </c>
      <c r="D57" s="73">
        <v>0.537879776231885</v>
      </c>
      <c r="E57" s="73">
        <v>0.5134347913933521</v>
      </c>
      <c r="F57" s="73">
        <v>0.5718812227903507</v>
      </c>
      <c r="G57" s="73">
        <v>0.5819501116401901</v>
      </c>
      <c r="H57" s="73">
        <v>0.5629270976004572</v>
      </c>
      <c r="I57" s="46">
        <f t="shared" si="11"/>
        <v>0.5536145999312471</v>
      </c>
      <c r="J57" s="46"/>
      <c r="K57" s="46"/>
      <c r="L57" s="74" t="str">
        <f t="shared" si="12"/>
        <v>Southern California Edison Company</v>
      </c>
      <c r="M57" s="70" t="str">
        <f t="shared" si="12"/>
        <v>EIX</v>
      </c>
      <c r="N57" s="47">
        <v>0.46212022376811496</v>
      </c>
      <c r="O57" s="47">
        <v>0.4865652086066478</v>
      </c>
      <c r="P57" s="47">
        <v>0.4281187772096493</v>
      </c>
      <c r="Q57" s="47">
        <v>0.41804988835981</v>
      </c>
      <c r="R57" s="47">
        <v>0.43707290239954283</v>
      </c>
      <c r="S57" s="46">
        <f t="shared" si="13"/>
        <v>0.44638540006875294</v>
      </c>
    </row>
    <row r="58" spans="2:19" ht="15">
      <c r="B58" s="76" t="s">
        <v>284</v>
      </c>
      <c r="C58" s="44" t="s">
        <v>113</v>
      </c>
      <c r="D58" s="73">
        <v>0.48978879627583005</v>
      </c>
      <c r="E58" s="73">
        <v>0.4787764719974392</v>
      </c>
      <c r="F58" s="73">
        <v>0.49947086212676844</v>
      </c>
      <c r="G58" s="73">
        <v>0.4772849911630478</v>
      </c>
      <c r="H58" s="73">
        <v>0.49855832696449665</v>
      </c>
      <c r="I58" s="46">
        <f t="shared" si="11"/>
        <v>0.48877588970551644</v>
      </c>
      <c r="J58" s="46"/>
      <c r="K58" s="46"/>
      <c r="L58" s="74" t="str">
        <f t="shared" si="12"/>
        <v>El Paso Electric Company</v>
      </c>
      <c r="M58" s="70" t="str">
        <f t="shared" si="12"/>
        <v>EE</v>
      </c>
      <c r="N58" s="47">
        <v>0.51021120372417</v>
      </c>
      <c r="O58" s="47">
        <v>0.5212235280025608</v>
      </c>
      <c r="P58" s="47">
        <v>0.5005291378732316</v>
      </c>
      <c r="Q58" s="47">
        <v>0.5227150088369522</v>
      </c>
      <c r="R58" s="47">
        <v>0.5014416730355034</v>
      </c>
      <c r="S58" s="46">
        <f t="shared" si="13"/>
        <v>0.5112241102944836</v>
      </c>
    </row>
    <row r="59" spans="2:19" ht="15">
      <c r="B59" s="76" t="s">
        <v>504</v>
      </c>
      <c r="C59" s="44" t="s">
        <v>118</v>
      </c>
      <c r="D59" s="73">
        <v>0.479017513448308</v>
      </c>
      <c r="E59" s="73">
        <v>0.49416447529229895</v>
      </c>
      <c r="F59" s="73">
        <v>0.46274263379088093</v>
      </c>
      <c r="G59" s="73">
        <v>0.4653722469953009</v>
      </c>
      <c r="H59" s="73">
        <v>0.45652520386608353</v>
      </c>
      <c r="I59" s="46">
        <f t="shared" si="11"/>
        <v>0.47156441467857446</v>
      </c>
      <c r="J59" s="46"/>
      <c r="K59" s="46"/>
      <c r="L59" s="74" t="str">
        <f t="shared" si="12"/>
        <v>Entergy Arkansas, LLC</v>
      </c>
      <c r="M59" s="70" t="str">
        <f t="shared" si="12"/>
        <v>ETR</v>
      </c>
      <c r="N59" s="47">
        <v>0.520982486551692</v>
      </c>
      <c r="O59" s="47">
        <v>0.5058355247077011</v>
      </c>
      <c r="P59" s="47">
        <v>0.537257366209119</v>
      </c>
      <c r="Q59" s="47">
        <v>0.5346277530046991</v>
      </c>
      <c r="R59" s="47">
        <v>0.5434747961339165</v>
      </c>
      <c r="S59" s="46">
        <f t="shared" si="13"/>
        <v>0.5284355853214254</v>
      </c>
    </row>
    <row r="60" spans="2:19" ht="15">
      <c r="B60" s="76" t="s">
        <v>505</v>
      </c>
      <c r="C60" s="44" t="s">
        <v>118</v>
      </c>
      <c r="D60" s="73">
        <v>0.4746860030215899</v>
      </c>
      <c r="E60" s="73">
        <v>0.473718797392201</v>
      </c>
      <c r="F60" s="73">
        <v>0.4742827765682725</v>
      </c>
      <c r="G60" s="73">
        <v>0.47867409704191155</v>
      </c>
      <c r="H60" s="73">
        <v>0.511326291744998</v>
      </c>
      <c r="I60" s="46">
        <f t="shared" si="11"/>
        <v>0.4825375931537946</v>
      </c>
      <c r="J60" s="46"/>
      <c r="K60" s="46"/>
      <c r="L60" s="74" t="str">
        <f t="shared" si="12"/>
        <v>Entergy Louisiana, LLC</v>
      </c>
      <c r="M60" s="70" t="str">
        <f t="shared" si="12"/>
        <v>ETR</v>
      </c>
      <c r="N60" s="47">
        <v>0.5253139969784101</v>
      </c>
      <c r="O60" s="47">
        <v>0.526281202607799</v>
      </c>
      <c r="P60" s="47">
        <v>0.5257172234317276</v>
      </c>
      <c r="Q60" s="47">
        <v>0.5213259029580884</v>
      </c>
      <c r="R60" s="47">
        <v>0.488673708255002</v>
      </c>
      <c r="S60" s="46">
        <f t="shared" si="13"/>
        <v>0.5174624068462055</v>
      </c>
    </row>
    <row r="61" spans="2:19" ht="15">
      <c r="B61" s="76" t="s">
        <v>506</v>
      </c>
      <c r="C61" s="44" t="s">
        <v>118</v>
      </c>
      <c r="D61" s="73">
        <v>0.48598042780998074</v>
      </c>
      <c r="E61" s="73">
        <v>0.49110950814787563</v>
      </c>
      <c r="F61" s="73">
        <v>0.48275750928147393</v>
      </c>
      <c r="G61" s="73">
        <v>0.4957628814006898</v>
      </c>
      <c r="H61" s="73">
        <v>0.5008176231372499</v>
      </c>
      <c r="I61" s="46">
        <f t="shared" si="11"/>
        <v>0.49128558995545396</v>
      </c>
      <c r="J61" s="46"/>
      <c r="K61" s="46"/>
      <c r="L61" s="74" t="str">
        <f t="shared" si="12"/>
        <v>Entergy Mississippi, LLC</v>
      </c>
      <c r="M61" s="70" t="str">
        <f t="shared" si="12"/>
        <v>ETR</v>
      </c>
      <c r="N61" s="47">
        <v>0.5140195721900193</v>
      </c>
      <c r="O61" s="47">
        <v>0.5088904918521243</v>
      </c>
      <c r="P61" s="47">
        <v>0.5172424907185261</v>
      </c>
      <c r="Q61" s="47">
        <v>0.5042371185993102</v>
      </c>
      <c r="R61" s="47">
        <v>0.4991823768627501</v>
      </c>
      <c r="S61" s="46">
        <f t="shared" si="13"/>
        <v>0.508714410044546</v>
      </c>
    </row>
    <row r="62" spans="2:19" ht="15">
      <c r="B62" s="76" t="s">
        <v>507</v>
      </c>
      <c r="C62" s="44" t="s">
        <v>118</v>
      </c>
      <c r="D62" s="73">
        <v>0.4926427199461397</v>
      </c>
      <c r="E62" s="73">
        <v>0.5119080900921423</v>
      </c>
      <c r="F62" s="73">
        <v>0.531559200924077</v>
      </c>
      <c r="G62" s="73">
        <v>0.5481490116200596</v>
      </c>
      <c r="H62" s="73">
        <v>0.6001184622624669</v>
      </c>
      <c r="I62" s="46">
        <f t="shared" si="11"/>
        <v>0.5368754969689771</v>
      </c>
      <c r="J62" s="46"/>
      <c r="K62" s="46"/>
      <c r="L62" s="74" t="str">
        <f t="shared" si="12"/>
        <v>Entergy New Orleans, LLC</v>
      </c>
      <c r="M62" s="70" t="str">
        <f t="shared" si="12"/>
        <v>ETR</v>
      </c>
      <c r="N62" s="47">
        <v>0.5073572800538603</v>
      </c>
      <c r="O62" s="47">
        <v>0.48809190990785767</v>
      </c>
      <c r="P62" s="47">
        <v>0.46844079907592295</v>
      </c>
      <c r="Q62" s="47">
        <v>0.45185098837994037</v>
      </c>
      <c r="R62" s="47">
        <v>0.39988153773753304</v>
      </c>
      <c r="S62" s="46">
        <f t="shared" si="13"/>
        <v>0.46312450303102287</v>
      </c>
    </row>
    <row r="63" spans="2:19" ht="15">
      <c r="B63" s="76" t="s">
        <v>508</v>
      </c>
      <c r="C63" s="44" t="s">
        <v>118</v>
      </c>
      <c r="D63" s="73">
        <v>0.5092181887026108</v>
      </c>
      <c r="E63" s="73">
        <v>0.5346380770209476</v>
      </c>
      <c r="F63" s="73">
        <v>0.5044770407295213</v>
      </c>
      <c r="G63" s="73">
        <v>0.49563110037109914</v>
      </c>
      <c r="H63" s="73">
        <v>0.49955420002805734</v>
      </c>
      <c r="I63" s="46">
        <f t="shared" si="11"/>
        <v>0.5087037213704473</v>
      </c>
      <c r="J63" s="46"/>
      <c r="K63" s="46"/>
      <c r="L63" s="74" t="str">
        <f t="shared" si="12"/>
        <v>Entergy Texas, Inc.</v>
      </c>
      <c r="M63" s="70" t="str">
        <f t="shared" si="12"/>
        <v>ETR</v>
      </c>
      <c r="N63" s="47">
        <v>0.4907818112973892</v>
      </c>
      <c r="O63" s="47">
        <v>0.46536192297905243</v>
      </c>
      <c r="P63" s="47">
        <v>0.49552295927047874</v>
      </c>
      <c r="Q63" s="47">
        <v>0.5043688996289009</v>
      </c>
      <c r="R63" s="47">
        <v>0.5004457999719426</v>
      </c>
      <c r="S63" s="46">
        <f t="shared" si="13"/>
        <v>0.4912962786295528</v>
      </c>
    </row>
    <row r="64" spans="2:19" ht="15">
      <c r="B64" s="76" t="s">
        <v>509</v>
      </c>
      <c r="C64" s="44" t="s">
        <v>134</v>
      </c>
      <c r="D64" s="73">
        <v>0.5516782160357275</v>
      </c>
      <c r="E64" s="73">
        <v>0.5543950602817674</v>
      </c>
      <c r="F64" s="73">
        <v>0.5526958942879654</v>
      </c>
      <c r="G64" s="73">
        <v>0.5088534517442136</v>
      </c>
      <c r="H64" s="73">
        <v>0.4509777415084777</v>
      </c>
      <c r="I64" s="46">
        <f t="shared" si="11"/>
        <v>0.5237200727716302</v>
      </c>
      <c r="J64" s="46"/>
      <c r="K64" s="46"/>
      <c r="L64" s="74" t="str">
        <f t="shared" si="12"/>
        <v>Cleveland Electric Illuminating Company</v>
      </c>
      <c r="M64" s="70" t="str">
        <f t="shared" si="12"/>
        <v>FE</v>
      </c>
      <c r="N64" s="47">
        <v>0.4483217839642724</v>
      </c>
      <c r="O64" s="47">
        <v>0.44560493971823256</v>
      </c>
      <c r="P64" s="47">
        <v>0.4473041057120346</v>
      </c>
      <c r="Q64" s="47">
        <v>0.4911465482557864</v>
      </c>
      <c r="R64" s="47">
        <v>0.5490222584915223</v>
      </c>
      <c r="S64" s="46">
        <f t="shared" si="13"/>
        <v>0.4762799272283697</v>
      </c>
    </row>
    <row r="65" spans="2:19" ht="15">
      <c r="B65" s="76" t="s">
        <v>510</v>
      </c>
      <c r="C65" s="44" t="s">
        <v>134</v>
      </c>
      <c r="D65" s="73">
        <v>0.6833360955862268</v>
      </c>
      <c r="E65" s="73">
        <v>0.6945531379742435</v>
      </c>
      <c r="F65" s="73">
        <v>0.6529796572643647</v>
      </c>
      <c r="G65" s="73">
        <v>0.5921458885652254</v>
      </c>
      <c r="H65" s="73">
        <v>0.5232204427044862</v>
      </c>
      <c r="I65" s="46">
        <f t="shared" si="11"/>
        <v>0.6292470444189093</v>
      </c>
      <c r="J65" s="46"/>
      <c r="K65" s="46"/>
      <c r="L65" s="74" t="str">
        <f aca="true" t="shared" si="14" ref="L65:M98">B65</f>
        <v>Jersey Central Power &amp; Light Company</v>
      </c>
      <c r="M65" s="70" t="str">
        <f t="shared" si="14"/>
        <v>FE</v>
      </c>
      <c r="N65" s="47">
        <v>0.31666390441377323</v>
      </c>
      <c r="O65" s="47">
        <v>0.3054468620257566</v>
      </c>
      <c r="P65" s="47">
        <v>0.34702034273563537</v>
      </c>
      <c r="Q65" s="47">
        <v>0.40785411143477457</v>
      </c>
      <c r="R65" s="47">
        <v>0.47677955729551375</v>
      </c>
      <c r="S65" s="46">
        <f t="shared" si="13"/>
        <v>0.37075295558109067</v>
      </c>
    </row>
    <row r="66" spans="2:19" ht="15">
      <c r="B66" s="76" t="s">
        <v>511</v>
      </c>
      <c r="C66" s="44" t="s">
        <v>134</v>
      </c>
      <c r="D66" s="73">
        <v>0.4799529816075987</v>
      </c>
      <c r="E66" s="73">
        <v>0.5321027892980237</v>
      </c>
      <c r="F66" s="73">
        <v>0.5232697031339109</v>
      </c>
      <c r="G66" s="73">
        <v>0.5029953366856758</v>
      </c>
      <c r="H66" s="73">
        <v>0.4842828796206147</v>
      </c>
      <c r="I66" s="46">
        <f t="shared" si="11"/>
        <v>0.5045207380691648</v>
      </c>
      <c r="J66" s="46"/>
      <c r="K66" s="46"/>
      <c r="L66" s="74" t="str">
        <f t="shared" si="14"/>
        <v>Metropolitan Edison Company</v>
      </c>
      <c r="M66" s="70" t="str">
        <f t="shared" si="14"/>
        <v>FE</v>
      </c>
      <c r="N66" s="47">
        <v>0.5200470183924013</v>
      </c>
      <c r="O66" s="47">
        <v>0.4678972107019764</v>
      </c>
      <c r="P66" s="47">
        <v>0.4767302968660892</v>
      </c>
      <c r="Q66" s="47">
        <v>0.49700466331432425</v>
      </c>
      <c r="R66" s="47">
        <v>0.5157171203793852</v>
      </c>
      <c r="S66" s="46">
        <f t="shared" si="13"/>
        <v>0.49547926193083525</v>
      </c>
    </row>
    <row r="67" spans="2:19" ht="15">
      <c r="B67" s="76" t="s">
        <v>512</v>
      </c>
      <c r="C67" s="44" t="s">
        <v>134</v>
      </c>
      <c r="D67" s="73">
        <v>0.4635631795896017</v>
      </c>
      <c r="E67" s="73">
        <v>0.4886677878548942</v>
      </c>
      <c r="F67" s="73">
        <v>0.49153635443133387</v>
      </c>
      <c r="G67" s="73">
        <v>0.4914666484781538</v>
      </c>
      <c r="H67" s="73">
        <v>0.48889882593602674</v>
      </c>
      <c r="I67" s="46">
        <f t="shared" si="11"/>
        <v>0.484826559258002</v>
      </c>
      <c r="J67" s="46"/>
      <c r="K67" s="46"/>
      <c r="L67" s="74" t="str">
        <f t="shared" si="14"/>
        <v>Monongahela Power Company</v>
      </c>
      <c r="M67" s="70" t="str">
        <f t="shared" si="14"/>
        <v>FE</v>
      </c>
      <c r="N67" s="47">
        <v>0.5364368204103983</v>
      </c>
      <c r="O67" s="47">
        <v>0.5113322121451058</v>
      </c>
      <c r="P67" s="47">
        <v>0.5084636455686662</v>
      </c>
      <c r="Q67" s="47">
        <v>0.5085333515218462</v>
      </c>
      <c r="R67" s="47">
        <v>0.5111011740639733</v>
      </c>
      <c r="S67" s="46">
        <f t="shared" si="13"/>
        <v>0.515173440741998</v>
      </c>
    </row>
    <row r="68" spans="2:19" ht="15">
      <c r="B68" s="76" t="s">
        <v>513</v>
      </c>
      <c r="C68" s="44" t="s">
        <v>134</v>
      </c>
      <c r="D68" s="73">
        <v>0.6677289786964049</v>
      </c>
      <c r="E68" s="73">
        <v>0.6992726734412831</v>
      </c>
      <c r="F68" s="73">
        <v>0.6491176207014883</v>
      </c>
      <c r="G68" s="73">
        <v>0.6366129579366243</v>
      </c>
      <c r="H68" s="73">
        <v>0.6358246979190388</v>
      </c>
      <c r="I68" s="46">
        <f t="shared" si="11"/>
        <v>0.6577113857389679</v>
      </c>
      <c r="J68" s="46"/>
      <c r="K68" s="46"/>
      <c r="L68" s="74" t="str">
        <f t="shared" si="14"/>
        <v>Ohio Edison Company</v>
      </c>
      <c r="M68" s="70" t="str">
        <f t="shared" si="14"/>
        <v>FE</v>
      </c>
      <c r="N68" s="47">
        <v>0.33227102130359504</v>
      </c>
      <c r="O68" s="47">
        <v>0.3007273265587169</v>
      </c>
      <c r="P68" s="47">
        <v>0.35088237929851174</v>
      </c>
      <c r="Q68" s="47">
        <v>0.3633870420633757</v>
      </c>
      <c r="R68" s="47">
        <v>0.36417530208096116</v>
      </c>
      <c r="S68" s="46">
        <f t="shared" si="13"/>
        <v>0.3422886142610321</v>
      </c>
    </row>
    <row r="69" spans="2:19" ht="15">
      <c r="B69" s="76" t="s">
        <v>514</v>
      </c>
      <c r="C69" s="44" t="s">
        <v>134</v>
      </c>
      <c r="D69" s="73">
        <v>0.5037466717164981</v>
      </c>
      <c r="E69" s="73">
        <v>0.538893242683232</v>
      </c>
      <c r="F69" s="73">
        <v>0.5206487454172564</v>
      </c>
      <c r="G69" s="73">
        <v>0.5185145349833739</v>
      </c>
      <c r="H69" s="73">
        <v>0.4770476226390148</v>
      </c>
      <c r="I69" s="46">
        <f t="shared" si="11"/>
        <v>0.511770163487875</v>
      </c>
      <c r="J69" s="46"/>
      <c r="K69" s="46"/>
      <c r="L69" s="74" t="str">
        <f t="shared" si="14"/>
        <v>Pennsylvania Electric Company</v>
      </c>
      <c r="M69" s="70" t="str">
        <f t="shared" si="14"/>
        <v>FE</v>
      </c>
      <c r="N69" s="47">
        <v>0.49625332828350194</v>
      </c>
      <c r="O69" s="47">
        <v>0.4611067573167679</v>
      </c>
      <c r="P69" s="47">
        <v>0.4793512545827437</v>
      </c>
      <c r="Q69" s="47">
        <v>0.4814854650166261</v>
      </c>
      <c r="R69" s="47">
        <v>0.5229523773609852</v>
      </c>
      <c r="S69" s="46">
        <f t="shared" si="13"/>
        <v>0.4882298365121249</v>
      </c>
    </row>
    <row r="70" spans="2:19" ht="15">
      <c r="B70" s="76" t="s">
        <v>515</v>
      </c>
      <c r="C70" s="44" t="s">
        <v>134</v>
      </c>
      <c r="D70" s="73">
        <v>0.48793052241328105</v>
      </c>
      <c r="E70" s="73">
        <v>0.49033960962894974</v>
      </c>
      <c r="F70" s="73">
        <v>0.5381611654379813</v>
      </c>
      <c r="G70" s="73">
        <v>0.5206029016758761</v>
      </c>
      <c r="H70" s="73">
        <v>0.581609648875613</v>
      </c>
      <c r="I70" s="46">
        <f t="shared" si="11"/>
        <v>0.5237287696063403</v>
      </c>
      <c r="J70" s="46"/>
      <c r="K70" s="46"/>
      <c r="L70" s="74" t="str">
        <f t="shared" si="14"/>
        <v>Pennsylvania Power Company</v>
      </c>
      <c r="M70" s="70" t="str">
        <f t="shared" si="14"/>
        <v>FE</v>
      </c>
      <c r="N70" s="47">
        <v>0.512069477586719</v>
      </c>
      <c r="O70" s="47">
        <v>0.5096603903710503</v>
      </c>
      <c r="P70" s="47">
        <v>0.46183883456201874</v>
      </c>
      <c r="Q70" s="47">
        <v>0.4793970983241239</v>
      </c>
      <c r="R70" s="47">
        <v>0.4183903511243871</v>
      </c>
      <c r="S70" s="46">
        <f t="shared" si="13"/>
        <v>0.4762712303936598</v>
      </c>
    </row>
    <row r="71" spans="2:19" ht="15">
      <c r="B71" s="76" t="s">
        <v>516</v>
      </c>
      <c r="C71" s="44" t="s">
        <v>134</v>
      </c>
      <c r="D71" s="73">
        <v>0.5430660269591044</v>
      </c>
      <c r="E71" s="73">
        <v>0.5234923058302623</v>
      </c>
      <c r="F71" s="73">
        <v>0.5158997873831866</v>
      </c>
      <c r="G71" s="73">
        <v>0.5007862616379203</v>
      </c>
      <c r="H71" s="73">
        <v>0.515873738720863</v>
      </c>
      <c r="I71" s="46">
        <f t="shared" si="11"/>
        <v>0.5198236241062674</v>
      </c>
      <c r="J71" s="46"/>
      <c r="K71" s="46"/>
      <c r="L71" s="74" t="str">
        <f t="shared" si="14"/>
        <v>Potomac Edison Company</v>
      </c>
      <c r="M71" s="70" t="str">
        <f t="shared" si="14"/>
        <v>FE</v>
      </c>
      <c r="N71" s="47">
        <v>0.4569339730408956</v>
      </c>
      <c r="O71" s="47">
        <v>0.47650769416973776</v>
      </c>
      <c r="P71" s="47">
        <v>0.4841002126168134</v>
      </c>
      <c r="Q71" s="47">
        <v>0.4992137383620797</v>
      </c>
      <c r="R71" s="47">
        <v>0.4841262612791371</v>
      </c>
      <c r="S71" s="46">
        <f t="shared" si="13"/>
        <v>0.48017637589373274</v>
      </c>
    </row>
    <row r="72" spans="2:19" ht="15">
      <c r="B72" s="76" t="s">
        <v>517</v>
      </c>
      <c r="C72" s="44" t="s">
        <v>134</v>
      </c>
      <c r="D72" s="73">
        <v>0.5973934775926794</v>
      </c>
      <c r="E72" s="73">
        <v>0.6042967799611852</v>
      </c>
      <c r="F72" s="73">
        <v>0.6003673726454831</v>
      </c>
      <c r="G72" s="73">
        <v>0.619833281675666</v>
      </c>
      <c r="H72" s="73">
        <v>0.6041374076926562</v>
      </c>
      <c r="I72" s="46">
        <f t="shared" si="11"/>
        <v>0.605205663913534</v>
      </c>
      <c r="J72" s="46"/>
      <c r="K72" s="46"/>
      <c r="L72" s="74" t="str">
        <f t="shared" si="14"/>
        <v>Toledo Edison Company</v>
      </c>
      <c r="M72" s="70" t="str">
        <f t="shared" si="14"/>
        <v>FE</v>
      </c>
      <c r="N72" s="47">
        <v>0.40260652240732064</v>
      </c>
      <c r="O72" s="47">
        <v>0.39570322003881475</v>
      </c>
      <c r="P72" s="47">
        <v>0.3996326273545169</v>
      </c>
      <c r="Q72" s="47">
        <v>0.380166718324334</v>
      </c>
      <c r="R72" s="47">
        <v>0.39586259230734383</v>
      </c>
      <c r="S72" s="46">
        <f t="shared" si="13"/>
        <v>0.39479433608646597</v>
      </c>
    </row>
    <row r="73" spans="2:19" ht="15">
      <c r="B73" s="76" t="s">
        <v>518</v>
      </c>
      <c r="C73" s="44" t="s">
        <v>134</v>
      </c>
      <c r="D73" s="73">
        <v>0.4768715523823269</v>
      </c>
      <c r="E73" s="73">
        <v>0.5350418141706429</v>
      </c>
      <c r="F73" s="73">
        <v>0.52822146650893</v>
      </c>
      <c r="G73" s="73">
        <v>0.5262330769827387</v>
      </c>
      <c r="H73" s="73">
        <v>0.4948276066843237</v>
      </c>
      <c r="I73" s="46">
        <f t="shared" si="11"/>
        <v>0.5122391033457924</v>
      </c>
      <c r="J73" s="46"/>
      <c r="K73" s="46"/>
      <c r="L73" s="74" t="str">
        <f t="shared" si="14"/>
        <v>West Penn Power Company</v>
      </c>
      <c r="M73" s="70" t="str">
        <f t="shared" si="14"/>
        <v>FE</v>
      </c>
      <c r="N73" s="47">
        <v>0.5231284476176731</v>
      </c>
      <c r="O73" s="47">
        <v>0.46495818582935716</v>
      </c>
      <c r="P73" s="47">
        <v>0.4717785334910701</v>
      </c>
      <c r="Q73" s="47">
        <v>0.4737669230172613</v>
      </c>
      <c r="R73" s="47">
        <v>0.5051723933156763</v>
      </c>
      <c r="S73" s="46">
        <f t="shared" si="13"/>
        <v>0.48776089665420763</v>
      </c>
    </row>
    <row r="74" spans="2:19" ht="15">
      <c r="B74" s="76" t="s">
        <v>519</v>
      </c>
      <c r="C74" s="44" t="s">
        <v>151</v>
      </c>
      <c r="D74" s="73">
        <v>0.503164427418041</v>
      </c>
      <c r="E74" s="73">
        <v>0.510548855893744</v>
      </c>
      <c r="F74" s="73">
        <v>0.5015034621818827</v>
      </c>
      <c r="G74" s="73">
        <v>0.5115019591003165</v>
      </c>
      <c r="H74" s="73">
        <v>0.5080401285581375</v>
      </c>
      <c r="I74" s="46">
        <f t="shared" si="11"/>
        <v>0.5069517666304243</v>
      </c>
      <c r="J74" s="46"/>
      <c r="K74" s="46"/>
      <c r="L74" s="74" t="str">
        <f t="shared" si="14"/>
        <v>Great Plains Energy Incorporated</v>
      </c>
      <c r="M74" s="70" t="str">
        <f t="shared" si="14"/>
        <v>EVRG</v>
      </c>
      <c r="N74" s="47">
        <v>0.49683557258195904</v>
      </c>
      <c r="O74" s="47">
        <v>0.489451144106256</v>
      </c>
      <c r="P74" s="47">
        <v>0.4984965378181173</v>
      </c>
      <c r="Q74" s="47">
        <v>0.4884980408996835</v>
      </c>
      <c r="R74" s="47">
        <v>0.49195987144186254</v>
      </c>
      <c r="S74" s="46">
        <f t="shared" si="13"/>
        <v>0.4930482333695757</v>
      </c>
    </row>
    <row r="75" spans="2:19" ht="15">
      <c r="B75" s="76" t="s">
        <v>520</v>
      </c>
      <c r="C75" s="44" t="s">
        <v>151</v>
      </c>
      <c r="D75" s="73">
        <v>0.5796887587884754</v>
      </c>
      <c r="E75" s="73">
        <v>0.5908359305672388</v>
      </c>
      <c r="F75" s="73">
        <v>0.5873929390298249</v>
      </c>
      <c r="G75" s="73">
        <v>0.5968380345412146</v>
      </c>
      <c r="H75" s="73">
        <v>0.6221414527881618</v>
      </c>
      <c r="I75" s="46">
        <f t="shared" si="11"/>
        <v>0.5953794231429831</v>
      </c>
      <c r="J75" s="46"/>
      <c r="K75" s="46"/>
      <c r="L75" s="74" t="str">
        <f t="shared" si="14"/>
        <v>Westar Energy (KPL)</v>
      </c>
      <c r="M75" s="70" t="str">
        <f t="shared" si="14"/>
        <v>EVRG</v>
      </c>
      <c r="N75" s="47">
        <v>0.42031124121152463</v>
      </c>
      <c r="O75" s="47">
        <v>0.4091640694327611</v>
      </c>
      <c r="P75" s="47">
        <v>0.41260706097017513</v>
      </c>
      <c r="Q75" s="47">
        <v>0.4031619654587853</v>
      </c>
      <c r="R75" s="47">
        <v>0.3778585472118382</v>
      </c>
      <c r="S75" s="46">
        <f t="shared" si="13"/>
        <v>0.4046205768570169</v>
      </c>
    </row>
    <row r="76" spans="2:19" ht="15">
      <c r="B76" s="76" t="s">
        <v>521</v>
      </c>
      <c r="C76" s="44" t="s">
        <v>158</v>
      </c>
      <c r="D76" s="73">
        <v>0.5514362664487634</v>
      </c>
      <c r="E76" s="73">
        <v>0.5424816065318133</v>
      </c>
      <c r="F76" s="73">
        <v>0.5421829245943912</v>
      </c>
      <c r="G76" s="73">
        <v>0.5314718506743702</v>
      </c>
      <c r="H76" s="73">
        <v>0.52340218653555</v>
      </c>
      <c r="I76" s="46">
        <f t="shared" si="11"/>
        <v>0.5381949669569777</v>
      </c>
      <c r="J76" s="46"/>
      <c r="K76" s="46"/>
      <c r="L76" s="74" t="str">
        <f t="shared" si="14"/>
        <v>Idaho Power Company</v>
      </c>
      <c r="M76" s="70" t="str">
        <f t="shared" si="14"/>
        <v>IDA</v>
      </c>
      <c r="N76" s="47">
        <v>0.4485637335512366</v>
      </c>
      <c r="O76" s="47">
        <v>0.4575183934681866</v>
      </c>
      <c r="P76" s="47">
        <v>0.4578170754056088</v>
      </c>
      <c r="Q76" s="47">
        <v>0.4685281493256298</v>
      </c>
      <c r="R76" s="47">
        <v>0.47659781346445</v>
      </c>
      <c r="S76" s="46">
        <f t="shared" si="13"/>
        <v>0.4618050330430224</v>
      </c>
    </row>
    <row r="77" spans="2:19" ht="15">
      <c r="B77" s="76" t="s">
        <v>476</v>
      </c>
      <c r="C77" s="44" t="s">
        <v>161</v>
      </c>
      <c r="D77" s="73">
        <v>0.6023512391032382</v>
      </c>
      <c r="E77" s="73">
        <v>0.6436876347007177</v>
      </c>
      <c r="F77" s="73">
        <v>0.5993354825255702</v>
      </c>
      <c r="G77" s="73">
        <v>0.626487628935902</v>
      </c>
      <c r="H77" s="73">
        <v>0.614103443107365</v>
      </c>
      <c r="I77" s="46">
        <f t="shared" si="11"/>
        <v>0.6171930856745587</v>
      </c>
      <c r="J77" s="46"/>
      <c r="K77" s="46"/>
      <c r="L77" s="74" t="str">
        <f t="shared" si="14"/>
        <v>Florida Power &amp; Light Company</v>
      </c>
      <c r="M77" s="70" t="str">
        <f t="shared" si="14"/>
        <v>NEE</v>
      </c>
      <c r="N77" s="47">
        <v>0.3976487608967618</v>
      </c>
      <c r="O77" s="47">
        <v>0.3563123652992824</v>
      </c>
      <c r="P77" s="47">
        <v>0.4006645174744298</v>
      </c>
      <c r="Q77" s="47">
        <v>0.37351237106409796</v>
      </c>
      <c r="R77" s="47">
        <v>0.385896556892635</v>
      </c>
      <c r="S77" s="46">
        <f t="shared" si="13"/>
        <v>0.3828069143254414</v>
      </c>
    </row>
    <row r="78" spans="2:19" ht="15">
      <c r="B78" s="76" t="s">
        <v>477</v>
      </c>
      <c r="C78" s="44" t="s">
        <v>161</v>
      </c>
      <c r="D78" s="73">
        <v>0.5030137747848047</v>
      </c>
      <c r="E78" s="73">
        <v>0.5972793741608672</v>
      </c>
      <c r="F78" s="73">
        <v>0.5418810740397907</v>
      </c>
      <c r="G78" s="73">
        <v>0.5867690541276044</v>
      </c>
      <c r="H78" s="73">
        <v>0.5339346446515446</v>
      </c>
      <c r="I78" s="46">
        <f t="shared" si="11"/>
        <v>0.5525755843529223</v>
      </c>
      <c r="J78" s="46"/>
      <c r="K78" s="46"/>
      <c r="L78" s="74" t="str">
        <f t="shared" si="14"/>
        <v>Gulf Power Company</v>
      </c>
      <c r="M78" s="70" t="str">
        <f t="shared" si="14"/>
        <v>NEE</v>
      </c>
      <c r="N78" s="47">
        <v>0.49698622521519525</v>
      </c>
      <c r="O78" s="47">
        <v>0.4027206258391329</v>
      </c>
      <c r="P78" s="47">
        <v>0.45811892596020937</v>
      </c>
      <c r="Q78" s="47">
        <v>0.4132309458723956</v>
      </c>
      <c r="R78" s="47">
        <v>0.4660653553484554</v>
      </c>
      <c r="S78" s="46">
        <f t="shared" si="13"/>
        <v>0.44742441564707774</v>
      </c>
    </row>
    <row r="79" spans="2:19" ht="15">
      <c r="B79" s="76" t="s">
        <v>478</v>
      </c>
      <c r="C79" s="44" t="s">
        <v>161</v>
      </c>
      <c r="D79" s="73" t="s">
        <v>26</v>
      </c>
      <c r="E79" s="73" t="s">
        <v>26</v>
      </c>
      <c r="F79" s="73" t="s">
        <v>26</v>
      </c>
      <c r="G79" s="73" t="s">
        <v>26</v>
      </c>
      <c r="H79" s="73" t="s">
        <v>26</v>
      </c>
      <c r="I79" s="46" t="str">
        <f t="shared" si="11"/>
        <v/>
      </c>
      <c r="J79" s="46"/>
      <c r="K79" s="46"/>
      <c r="L79" s="74" t="str">
        <f t="shared" si="14"/>
        <v>Pivotal Utility Holdings, Inc.</v>
      </c>
      <c r="M79" s="70" t="str">
        <f t="shared" si="14"/>
        <v>NEE</v>
      </c>
      <c r="N79" s="47" t="s">
        <v>26</v>
      </c>
      <c r="O79" s="47" t="s">
        <v>26</v>
      </c>
      <c r="P79" s="47" t="s">
        <v>26</v>
      </c>
      <c r="Q79" s="47" t="s">
        <v>26</v>
      </c>
      <c r="R79" s="47" t="s">
        <v>26</v>
      </c>
      <c r="S79" s="46" t="str">
        <f t="shared" si="13"/>
        <v/>
      </c>
    </row>
    <row r="80" spans="2:19" ht="15">
      <c r="B80" s="76" t="s">
        <v>522</v>
      </c>
      <c r="C80" s="44" t="s">
        <v>168</v>
      </c>
      <c r="D80" s="73">
        <v>0.5279502843310901</v>
      </c>
      <c r="E80" s="73">
        <v>0.543602044233077</v>
      </c>
      <c r="F80" s="73">
        <v>0.5313844425144025</v>
      </c>
      <c r="G80" s="73">
        <v>0.5459137758297992</v>
      </c>
      <c r="H80" s="73">
        <v>0.5550179116664599</v>
      </c>
      <c r="I80" s="46">
        <f t="shared" si="11"/>
        <v>0.5407736917149657</v>
      </c>
      <c r="J80" s="46"/>
      <c r="K80" s="46"/>
      <c r="L80" s="74" t="str">
        <f t="shared" si="14"/>
        <v>Arizona Public Service Company</v>
      </c>
      <c r="M80" s="70" t="str">
        <f t="shared" si="14"/>
        <v>PNW</v>
      </c>
      <c r="N80" s="47">
        <v>0.47204971566890985</v>
      </c>
      <c r="O80" s="47">
        <v>0.456397955766923</v>
      </c>
      <c r="P80" s="47">
        <v>0.46861555748559747</v>
      </c>
      <c r="Q80" s="47">
        <v>0.4540862241702009</v>
      </c>
      <c r="R80" s="47">
        <v>0.44498208833354014</v>
      </c>
      <c r="S80" s="46">
        <f t="shared" si="13"/>
        <v>0.45922630828503425</v>
      </c>
    </row>
    <row r="81" spans="2:19" ht="15">
      <c r="B81" s="76" t="s">
        <v>523</v>
      </c>
      <c r="C81" s="44" t="s">
        <v>173</v>
      </c>
      <c r="D81" s="73">
        <v>0.45422007098743167</v>
      </c>
      <c r="E81" s="73">
        <v>0.4582924014349043</v>
      </c>
      <c r="F81" s="73">
        <v>0.46264151576599544</v>
      </c>
      <c r="G81" s="73">
        <v>0.46216854416356046</v>
      </c>
      <c r="H81" s="73">
        <v>0.45537458413127496</v>
      </c>
      <c r="I81" s="46">
        <f t="shared" si="11"/>
        <v>0.45853942329663333</v>
      </c>
      <c r="J81" s="46"/>
      <c r="K81" s="46"/>
      <c r="L81" s="74" t="str">
        <f t="shared" si="14"/>
        <v>Public Service Company of New Mexico</v>
      </c>
      <c r="M81" s="70" t="str">
        <f t="shared" si="14"/>
        <v>PNM</v>
      </c>
      <c r="N81" s="47">
        <v>0.5457799290125683</v>
      </c>
      <c r="O81" s="47">
        <v>0.5417075985650958</v>
      </c>
      <c r="P81" s="47">
        <v>0.5373584842340046</v>
      </c>
      <c r="Q81" s="47">
        <v>0.5378314558364395</v>
      </c>
      <c r="R81" s="47">
        <v>0.544625415868725</v>
      </c>
      <c r="S81" s="46">
        <f t="shared" si="13"/>
        <v>0.5414605767033667</v>
      </c>
    </row>
    <row r="82" spans="2:19" ht="15">
      <c r="B82" s="76" t="s">
        <v>524</v>
      </c>
      <c r="C82" s="44" t="s">
        <v>173</v>
      </c>
      <c r="D82" s="73">
        <v>0.527403914026169</v>
      </c>
      <c r="E82" s="73">
        <v>0.5378609015507247</v>
      </c>
      <c r="F82" s="73">
        <v>0.566956964695053</v>
      </c>
      <c r="G82" s="73">
        <v>0.5826517142621425</v>
      </c>
      <c r="H82" s="73">
        <v>0.5935162538751366</v>
      </c>
      <c r="I82" s="46">
        <f t="shared" si="11"/>
        <v>0.5616779496818451</v>
      </c>
      <c r="J82" s="46"/>
      <c r="K82" s="46"/>
      <c r="L82" s="74" t="str">
        <f t="shared" si="14"/>
        <v>Texas-New Mexico Power Company</v>
      </c>
      <c r="M82" s="70" t="str">
        <f t="shared" si="14"/>
        <v>PNM</v>
      </c>
      <c r="N82" s="47">
        <v>0.472596085973831</v>
      </c>
      <c r="O82" s="47">
        <v>0.4621390984492753</v>
      </c>
      <c r="P82" s="47">
        <v>0.433043035304947</v>
      </c>
      <c r="Q82" s="47">
        <v>0.41734828573785754</v>
      </c>
      <c r="R82" s="47">
        <v>0.40648374612486343</v>
      </c>
      <c r="S82" s="46">
        <f t="shared" si="13"/>
        <v>0.43832205031815485</v>
      </c>
    </row>
    <row r="83" spans="2:19" ht="15">
      <c r="B83" s="76" t="s">
        <v>177</v>
      </c>
      <c r="C83" s="44" t="s">
        <v>178</v>
      </c>
      <c r="D83" s="73">
        <v>0.4984517038951506</v>
      </c>
      <c r="E83" s="73">
        <v>0.5019083572028169</v>
      </c>
      <c r="F83" s="73">
        <v>0.4979672869845363</v>
      </c>
      <c r="G83" s="73">
        <v>0.4981935316573003</v>
      </c>
      <c r="H83" s="73">
        <v>0.506051675420141</v>
      </c>
      <c r="I83" s="46">
        <f t="shared" si="11"/>
        <v>0.5005145110319891</v>
      </c>
      <c r="J83" s="46"/>
      <c r="K83" s="46"/>
      <c r="L83" s="74" t="str">
        <f t="shared" si="14"/>
        <v>Portland General Electric Company</v>
      </c>
      <c r="M83" s="70" t="str">
        <f t="shared" si="14"/>
        <v>POR</v>
      </c>
      <c r="N83" s="47">
        <v>0.5015482961048494</v>
      </c>
      <c r="O83" s="47">
        <v>0.4980916427971831</v>
      </c>
      <c r="P83" s="47">
        <v>0.5020327130154637</v>
      </c>
      <c r="Q83" s="47">
        <v>0.5018064683426997</v>
      </c>
      <c r="R83" s="47">
        <v>0.493948324579859</v>
      </c>
      <c r="S83" s="46">
        <f t="shared" si="13"/>
        <v>0.49948548896801104</v>
      </c>
    </row>
    <row r="84" spans="2:19" ht="15">
      <c r="B84" s="76" t="s">
        <v>525</v>
      </c>
      <c r="C84" s="44" t="s">
        <v>181</v>
      </c>
      <c r="D84" s="73">
        <v>0.5190263173672258</v>
      </c>
      <c r="E84" s="73">
        <v>0.487430306413341</v>
      </c>
      <c r="F84" s="73">
        <v>0.48135943992933267</v>
      </c>
      <c r="G84" s="73">
        <v>0.4807485257614479</v>
      </c>
      <c r="H84" s="73">
        <v>0.47656682984309007</v>
      </c>
      <c r="I84" s="46">
        <f t="shared" si="11"/>
        <v>0.4890262838628875</v>
      </c>
      <c r="J84" s="46"/>
      <c r="K84" s="46"/>
      <c r="L84" s="74" t="str">
        <f t="shared" si="14"/>
        <v>Alabama Power Company</v>
      </c>
      <c r="M84" s="70" t="str">
        <f t="shared" si="14"/>
        <v>SO</v>
      </c>
      <c r="N84" s="47">
        <v>0.4809736826327741</v>
      </c>
      <c r="O84" s="47">
        <v>0.5125696935866589</v>
      </c>
      <c r="P84" s="47">
        <v>0.5186405600706673</v>
      </c>
      <c r="Q84" s="47">
        <v>0.5192514742385521</v>
      </c>
      <c r="R84" s="47">
        <v>0.5234331701569099</v>
      </c>
      <c r="S84" s="46">
        <f t="shared" si="13"/>
        <v>0.5109737161371125</v>
      </c>
    </row>
    <row r="85" spans="2:19" ht="15">
      <c r="B85" s="76" t="s">
        <v>526</v>
      </c>
      <c r="C85" s="44" t="s">
        <v>181</v>
      </c>
      <c r="D85" s="73" t="s">
        <v>26</v>
      </c>
      <c r="E85" s="73">
        <v>0.5876844059574607</v>
      </c>
      <c r="F85" s="73">
        <v>0.5462142625303411</v>
      </c>
      <c r="G85" s="73">
        <v>0.5430676820835613</v>
      </c>
      <c r="H85" s="73">
        <v>0.5446185180303426</v>
      </c>
      <c r="I85" s="46">
        <f t="shared" si="11"/>
        <v>0.5553962171504264</v>
      </c>
      <c r="J85" s="46"/>
      <c r="K85" s="46"/>
      <c r="L85" s="74" t="str">
        <f t="shared" si="14"/>
        <v>Atlanta Gas Light Company</v>
      </c>
      <c r="M85" s="70" t="str">
        <f t="shared" si="14"/>
        <v>SO</v>
      </c>
      <c r="N85" s="47" t="s">
        <v>26</v>
      </c>
      <c r="O85" s="47">
        <v>0.4123155940425392</v>
      </c>
      <c r="P85" s="47">
        <v>0.4537857374696589</v>
      </c>
      <c r="Q85" s="47">
        <v>0.4569323179164387</v>
      </c>
      <c r="R85" s="47">
        <v>0.4553814819696574</v>
      </c>
      <c r="S85" s="46">
        <f t="shared" si="13"/>
        <v>0.4446037828495735</v>
      </c>
    </row>
    <row r="86" spans="2:19" ht="15">
      <c r="B86" s="76" t="s">
        <v>527</v>
      </c>
      <c r="C86" s="44" t="s">
        <v>181</v>
      </c>
      <c r="D86" s="73" t="s">
        <v>26</v>
      </c>
      <c r="E86" s="73">
        <v>0.5254024924216908</v>
      </c>
      <c r="F86" s="73">
        <v>0.5246160888925882</v>
      </c>
      <c r="G86" s="73">
        <v>0.5333148771622744</v>
      </c>
      <c r="H86" s="73">
        <v>0.5233955765047136</v>
      </c>
      <c r="I86" s="46">
        <f t="shared" si="11"/>
        <v>0.5266822587453168</v>
      </c>
      <c r="J86" s="46"/>
      <c r="K86" s="46"/>
      <c r="L86" s="74" t="str">
        <f t="shared" si="14"/>
        <v>Chattanooga Gas Company</v>
      </c>
      <c r="M86" s="70" t="str">
        <f t="shared" si="14"/>
        <v>SO</v>
      </c>
      <c r="N86" s="47" t="s">
        <v>26</v>
      </c>
      <c r="O86" s="47">
        <v>0.4745975075783092</v>
      </c>
      <c r="P86" s="47">
        <v>0.4753839111074119</v>
      </c>
      <c r="Q86" s="47">
        <v>0.4666851228377256</v>
      </c>
      <c r="R86" s="47">
        <v>0.4766044234952864</v>
      </c>
      <c r="S86" s="46">
        <f t="shared" si="13"/>
        <v>0.4733177412546833</v>
      </c>
    </row>
    <row r="87" spans="2:19" ht="15">
      <c r="B87" s="76" t="s">
        <v>528</v>
      </c>
      <c r="C87" s="44" t="s">
        <v>181</v>
      </c>
      <c r="D87" s="73">
        <v>0.5612489790064161</v>
      </c>
      <c r="E87" s="73">
        <v>0.5901759863386405</v>
      </c>
      <c r="F87" s="73">
        <v>0.5006426147888762</v>
      </c>
      <c r="G87" s="73">
        <v>0.52220812895525</v>
      </c>
      <c r="H87" s="73">
        <v>0.5169744682811644</v>
      </c>
      <c r="I87" s="46">
        <f t="shared" si="11"/>
        <v>0.5382500354740695</v>
      </c>
      <c r="J87" s="46"/>
      <c r="K87" s="46"/>
      <c r="L87" s="74" t="str">
        <f t="shared" si="14"/>
        <v>Georgia Power Company</v>
      </c>
      <c r="M87" s="70" t="str">
        <f t="shared" si="14"/>
        <v>SO</v>
      </c>
      <c r="N87" s="47">
        <v>0.43875102099358393</v>
      </c>
      <c r="O87" s="47">
        <v>0.40982401366135945</v>
      </c>
      <c r="P87" s="47">
        <v>0.4993573852111238</v>
      </c>
      <c r="Q87" s="47">
        <v>0.47779187104474996</v>
      </c>
      <c r="R87" s="47">
        <v>0.48302553171883555</v>
      </c>
      <c r="S87" s="46">
        <f t="shared" si="13"/>
        <v>0.4617499645259306</v>
      </c>
    </row>
    <row r="88" spans="2:19" ht="15">
      <c r="B88" s="76" t="s">
        <v>304</v>
      </c>
      <c r="C88" s="44" t="s">
        <v>181</v>
      </c>
      <c r="D88" s="73">
        <v>0.5084306966383725</v>
      </c>
      <c r="E88" s="73">
        <v>0.503452928042932</v>
      </c>
      <c r="F88" s="73">
        <v>0.3991963516350533</v>
      </c>
      <c r="G88" s="73">
        <v>0.49904195137691504</v>
      </c>
      <c r="H88" s="73">
        <v>0.4844297391981316</v>
      </c>
      <c r="I88" s="46">
        <f t="shared" si="11"/>
        <v>0.47891033337828093</v>
      </c>
      <c r="J88" s="46"/>
      <c r="K88" s="46"/>
      <c r="L88" s="74" t="str">
        <f t="shared" si="14"/>
        <v>Mississippi Power Company</v>
      </c>
      <c r="M88" s="70" t="str">
        <f t="shared" si="14"/>
        <v>SO</v>
      </c>
      <c r="N88" s="47">
        <v>0.4915693033616275</v>
      </c>
      <c r="O88" s="47">
        <v>0.49654707195706804</v>
      </c>
      <c r="P88" s="47">
        <v>0.6008036483649467</v>
      </c>
      <c r="Q88" s="47">
        <v>0.500958048623085</v>
      </c>
      <c r="R88" s="47">
        <v>0.5155702608018684</v>
      </c>
      <c r="S88" s="46">
        <f t="shared" si="13"/>
        <v>0.5210896666217192</v>
      </c>
    </row>
    <row r="89" spans="2:19" ht="15">
      <c r="B89" s="76" t="s">
        <v>529</v>
      </c>
      <c r="C89" s="44" t="s">
        <v>181</v>
      </c>
      <c r="D89" s="73" t="s">
        <v>26</v>
      </c>
      <c r="E89" s="73">
        <v>0.5318910777672498</v>
      </c>
      <c r="F89" s="73">
        <v>0.5366094513639755</v>
      </c>
      <c r="G89" s="73">
        <v>0.6139215017930482</v>
      </c>
      <c r="H89" s="73">
        <v>0.6230848613550972</v>
      </c>
      <c r="I89" s="46">
        <f t="shared" si="11"/>
        <v>0.5763767230698427</v>
      </c>
      <c r="J89" s="46"/>
      <c r="K89" s="46"/>
      <c r="L89" s="74" t="str">
        <f t="shared" si="14"/>
        <v>Northern Illinois Gas Company</v>
      </c>
      <c r="M89" s="70" t="str">
        <f t="shared" si="14"/>
        <v>SO</v>
      </c>
      <c r="N89" s="47" t="s">
        <v>26</v>
      </c>
      <c r="O89" s="47">
        <v>0.4681089222327502</v>
      </c>
      <c r="P89" s="47">
        <v>0.4633905486360244</v>
      </c>
      <c r="Q89" s="47">
        <v>0.38607849820695184</v>
      </c>
      <c r="R89" s="47">
        <v>0.37691513864490284</v>
      </c>
      <c r="S89" s="46">
        <f t="shared" si="13"/>
        <v>0.4236232769301573</v>
      </c>
    </row>
    <row r="90" spans="2:19" ht="15">
      <c r="B90" s="76" t="s">
        <v>530</v>
      </c>
      <c r="C90" s="44" t="s">
        <v>181</v>
      </c>
      <c r="D90" s="73" t="s">
        <v>26</v>
      </c>
      <c r="E90" s="73">
        <v>0.5248908977398403</v>
      </c>
      <c r="F90" s="73">
        <v>0.5418289972915052</v>
      </c>
      <c r="G90" s="73">
        <v>0.5142199776112089</v>
      </c>
      <c r="H90" s="73">
        <v>0.5090506293429338</v>
      </c>
      <c r="I90" s="46">
        <f t="shared" si="11"/>
        <v>0.522497625496372</v>
      </c>
      <c r="J90" s="46"/>
      <c r="K90" s="46"/>
      <c r="L90" s="74" t="str">
        <f t="shared" si="14"/>
        <v>Virginia Natural Gas, Inc.</v>
      </c>
      <c r="M90" s="70" t="str">
        <f t="shared" si="14"/>
        <v>SO</v>
      </c>
      <c r="N90" s="47" t="s">
        <v>26</v>
      </c>
      <c r="O90" s="47">
        <v>0.4751091022601597</v>
      </c>
      <c r="P90" s="47">
        <v>0.4581710027084947</v>
      </c>
      <c r="Q90" s="47">
        <v>0.48578002238879114</v>
      </c>
      <c r="R90" s="47">
        <v>0.4909493706570662</v>
      </c>
      <c r="S90" s="46">
        <f t="shared" si="13"/>
        <v>0.4775023745036279</v>
      </c>
    </row>
    <row r="91" spans="2:19" ht="15">
      <c r="B91" s="76" t="s">
        <v>531</v>
      </c>
      <c r="C91" s="44" t="s">
        <v>197</v>
      </c>
      <c r="D91" s="73">
        <v>0.5220067426776441</v>
      </c>
      <c r="E91" s="73">
        <v>0.5281352146780443</v>
      </c>
      <c r="F91" s="73">
        <v>0.5237857685720121</v>
      </c>
      <c r="G91" s="73">
        <v>0.5230742559558691</v>
      </c>
      <c r="H91" s="73">
        <v>0.5326219358517674</v>
      </c>
      <c r="I91" s="46">
        <f t="shared" si="11"/>
        <v>0.5259247835470674</v>
      </c>
      <c r="J91" s="46"/>
      <c r="K91" s="46"/>
      <c r="L91" s="74" t="str">
        <f t="shared" si="14"/>
        <v>Northern States Power Company - MN</v>
      </c>
      <c r="M91" s="70" t="str">
        <f t="shared" si="14"/>
        <v>XEL</v>
      </c>
      <c r="N91" s="47">
        <v>0.4779932573223558</v>
      </c>
      <c r="O91" s="47">
        <v>0.4718647853219557</v>
      </c>
      <c r="P91" s="47">
        <v>0.4762142314279879</v>
      </c>
      <c r="Q91" s="47">
        <v>0.47692574404413085</v>
      </c>
      <c r="R91" s="47">
        <v>0.4673780641482326</v>
      </c>
      <c r="S91" s="46">
        <f t="shared" si="13"/>
        <v>0.4740752164529326</v>
      </c>
    </row>
    <row r="92" spans="2:19" ht="15">
      <c r="B92" s="76" t="s">
        <v>532</v>
      </c>
      <c r="C92" s="44" t="s">
        <v>197</v>
      </c>
      <c r="D92" s="73">
        <v>0.5422770768533355</v>
      </c>
      <c r="E92" s="73">
        <v>0.5360443044634949</v>
      </c>
      <c r="F92" s="73">
        <v>0.5336133123765022</v>
      </c>
      <c r="G92" s="73">
        <v>0.5492747151633244</v>
      </c>
      <c r="H92" s="73">
        <v>0.5427179292804447</v>
      </c>
      <c r="I92" s="46">
        <f t="shared" si="11"/>
        <v>0.5407854676274204</v>
      </c>
      <c r="J92" s="46"/>
      <c r="K92" s="46"/>
      <c r="L92" s="74" t="str">
        <f t="shared" si="14"/>
        <v>Northern States Power Company - WI</v>
      </c>
      <c r="M92" s="70" t="str">
        <f t="shared" si="14"/>
        <v>XEL</v>
      </c>
      <c r="N92" s="47">
        <v>0.4577229231466645</v>
      </c>
      <c r="O92" s="47">
        <v>0.46395569553650506</v>
      </c>
      <c r="P92" s="47">
        <v>0.4663866876234978</v>
      </c>
      <c r="Q92" s="47">
        <v>0.4507252848366756</v>
      </c>
      <c r="R92" s="47">
        <v>0.4572820707195553</v>
      </c>
      <c r="S92" s="46">
        <f t="shared" si="13"/>
        <v>0.4592145323725797</v>
      </c>
    </row>
    <row r="93" spans="3:19" ht="15">
      <c r="C93" s="42"/>
      <c r="D93" s="42"/>
      <c r="E93" s="42"/>
      <c r="F93" s="42"/>
      <c r="G93" s="42"/>
      <c r="H93" s="42"/>
      <c r="I93" s="42"/>
      <c r="J93" s="46"/>
      <c r="K93" s="46"/>
      <c r="M93" s="42"/>
      <c r="N93" s="42"/>
      <c r="O93" s="42"/>
      <c r="P93" s="42"/>
      <c r="Q93" s="42"/>
      <c r="R93" s="42"/>
      <c r="S93" s="42"/>
    </row>
    <row r="94" spans="2:19" ht="15">
      <c r="B94" s="76"/>
      <c r="D94" s="73"/>
      <c r="E94" s="73"/>
      <c r="F94" s="73"/>
      <c r="G94" s="73"/>
      <c r="H94" s="73"/>
      <c r="I94" s="46"/>
      <c r="J94" s="46"/>
      <c r="K94" s="46"/>
      <c r="L94" s="74"/>
      <c r="M94" s="70"/>
      <c r="N94" s="47"/>
      <c r="O94" s="47"/>
      <c r="P94" s="47"/>
      <c r="Q94" s="47"/>
      <c r="R94" s="47"/>
      <c r="S94" s="46"/>
    </row>
    <row r="95" spans="2:19" ht="14.5">
      <c r="B95" s="116" t="s">
        <v>566</v>
      </c>
      <c r="C95" s="116"/>
      <c r="D95" s="116"/>
      <c r="E95" s="116"/>
      <c r="F95" s="116"/>
      <c r="G95" s="116"/>
      <c r="H95" s="116"/>
      <c r="I95" s="116"/>
      <c r="J95" s="46"/>
      <c r="K95" s="46"/>
      <c r="L95" s="116" t="s">
        <v>473</v>
      </c>
      <c r="M95" s="116"/>
      <c r="N95" s="116"/>
      <c r="O95" s="116"/>
      <c r="P95" s="116"/>
      <c r="Q95" s="116"/>
      <c r="R95" s="116"/>
      <c r="S95" s="116"/>
    </row>
    <row r="96" spans="2:19" ht="15">
      <c r="B96" s="58" t="s">
        <v>474</v>
      </c>
      <c r="C96" s="59" t="s">
        <v>7</v>
      </c>
      <c r="D96" s="71">
        <v>2019</v>
      </c>
      <c r="E96" s="71">
        <v>2018</v>
      </c>
      <c r="F96" s="71">
        <v>2017</v>
      </c>
      <c r="G96" s="71">
        <v>2016</v>
      </c>
      <c r="H96" s="71">
        <v>2015</v>
      </c>
      <c r="I96" s="59" t="s">
        <v>258</v>
      </c>
      <c r="J96" s="46"/>
      <c r="K96" s="46"/>
      <c r="L96" s="58" t="s">
        <v>474</v>
      </c>
      <c r="M96" s="59" t="s">
        <v>7</v>
      </c>
      <c r="N96" s="71">
        <v>2019</v>
      </c>
      <c r="O96" s="71">
        <v>2018</v>
      </c>
      <c r="P96" s="71">
        <v>2017</v>
      </c>
      <c r="Q96" s="71">
        <v>2016</v>
      </c>
      <c r="R96" s="71">
        <v>2015</v>
      </c>
      <c r="S96" s="59" t="s">
        <v>258</v>
      </c>
    </row>
    <row r="97" spans="2:19" ht="15">
      <c r="B97" s="76" t="s">
        <v>533</v>
      </c>
      <c r="C97" s="44" t="s">
        <v>197</v>
      </c>
      <c r="D97" s="73">
        <v>0.5631911143876245</v>
      </c>
      <c r="E97" s="73">
        <v>0.5631379183010363</v>
      </c>
      <c r="F97" s="73">
        <v>0.565041899296461</v>
      </c>
      <c r="G97" s="73">
        <v>0.5631846286636972</v>
      </c>
      <c r="H97" s="73">
        <v>0.5633776657315462</v>
      </c>
      <c r="I97" s="46">
        <f>_xlfn.IFERROR(AVERAGE(D97:H97),"")</f>
        <v>0.563586645276073</v>
      </c>
      <c r="J97" s="46"/>
      <c r="K97" s="46"/>
      <c r="L97" s="74" t="str">
        <f>B97</f>
        <v>Public Service Company of Colorado</v>
      </c>
      <c r="M97" s="70" t="str">
        <f>C97</f>
        <v>XEL</v>
      </c>
      <c r="N97" s="47">
        <v>0.4368088856123755</v>
      </c>
      <c r="O97" s="47">
        <v>0.4368620816989636</v>
      </c>
      <c r="P97" s="47">
        <v>0.434958100703539</v>
      </c>
      <c r="Q97" s="47">
        <v>0.4368153713363028</v>
      </c>
      <c r="R97" s="47">
        <v>0.4366223342684538</v>
      </c>
      <c r="S97" s="46">
        <f>_xlfn.IFERROR(AVERAGE(N97:R97),"")</f>
        <v>0.43641335472392695</v>
      </c>
    </row>
    <row r="98" spans="2:19" ht="15">
      <c r="B98" s="42" t="s">
        <v>534</v>
      </c>
      <c r="C98" s="44" t="s">
        <v>197</v>
      </c>
      <c r="D98" s="73">
        <v>0.5414382789592109</v>
      </c>
      <c r="E98" s="73">
        <v>0.5416570487189534</v>
      </c>
      <c r="F98" s="73">
        <v>0.535453265430358</v>
      </c>
      <c r="G98" s="73">
        <v>0.5392694317600957</v>
      </c>
      <c r="H98" s="73">
        <v>0.5383117258201</v>
      </c>
      <c r="I98" s="46">
        <f t="shared" si="11"/>
        <v>0.5392259501377437</v>
      </c>
      <c r="J98" s="46"/>
      <c r="K98" s="46"/>
      <c r="L98" s="74" t="str">
        <f t="shared" si="14"/>
        <v>Southwestern Public Service Company</v>
      </c>
      <c r="M98" s="70" t="str">
        <f t="shared" si="14"/>
        <v>XEL</v>
      </c>
      <c r="N98" s="47">
        <v>0.45856172104078907</v>
      </c>
      <c r="O98" s="47">
        <v>0.4583429512810466</v>
      </c>
      <c r="P98" s="47">
        <v>0.464546734569642</v>
      </c>
      <c r="Q98" s="47">
        <v>0.4607305682399043</v>
      </c>
      <c r="R98" s="47">
        <v>0.46168827417990005</v>
      </c>
      <c r="S98" s="46">
        <f t="shared" si="13"/>
        <v>0.46077404986225645</v>
      </c>
    </row>
    <row r="99" spans="2:19" ht="15">
      <c r="B99" s="42" t="s">
        <v>557</v>
      </c>
      <c r="C99" s="44" t="s">
        <v>212</v>
      </c>
      <c r="D99" s="73">
        <v>0.5399258752154104</v>
      </c>
      <c r="E99" s="73">
        <v>0.5225059340592028</v>
      </c>
      <c r="F99" s="73">
        <v>0.5149472738338077</v>
      </c>
      <c r="G99" s="73">
        <v>0.5150801180851295</v>
      </c>
      <c r="H99" s="73">
        <v>0.4994906965789868</v>
      </c>
      <c r="I99" s="46">
        <f t="shared" si="11"/>
        <v>0.5183899795545075</v>
      </c>
      <c r="J99" s="46"/>
      <c r="K99" s="46"/>
      <c r="L99" s="74" t="str">
        <f aca="true" t="shared" si="15" ref="L99:L107">B99</f>
        <v>Empire District Electric Company</v>
      </c>
      <c r="M99" s="70" t="str">
        <f aca="true" t="shared" si="16" ref="M99:M107">C99</f>
        <v>AQN</v>
      </c>
      <c r="N99" s="47">
        <v>0.4600741247845896</v>
      </c>
      <c r="O99" s="47">
        <v>0.47749406594079724</v>
      </c>
      <c r="P99" s="47">
        <v>0.48505272616619227</v>
      </c>
      <c r="Q99" s="47">
        <v>0.48491988191487045</v>
      </c>
      <c r="R99" s="47">
        <v>0.5005093034210132</v>
      </c>
      <c r="S99" s="46">
        <f t="shared" si="13"/>
        <v>0.48161002044549256</v>
      </c>
    </row>
    <row r="100" spans="2:19" ht="15">
      <c r="B100" s="42" t="s">
        <v>558</v>
      </c>
      <c r="C100" s="44" t="s">
        <v>212</v>
      </c>
      <c r="D100" s="73">
        <v>0.3838915649154251</v>
      </c>
      <c r="E100" s="73">
        <v>0.3727690535655228</v>
      </c>
      <c r="F100" s="73">
        <v>0.3565886265157368</v>
      </c>
      <c r="G100" s="73">
        <v>0.33123402491537524</v>
      </c>
      <c r="H100" s="73">
        <v>0.32325302467482564</v>
      </c>
      <c r="I100" s="46">
        <f t="shared" si="11"/>
        <v>0.35354725891737704</v>
      </c>
      <c r="J100" s="46"/>
      <c r="K100" s="46"/>
      <c r="L100" s="74" t="str">
        <f t="shared" si="15"/>
        <v>Empire District Gas Company</v>
      </c>
      <c r="M100" s="70" t="str">
        <f t="shared" si="16"/>
        <v>AQN</v>
      </c>
      <c r="N100" s="47">
        <v>0.6161084350845749</v>
      </c>
      <c r="O100" s="47">
        <v>0.6272309464344772</v>
      </c>
      <c r="P100" s="47">
        <v>0.6434113734842632</v>
      </c>
      <c r="Q100" s="47">
        <v>0.6687659750846248</v>
      </c>
      <c r="R100" s="47">
        <v>0.6767469753251744</v>
      </c>
      <c r="S100" s="46">
        <f t="shared" si="13"/>
        <v>0.646452741082623</v>
      </c>
    </row>
    <row r="101" spans="2:19" ht="15">
      <c r="B101" s="42" t="s">
        <v>559</v>
      </c>
      <c r="C101" s="44" t="s">
        <v>212</v>
      </c>
      <c r="D101" s="73" t="s">
        <v>26</v>
      </c>
      <c r="E101" s="73">
        <v>0.7699593156618271</v>
      </c>
      <c r="F101" s="73" t="s">
        <v>26</v>
      </c>
      <c r="G101" s="73" t="s">
        <v>26</v>
      </c>
      <c r="H101" s="73" t="s">
        <v>26</v>
      </c>
      <c r="I101" s="46">
        <f t="shared" si="11"/>
        <v>0.7699593156618271</v>
      </c>
      <c r="J101" s="46"/>
      <c r="K101" s="46"/>
      <c r="L101" s="74" t="str">
        <f t="shared" si="15"/>
        <v>Liberty Utilities (CalPeco Electric) LLC</v>
      </c>
      <c r="M101" s="70" t="str">
        <f t="shared" si="16"/>
        <v>AQN</v>
      </c>
      <c r="N101" s="47" t="s">
        <v>26</v>
      </c>
      <c r="O101" s="47">
        <v>0.23004068433817296</v>
      </c>
      <c r="P101" s="47" t="s">
        <v>26</v>
      </c>
      <c r="Q101" s="47" t="s">
        <v>26</v>
      </c>
      <c r="R101" s="47" t="s">
        <v>26</v>
      </c>
      <c r="S101" s="46">
        <f t="shared" si="13"/>
        <v>0.23004068433817296</v>
      </c>
    </row>
    <row r="102" spans="2:19" ht="15">
      <c r="B102" s="42" t="s">
        <v>560</v>
      </c>
      <c r="C102" s="44" t="s">
        <v>212</v>
      </c>
      <c r="D102" s="73">
        <v>0.5412479255024893</v>
      </c>
      <c r="E102" s="73">
        <v>0.5296137389783231</v>
      </c>
      <c r="F102" s="73">
        <v>0.5146657478021961</v>
      </c>
      <c r="G102" s="73">
        <v>0.6306161732656403</v>
      </c>
      <c r="H102" s="73">
        <v>0.612869924294563</v>
      </c>
      <c r="I102" s="46">
        <f t="shared" si="11"/>
        <v>0.5658027019686424</v>
      </c>
      <c r="J102" s="46"/>
      <c r="K102" s="46"/>
      <c r="L102" s="74" t="str">
        <f t="shared" si="15"/>
        <v>Liberty Utilities (EnergyNorth Natural Gas) Corp.</v>
      </c>
      <c r="M102" s="70" t="str">
        <f t="shared" si="16"/>
        <v>AQN</v>
      </c>
      <c r="N102" s="47">
        <v>0.4587520744975106</v>
      </c>
      <c r="O102" s="47">
        <v>0.47038626102167697</v>
      </c>
      <c r="P102" s="47">
        <v>0.48533425219780385</v>
      </c>
      <c r="Q102" s="47">
        <v>0.36938382673435965</v>
      </c>
      <c r="R102" s="47">
        <v>0.387130075705437</v>
      </c>
      <c r="S102" s="46">
        <f t="shared" si="13"/>
        <v>0.43419729803135765</v>
      </c>
    </row>
    <row r="103" spans="2:19" ht="15">
      <c r="B103" s="42" t="s">
        <v>561</v>
      </c>
      <c r="C103" s="44" t="s">
        <v>212</v>
      </c>
      <c r="D103" s="73">
        <v>0.7703178943892968</v>
      </c>
      <c r="E103" s="73">
        <v>0.7642204538756263</v>
      </c>
      <c r="F103" s="73">
        <v>0.7552165889442772</v>
      </c>
      <c r="G103" s="73">
        <v>0.7461928934010152</v>
      </c>
      <c r="H103" s="73">
        <v>0.7377543577850078</v>
      </c>
      <c r="I103" s="46">
        <f t="shared" si="11"/>
        <v>0.7547404376790446</v>
      </c>
      <c r="J103" s="46"/>
      <c r="K103" s="46"/>
      <c r="L103" s="74" t="str">
        <f t="shared" si="15"/>
        <v>Liberty Utilities (Granite State Electric) Corp.</v>
      </c>
      <c r="M103" s="70" t="str">
        <f t="shared" si="16"/>
        <v>AQN</v>
      </c>
      <c r="N103" s="47">
        <v>0.22968210561070318</v>
      </c>
      <c r="O103" s="47">
        <v>0.2357795461243737</v>
      </c>
      <c r="P103" s="47">
        <v>0.24478341105572274</v>
      </c>
      <c r="Q103" s="47">
        <v>0.25380710659898476</v>
      </c>
      <c r="R103" s="47">
        <v>0.26224564221499225</v>
      </c>
      <c r="S103" s="46">
        <f t="shared" si="13"/>
        <v>0.24525956232095533</v>
      </c>
    </row>
    <row r="104" spans="2:19" ht="15">
      <c r="B104" s="42" t="s">
        <v>562</v>
      </c>
      <c r="C104" s="44" t="s">
        <v>212</v>
      </c>
      <c r="D104" s="73">
        <v>1</v>
      </c>
      <c r="E104" s="73">
        <v>1</v>
      </c>
      <c r="F104" s="73">
        <v>1</v>
      </c>
      <c r="G104" s="73">
        <v>1</v>
      </c>
      <c r="H104" s="73">
        <v>1</v>
      </c>
      <c r="I104" s="46">
        <f t="shared" si="11"/>
        <v>1</v>
      </c>
      <c r="J104" s="46"/>
      <c r="K104" s="46"/>
      <c r="L104" s="74" t="str">
        <f t="shared" si="15"/>
        <v>Liberty Utilities (Midstates Natural Gas) Corp</v>
      </c>
      <c r="M104" s="70" t="str">
        <f t="shared" si="16"/>
        <v>AQN</v>
      </c>
      <c r="N104" s="47">
        <v>0</v>
      </c>
      <c r="O104" s="47">
        <v>0</v>
      </c>
      <c r="P104" s="47">
        <v>0</v>
      </c>
      <c r="Q104" s="47">
        <v>0</v>
      </c>
      <c r="R104" s="47">
        <v>0</v>
      </c>
      <c r="S104" s="46">
        <f t="shared" si="13"/>
        <v>0</v>
      </c>
    </row>
    <row r="105" spans="2:19" ht="15">
      <c r="B105" s="42" t="s">
        <v>563</v>
      </c>
      <c r="C105" s="44" t="s">
        <v>212</v>
      </c>
      <c r="D105" s="73">
        <v>0.7337141592990274</v>
      </c>
      <c r="E105" s="73">
        <v>0.7067229450415561</v>
      </c>
      <c r="F105" s="73">
        <v>0.6773733389499483</v>
      </c>
      <c r="G105" s="73">
        <v>0.5976190760486693</v>
      </c>
      <c r="H105" s="73">
        <v>0.5806026060658859</v>
      </c>
      <c r="I105" s="46">
        <f t="shared" si="11"/>
        <v>0.6592064250810175</v>
      </c>
      <c r="J105" s="46"/>
      <c r="K105" s="46"/>
      <c r="L105" s="74" t="str">
        <f t="shared" si="15"/>
        <v>Liberty Utilities (New England Natural Gas Company) Corp.</v>
      </c>
      <c r="M105" s="70" t="str">
        <f t="shared" si="16"/>
        <v>AQN</v>
      </c>
      <c r="N105" s="47">
        <v>0.2662858407009726</v>
      </c>
      <c r="O105" s="47">
        <v>0.2932770549584439</v>
      </c>
      <c r="P105" s="47">
        <v>0.3226266610500517</v>
      </c>
      <c r="Q105" s="47">
        <v>0.40238092395133074</v>
      </c>
      <c r="R105" s="47">
        <v>0.41939739393411407</v>
      </c>
      <c r="S105" s="46">
        <f t="shared" si="13"/>
        <v>0.3407935749189826</v>
      </c>
    </row>
    <row r="106" spans="2:19" ht="15">
      <c r="B106" s="42" t="s">
        <v>564</v>
      </c>
      <c r="C106" s="44" t="s">
        <v>212</v>
      </c>
      <c r="D106" s="73" t="s">
        <v>26</v>
      </c>
      <c r="E106" s="73">
        <v>0.8364600612106629</v>
      </c>
      <c r="F106" s="73">
        <v>0.828123849043632</v>
      </c>
      <c r="G106" s="73">
        <v>0.8196108748872568</v>
      </c>
      <c r="H106" s="73">
        <v>0.8473698555464704</v>
      </c>
      <c r="I106" s="46">
        <f t="shared" si="11"/>
        <v>0.8328911601720055</v>
      </c>
      <c r="J106" s="46"/>
      <c r="K106" s="46"/>
      <c r="L106" s="74" t="str">
        <f t="shared" si="15"/>
        <v>St. Lawrence Gas Company, Inc.</v>
      </c>
      <c r="M106" s="70" t="str">
        <f t="shared" si="16"/>
        <v>AQN</v>
      </c>
      <c r="N106" s="47" t="s">
        <v>26</v>
      </c>
      <c r="O106" s="47">
        <v>0.1635399387893372</v>
      </c>
      <c r="P106" s="47">
        <v>0.17187615095636802</v>
      </c>
      <c r="Q106" s="47">
        <v>0.18038912511274321</v>
      </c>
      <c r="R106" s="47">
        <v>0.15263014445352957</v>
      </c>
      <c r="S106" s="46">
        <f t="shared" si="13"/>
        <v>0.16710883982799452</v>
      </c>
    </row>
    <row r="107" spans="2:19" ht="15">
      <c r="B107" s="42" t="s">
        <v>535</v>
      </c>
      <c r="C107" s="44" t="s">
        <v>230</v>
      </c>
      <c r="D107" s="73" t="s">
        <v>26</v>
      </c>
      <c r="E107" s="73">
        <v>0.7076889835153253</v>
      </c>
      <c r="F107" s="73">
        <v>0.7044750162123011</v>
      </c>
      <c r="G107" s="73">
        <v>0.6981423359137765</v>
      </c>
      <c r="H107" s="73">
        <v>0.6981906366628349</v>
      </c>
      <c r="I107" s="46">
        <f t="shared" si="11"/>
        <v>0.7021242430760595</v>
      </c>
      <c r="J107" s="46"/>
      <c r="K107" s="46"/>
      <c r="L107" s="74" t="str">
        <f t="shared" si="15"/>
        <v>New Mexico Gas Company, Inc.</v>
      </c>
      <c r="M107" s="70" t="str">
        <f t="shared" si="16"/>
        <v>EMA</v>
      </c>
      <c r="N107" s="47" t="s">
        <v>26</v>
      </c>
      <c r="O107" s="47">
        <v>0.2923110164846747</v>
      </c>
      <c r="P107" s="47">
        <v>0.29552498378769887</v>
      </c>
      <c r="Q107" s="47">
        <v>0.3018576640862235</v>
      </c>
      <c r="R107" s="47">
        <v>0.3018093633371652</v>
      </c>
      <c r="S107" s="46">
        <f t="shared" si="13"/>
        <v>0.2978757569239406</v>
      </c>
    </row>
    <row r="108" spans="2:19" ht="15">
      <c r="B108" s="42" t="s">
        <v>536</v>
      </c>
      <c r="C108" s="44" t="s">
        <v>230</v>
      </c>
      <c r="D108" s="73">
        <v>0.6128664994843803</v>
      </c>
      <c r="E108" s="73">
        <v>0.5838803460904204</v>
      </c>
      <c r="F108" s="73">
        <v>0.6009496183206107</v>
      </c>
      <c r="G108" s="73">
        <v>0.5717948675938835</v>
      </c>
      <c r="H108" s="73">
        <v>0.5707307057383848</v>
      </c>
      <c r="I108" s="46">
        <f aca="true" t="shared" si="17" ref="I108:I120">_xlfn.IFERROR(AVERAGE(D108:H108),"")</f>
        <v>0.5880444074455359</v>
      </c>
      <c r="J108" s="46"/>
      <c r="K108" s="46"/>
      <c r="L108" s="74" t="str">
        <f aca="true" t="shared" si="18" ref="L108:M120">B108</f>
        <v>Peoples Gas System</v>
      </c>
      <c r="M108" s="70" t="str">
        <f t="shared" si="18"/>
        <v>EMA</v>
      </c>
      <c r="N108" s="47">
        <v>0.3871335005156197</v>
      </c>
      <c r="O108" s="47">
        <v>0.4161196539095796</v>
      </c>
      <c r="P108" s="47">
        <v>0.39905038167938933</v>
      </c>
      <c r="Q108" s="47">
        <v>0.4282051324061164</v>
      </c>
      <c r="R108" s="47">
        <v>0.42926929426161514</v>
      </c>
      <c r="S108" s="46">
        <f aca="true" t="shared" si="19" ref="S108:S120">_xlfn.IFERROR(AVERAGE(N108:R108),"")</f>
        <v>0.411955592554464</v>
      </c>
    </row>
    <row r="109" spans="2:19" ht="15">
      <c r="B109" s="42" t="s">
        <v>537</v>
      </c>
      <c r="C109" s="44" t="s">
        <v>230</v>
      </c>
      <c r="D109" s="73">
        <v>0.552962742350898</v>
      </c>
      <c r="E109" s="73">
        <v>0.5563486636583509</v>
      </c>
      <c r="F109" s="73">
        <v>0.5740290876740809</v>
      </c>
      <c r="G109" s="73">
        <v>0.5572850845814775</v>
      </c>
      <c r="H109" s="73">
        <v>0.5311686520208785</v>
      </c>
      <c r="I109" s="46">
        <f t="shared" si="17"/>
        <v>0.5543588460571371</v>
      </c>
      <c r="J109" s="46"/>
      <c r="K109" s="46"/>
      <c r="L109" s="74" t="str">
        <f t="shared" si="18"/>
        <v>Tampa Electric Company</v>
      </c>
      <c r="M109" s="70" t="str">
        <f t="shared" si="18"/>
        <v>EMA</v>
      </c>
      <c r="N109" s="47">
        <v>0.4470372576491019</v>
      </c>
      <c r="O109" s="47">
        <v>0.4436513363416491</v>
      </c>
      <c r="P109" s="47">
        <v>0.4259709123259191</v>
      </c>
      <c r="Q109" s="47">
        <v>0.44271491541852254</v>
      </c>
      <c r="R109" s="47">
        <v>0.4688313479791215</v>
      </c>
      <c r="S109" s="46">
        <f t="shared" si="19"/>
        <v>0.4456411539428628</v>
      </c>
    </row>
    <row r="110" spans="2:19" ht="15">
      <c r="B110" s="78" t="s">
        <v>538</v>
      </c>
      <c r="C110" s="44" t="s">
        <v>230</v>
      </c>
      <c r="D110" s="73">
        <v>0.35169388252498174</v>
      </c>
      <c r="E110" s="73">
        <v>0.307048339184445</v>
      </c>
      <c r="F110" s="73">
        <v>0.3085075909481524</v>
      </c>
      <c r="G110" s="73">
        <v>0.32378725891291643</v>
      </c>
      <c r="H110" s="73">
        <v>0.315118912797282</v>
      </c>
      <c r="I110" s="46">
        <f t="shared" si="17"/>
        <v>0.3212311968735555</v>
      </c>
      <c r="J110" s="46"/>
      <c r="K110" s="46"/>
      <c r="L110" s="74" t="str">
        <f t="shared" si="18"/>
        <v>Nova Scotia Power</v>
      </c>
      <c r="M110" s="70" t="str">
        <f t="shared" si="18"/>
        <v>EMA</v>
      </c>
      <c r="N110" s="47">
        <v>0.6483061174750183</v>
      </c>
      <c r="O110" s="47">
        <v>0.6929516608155549</v>
      </c>
      <c r="P110" s="47">
        <v>0.6914924090518476</v>
      </c>
      <c r="Q110" s="47">
        <v>0.6762127410870836</v>
      </c>
      <c r="R110" s="47">
        <v>0.684881087202718</v>
      </c>
      <c r="S110" s="46">
        <f t="shared" si="19"/>
        <v>0.6787688031264445</v>
      </c>
    </row>
    <row r="111" spans="2:19" ht="15">
      <c r="B111" s="42" t="s">
        <v>539</v>
      </c>
      <c r="C111" s="44" t="s">
        <v>237</v>
      </c>
      <c r="D111" s="73">
        <v>0.5084390282103811</v>
      </c>
      <c r="E111" s="73">
        <v>0.5083707188970347</v>
      </c>
      <c r="F111" s="73">
        <v>0.5114572432305894</v>
      </c>
      <c r="G111" s="73">
        <v>0.5057547447803743</v>
      </c>
      <c r="H111" s="73">
        <v>0.5144026538663594</v>
      </c>
      <c r="I111" s="46">
        <f t="shared" si="17"/>
        <v>0.5096848777969478</v>
      </c>
      <c r="J111" s="46"/>
      <c r="K111" s="46"/>
      <c r="L111" s="74" t="str">
        <f>B111</f>
        <v>Central Hudson Gas &amp; Electric Corporation</v>
      </c>
      <c r="M111" s="70" t="str">
        <f>C111</f>
        <v>FTS</v>
      </c>
      <c r="N111" s="47">
        <v>0.4915609717896189</v>
      </c>
      <c r="O111" s="47">
        <v>0.49162928110296533</v>
      </c>
      <c r="P111" s="47">
        <v>0.4885427567694106</v>
      </c>
      <c r="Q111" s="47">
        <v>0.49424525521962565</v>
      </c>
      <c r="R111" s="47">
        <v>0.4855973461336406</v>
      </c>
      <c r="S111" s="46">
        <f t="shared" si="19"/>
        <v>0.49031512220305223</v>
      </c>
    </row>
    <row r="112" spans="2:19" ht="15">
      <c r="B112" s="42" t="s">
        <v>540</v>
      </c>
      <c r="C112" s="44" t="s">
        <v>237</v>
      </c>
      <c r="D112" s="73">
        <v>0.5921099290780142</v>
      </c>
      <c r="E112" s="73">
        <v>0.6002953696464252</v>
      </c>
      <c r="F112" s="73">
        <v>0.6060113033053605</v>
      </c>
      <c r="G112" s="73">
        <v>0.5806111696522656</v>
      </c>
      <c r="H112" s="73" t="s">
        <v>26</v>
      </c>
      <c r="I112" s="46">
        <f t="shared" si="17"/>
        <v>0.5947569429205164</v>
      </c>
      <c r="J112" s="46"/>
      <c r="K112" s="46"/>
      <c r="L112" s="74" t="str">
        <f t="shared" si="18"/>
        <v>ITC Interconnection LLC</v>
      </c>
      <c r="M112" s="70" t="str">
        <f t="shared" si="18"/>
        <v>FTS</v>
      </c>
      <c r="N112" s="47">
        <v>0.4078900709219858</v>
      </c>
      <c r="O112" s="47">
        <v>0.39970463035357484</v>
      </c>
      <c r="P112" s="47">
        <v>0.3939886966946395</v>
      </c>
      <c r="Q112" s="47">
        <v>0.41938883034773444</v>
      </c>
      <c r="R112" s="47" t="s">
        <v>26</v>
      </c>
      <c r="S112" s="46">
        <f t="shared" si="19"/>
        <v>0.40524305707948366</v>
      </c>
    </row>
    <row r="113" spans="2:19" ht="15">
      <c r="B113" s="42" t="s">
        <v>541</v>
      </c>
      <c r="C113" s="44" t="s">
        <v>237</v>
      </c>
      <c r="D113" s="73">
        <v>0.5509917251095255</v>
      </c>
      <c r="E113" s="73">
        <v>0.5280422469779128</v>
      </c>
      <c r="F113" s="73">
        <v>0.532033096662166</v>
      </c>
      <c r="G113" s="73">
        <v>0.5158251196892546</v>
      </c>
      <c r="H113" s="73">
        <v>0.5020147847316792</v>
      </c>
      <c r="I113" s="46">
        <f t="shared" si="17"/>
        <v>0.5257813946341077</v>
      </c>
      <c r="J113" s="46"/>
      <c r="K113" s="46"/>
      <c r="L113" s="74" t="str">
        <f t="shared" si="18"/>
        <v>Tucson Electric Power Company</v>
      </c>
      <c r="M113" s="70" t="str">
        <f t="shared" si="18"/>
        <v>FTS</v>
      </c>
      <c r="N113" s="47">
        <v>0.44900827489047446</v>
      </c>
      <c r="O113" s="47">
        <v>0.47195775302208715</v>
      </c>
      <c r="P113" s="47">
        <v>0.467966903337834</v>
      </c>
      <c r="Q113" s="47">
        <v>0.4841748803107454</v>
      </c>
      <c r="R113" s="47">
        <v>0.49798521526832085</v>
      </c>
      <c r="S113" s="46">
        <f t="shared" si="19"/>
        <v>0.4742186053658924</v>
      </c>
    </row>
    <row r="114" spans="2:19" ht="15">
      <c r="B114" s="42" t="s">
        <v>542</v>
      </c>
      <c r="C114" s="44" t="s">
        <v>237</v>
      </c>
      <c r="D114" s="73">
        <v>0.5747535933321364</v>
      </c>
      <c r="E114" s="73">
        <v>0.5584079133301931</v>
      </c>
      <c r="F114" s="73">
        <v>0.5458994722342755</v>
      </c>
      <c r="G114" s="73">
        <v>0.5362127649706655</v>
      </c>
      <c r="H114" s="73">
        <v>0.5256404512740507</v>
      </c>
      <c r="I114" s="46">
        <f t="shared" si="17"/>
        <v>0.5481828390282641</v>
      </c>
      <c r="J114" s="46"/>
      <c r="K114" s="46"/>
      <c r="L114" s="74" t="str">
        <f t="shared" si="18"/>
        <v>UNS Electric, Inc.</v>
      </c>
      <c r="M114" s="70" t="str">
        <f t="shared" si="18"/>
        <v>FTS</v>
      </c>
      <c r="N114" s="47">
        <v>0.4252464066678637</v>
      </c>
      <c r="O114" s="47">
        <v>0.44159208666980687</v>
      </c>
      <c r="P114" s="47">
        <v>0.4541005277657245</v>
      </c>
      <c r="Q114" s="47">
        <v>0.46378723502933455</v>
      </c>
      <c r="R114" s="47">
        <v>0.4743595487259493</v>
      </c>
      <c r="S114" s="46">
        <f t="shared" si="19"/>
        <v>0.4518171609717358</v>
      </c>
    </row>
    <row r="115" spans="2:19" ht="15">
      <c r="B115" s="42" t="s">
        <v>543</v>
      </c>
      <c r="C115" s="44" t="s">
        <v>237</v>
      </c>
      <c r="D115" s="73" t="s">
        <v>26</v>
      </c>
      <c r="E115" s="73" t="s">
        <v>26</v>
      </c>
      <c r="F115" s="73" t="s">
        <v>26</v>
      </c>
      <c r="G115" s="73" t="s">
        <v>26</v>
      </c>
      <c r="H115" s="73" t="s">
        <v>26</v>
      </c>
      <c r="I115" s="46" t="str">
        <f t="shared" si="17"/>
        <v/>
      </c>
      <c r="L115" s="74" t="str">
        <f t="shared" si="18"/>
        <v>UNS Gas, Inc.</v>
      </c>
      <c r="M115" s="70" t="str">
        <f t="shared" si="18"/>
        <v>FTS</v>
      </c>
      <c r="N115" s="47" t="s">
        <v>26</v>
      </c>
      <c r="O115" s="47" t="s">
        <v>26</v>
      </c>
      <c r="P115" s="47" t="s">
        <v>26</v>
      </c>
      <c r="Q115" s="47" t="s">
        <v>26</v>
      </c>
      <c r="R115" s="47" t="s">
        <v>26</v>
      </c>
      <c r="S115" s="46" t="str">
        <f t="shared" si="19"/>
        <v/>
      </c>
    </row>
    <row r="116" spans="2:19" ht="15">
      <c r="B116" s="42" t="s">
        <v>544</v>
      </c>
      <c r="C116" s="44" t="s">
        <v>237</v>
      </c>
      <c r="D116" s="73">
        <v>0.41060877295284853</v>
      </c>
      <c r="E116" s="73">
        <v>0.39860547677191066</v>
      </c>
      <c r="F116" s="73">
        <v>0.4025549355242422</v>
      </c>
      <c r="G116" s="73">
        <v>0.41423294333234817</v>
      </c>
      <c r="H116" s="73">
        <v>0.4359205440949343</v>
      </c>
      <c r="I116" s="46">
        <f t="shared" si="17"/>
        <v>0.4123845345352567</v>
      </c>
      <c r="L116" s="74" t="str">
        <f t="shared" si="18"/>
        <v>Fortis Alberta</v>
      </c>
      <c r="M116" s="70" t="str">
        <f t="shared" si="18"/>
        <v>FTS</v>
      </c>
      <c r="N116" s="47">
        <v>0.5893912270471514</v>
      </c>
      <c r="O116" s="47">
        <v>0.6013945232280893</v>
      </c>
      <c r="P116" s="47">
        <v>0.5974450644757578</v>
      </c>
      <c r="Q116" s="47">
        <v>0.5857670566676518</v>
      </c>
      <c r="R116" s="47">
        <v>0.5640794559050657</v>
      </c>
      <c r="S116" s="46">
        <f t="shared" si="19"/>
        <v>0.5876154654647432</v>
      </c>
    </row>
    <row r="117" spans="2:19" ht="15">
      <c r="B117" s="42" t="s">
        <v>545</v>
      </c>
      <c r="C117" s="44" t="s">
        <v>237</v>
      </c>
      <c r="D117" s="73">
        <v>0.5175380542686963</v>
      </c>
      <c r="E117" s="73">
        <v>0.5159362549800797</v>
      </c>
      <c r="F117" s="73">
        <v>0.514</v>
      </c>
      <c r="G117" s="73">
        <v>0.540084388185654</v>
      </c>
      <c r="H117" s="73">
        <v>0.5320146116203736</v>
      </c>
      <c r="I117" s="46">
        <f t="shared" si="17"/>
        <v>0.5239146618109607</v>
      </c>
      <c r="L117" s="74" t="str">
        <f t="shared" si="18"/>
        <v>Fortis BC</v>
      </c>
      <c r="M117" s="70" t="str">
        <f t="shared" si="18"/>
        <v>FTS</v>
      </c>
      <c r="N117" s="47">
        <v>0.4824619457313038</v>
      </c>
      <c r="O117" s="47">
        <v>0.48406374501992033</v>
      </c>
      <c r="P117" s="47">
        <v>0.486</v>
      </c>
      <c r="Q117" s="47">
        <v>0.459915611814346</v>
      </c>
      <c r="R117" s="47">
        <v>0.46798538837962644</v>
      </c>
      <c r="S117" s="46">
        <f t="shared" si="19"/>
        <v>0.4760853381890393</v>
      </c>
    </row>
    <row r="118" spans="2:19" ht="15">
      <c r="B118" s="42" t="s">
        <v>546</v>
      </c>
      <c r="C118" s="44" t="s">
        <v>237</v>
      </c>
      <c r="D118" s="73">
        <v>0.5129915730337079</v>
      </c>
      <c r="E118" s="73">
        <v>0.5164319248826291</v>
      </c>
      <c r="F118" s="73">
        <v>0.5284778725937685</v>
      </c>
      <c r="G118" s="73">
        <v>0.5414847161572053</v>
      </c>
      <c r="H118" s="73">
        <v>0.5626393223361569</v>
      </c>
      <c r="I118" s="46">
        <f t="shared" si="17"/>
        <v>0.5324050818006935</v>
      </c>
      <c r="L118" s="74" t="str">
        <f t="shared" si="18"/>
        <v>Fortis BC Energy (Gas)</v>
      </c>
      <c r="M118" s="70" t="str">
        <f t="shared" si="18"/>
        <v>FTS</v>
      </c>
      <c r="N118" s="47">
        <v>0.48700842696629215</v>
      </c>
      <c r="O118" s="47">
        <v>0.4835680751173709</v>
      </c>
      <c r="P118" s="47">
        <v>0.4715221274062314</v>
      </c>
      <c r="Q118" s="47">
        <v>0.4585152838427948</v>
      </c>
      <c r="R118" s="47">
        <v>0.43736067766384307</v>
      </c>
      <c r="S118" s="46">
        <f t="shared" si="19"/>
        <v>0.46759491819930643</v>
      </c>
    </row>
    <row r="119" spans="2:19" ht="15">
      <c r="B119" s="42" t="s">
        <v>547</v>
      </c>
      <c r="C119" s="44" t="s">
        <v>237</v>
      </c>
      <c r="D119" s="73">
        <v>0.48075223985220994</v>
      </c>
      <c r="E119" s="73">
        <v>0.45530483237644176</v>
      </c>
      <c r="F119" s="73">
        <v>0.4555220546565944</v>
      </c>
      <c r="G119" s="73">
        <v>0.46262960425068245</v>
      </c>
      <c r="H119" s="73">
        <v>0.4559033610825155</v>
      </c>
      <c r="I119" s="46">
        <f t="shared" si="17"/>
        <v>0.46202241844368885</v>
      </c>
      <c r="L119" s="74" t="str">
        <f t="shared" si="18"/>
        <v>Newfoundland Power</v>
      </c>
      <c r="M119" s="70" t="str">
        <f t="shared" si="18"/>
        <v>FTS</v>
      </c>
      <c r="N119" s="47">
        <v>0.5192477601477901</v>
      </c>
      <c r="O119" s="47">
        <v>0.5446951676235582</v>
      </c>
      <c r="P119" s="47">
        <v>0.5444779453434057</v>
      </c>
      <c r="Q119" s="47">
        <v>0.5373703957493176</v>
      </c>
      <c r="R119" s="47">
        <v>0.5440966389174845</v>
      </c>
      <c r="S119" s="46">
        <f t="shared" si="19"/>
        <v>0.5379775815563111</v>
      </c>
    </row>
    <row r="120" spans="2:19" ht="15">
      <c r="B120" s="42" t="s">
        <v>548</v>
      </c>
      <c r="C120" s="44" t="s">
        <v>237</v>
      </c>
      <c r="D120" s="73" t="s">
        <v>26</v>
      </c>
      <c r="E120" s="73" t="s">
        <v>26</v>
      </c>
      <c r="F120" s="73" t="s">
        <v>26</v>
      </c>
      <c r="G120" s="73" t="s">
        <v>26</v>
      </c>
      <c r="H120" s="73" t="s">
        <v>26</v>
      </c>
      <c r="I120" s="46" t="str">
        <f t="shared" si="17"/>
        <v/>
      </c>
      <c r="L120" s="74" t="str">
        <f t="shared" si="18"/>
        <v>Maritime Electric</v>
      </c>
      <c r="M120" s="70" t="str">
        <f t="shared" si="18"/>
        <v>FTS</v>
      </c>
      <c r="N120" s="47" t="s">
        <v>26</v>
      </c>
      <c r="O120" s="47" t="s">
        <v>26</v>
      </c>
      <c r="P120" s="47" t="s">
        <v>26</v>
      </c>
      <c r="Q120" s="47" t="s">
        <v>26</v>
      </c>
      <c r="R120" s="47" t="s">
        <v>26</v>
      </c>
      <c r="S120" s="46" t="str">
        <f t="shared" si="19"/>
        <v/>
      </c>
    </row>
    <row r="122" spans="2:12" ht="15">
      <c r="B122" s="77" t="s">
        <v>261</v>
      </c>
      <c r="L122" s="77" t="s">
        <v>261</v>
      </c>
    </row>
    <row r="123" spans="2:21" s="44" customFormat="1" ht="15">
      <c r="B123" s="42" t="s">
        <v>485</v>
      </c>
      <c r="L123" s="42" t="s">
        <v>485</v>
      </c>
      <c r="T123" s="42"/>
      <c r="U123" s="42"/>
    </row>
    <row r="124" spans="2:12" ht="15">
      <c r="B124" s="42" t="s">
        <v>486</v>
      </c>
      <c r="L124" s="42" t="s">
        <v>486</v>
      </c>
    </row>
    <row r="128" spans="2:21" s="44" customFormat="1" ht="15">
      <c r="B128" s="42"/>
      <c r="L128" s="42"/>
      <c r="T128" s="42"/>
      <c r="U128" s="42"/>
    </row>
    <row r="129" spans="2:21" s="44" customFormat="1" ht="15">
      <c r="B129" s="66"/>
      <c r="C129" s="67"/>
      <c r="L129" s="42"/>
      <c r="T129" s="42"/>
      <c r="U129" s="42"/>
    </row>
    <row r="130" spans="2:21" s="44" customFormat="1" ht="15">
      <c r="B130" s="66"/>
      <c r="C130" s="67"/>
      <c r="L130" s="42"/>
      <c r="T130" s="42"/>
      <c r="U130" s="42"/>
    </row>
    <row r="131" spans="2:21" s="44" customFormat="1" ht="15">
      <c r="B131" s="66"/>
      <c r="C131" s="67"/>
      <c r="L131" s="42"/>
      <c r="T131" s="42"/>
      <c r="U131" s="42"/>
    </row>
    <row r="132" spans="2:21" s="44" customFormat="1" ht="15">
      <c r="B132" s="66"/>
      <c r="C132" s="67"/>
      <c r="L132" s="42"/>
      <c r="T132" s="42"/>
      <c r="U132" s="42"/>
    </row>
    <row r="133" spans="2:21" s="44" customFormat="1" ht="15">
      <c r="B133" s="66"/>
      <c r="C133" s="67"/>
      <c r="L133" s="42"/>
      <c r="T133" s="42"/>
      <c r="U133" s="42"/>
    </row>
    <row r="134" spans="2:21" s="44" customFormat="1" ht="15">
      <c r="B134" s="66"/>
      <c r="C134" s="67"/>
      <c r="L134" s="42"/>
      <c r="T134" s="42"/>
      <c r="U134" s="42"/>
    </row>
    <row r="135" spans="2:21" s="44" customFormat="1" ht="15">
      <c r="B135" s="66"/>
      <c r="C135" s="67"/>
      <c r="L135" s="42"/>
      <c r="T135" s="42"/>
      <c r="U135" s="42"/>
    </row>
    <row r="136" spans="2:21" s="44" customFormat="1" ht="15">
      <c r="B136" s="66"/>
      <c r="C136" s="67"/>
      <c r="L136" s="42"/>
      <c r="T136" s="42"/>
      <c r="U136" s="42"/>
    </row>
    <row r="137" spans="2:21" s="44" customFormat="1" ht="15">
      <c r="B137" s="66"/>
      <c r="C137" s="67"/>
      <c r="L137" s="42"/>
      <c r="T137" s="42"/>
      <c r="U137" s="42"/>
    </row>
    <row r="138" spans="2:21" s="44" customFormat="1" ht="15">
      <c r="B138" s="66"/>
      <c r="C138" s="67"/>
      <c r="L138" s="42"/>
      <c r="T138" s="42"/>
      <c r="U138" s="42"/>
    </row>
    <row r="139" spans="2:21" s="44" customFormat="1" ht="15">
      <c r="B139" s="66"/>
      <c r="C139" s="67"/>
      <c r="L139" s="42"/>
      <c r="T139" s="42"/>
      <c r="U139" s="42"/>
    </row>
    <row r="140" spans="2:21" s="44" customFormat="1" ht="15">
      <c r="B140" s="66"/>
      <c r="C140" s="67"/>
      <c r="L140" s="42"/>
      <c r="T140" s="42"/>
      <c r="U140" s="42"/>
    </row>
    <row r="141" spans="2:21" s="44" customFormat="1" ht="15">
      <c r="B141" s="66"/>
      <c r="C141" s="67"/>
      <c r="L141" s="42"/>
      <c r="T141" s="42"/>
      <c r="U141" s="42"/>
    </row>
    <row r="142" spans="2:21" s="44" customFormat="1" ht="15">
      <c r="B142" s="66"/>
      <c r="C142" s="67"/>
      <c r="L142" s="42"/>
      <c r="T142" s="42"/>
      <c r="U142" s="42"/>
    </row>
    <row r="143" spans="2:21" s="44" customFormat="1" ht="15">
      <c r="B143" s="66"/>
      <c r="C143" s="67"/>
      <c r="L143" s="42"/>
      <c r="T143" s="42"/>
      <c r="U143" s="42"/>
    </row>
    <row r="144" spans="2:21" s="44" customFormat="1" ht="15">
      <c r="B144" s="66"/>
      <c r="C144" s="67"/>
      <c r="L144" s="42"/>
      <c r="T144" s="42"/>
      <c r="U144" s="42"/>
    </row>
    <row r="145" spans="2:21" s="44" customFormat="1" ht="15">
      <c r="B145" s="66"/>
      <c r="C145" s="67"/>
      <c r="L145" s="42"/>
      <c r="T145" s="42"/>
      <c r="U145" s="42"/>
    </row>
    <row r="146" spans="2:21" s="44" customFormat="1" ht="15">
      <c r="B146" s="66"/>
      <c r="C146" s="67"/>
      <c r="L146" s="42"/>
      <c r="T146" s="42"/>
      <c r="U146" s="42"/>
    </row>
    <row r="147" spans="2:21" s="44" customFormat="1" ht="15">
      <c r="B147" s="66"/>
      <c r="C147" s="67"/>
      <c r="L147" s="42"/>
      <c r="T147" s="42"/>
      <c r="U147" s="42"/>
    </row>
    <row r="148" spans="2:21" s="44" customFormat="1" ht="15">
      <c r="B148" s="66"/>
      <c r="C148" s="67"/>
      <c r="L148" s="42"/>
      <c r="T148" s="42"/>
      <c r="U148" s="42"/>
    </row>
    <row r="149" spans="2:3" ht="15">
      <c r="B149" s="66"/>
      <c r="C149" s="67"/>
    </row>
  </sheetData>
  <mergeCells count="8">
    <mergeCell ref="B95:I95"/>
    <mergeCell ref="L95:S95"/>
    <mergeCell ref="B31:I31"/>
    <mergeCell ref="L31:S31"/>
    <mergeCell ref="B2:I2"/>
    <mergeCell ref="L2:S2"/>
    <mergeCell ref="B4:I4"/>
    <mergeCell ref="L4:S4"/>
  </mergeCells>
  <printOptions/>
  <pageMargins left="0.25" right="0.25" top="0.75" bottom="0.75" header="0.3" footer="0.3"/>
  <pageSetup firstPageNumber="1" useFirstPageNumber="1" fitToHeight="9" horizontalDpi="600" verticalDpi="600" orientation="portrait" scale="83" r:id="rId1"/>
  <headerFooter>
    <oddHeader>&amp;R&amp;"Arial,Regular"&amp;10Exhibit 3.1
Page &amp;P of 6</oddHeader>
  </headerFooter>
  <rowBreaks count="2" manualBreakCount="2">
    <brk id="29" max="16383" man="1"/>
    <brk id="93" max="16383" man="1"/>
  </rowBreaks>
  <colBreaks count="1" manualBreakCount="1">
    <brk id="9" min="1"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37"/>
  <sheetViews>
    <sheetView zoomScaleSheetLayoutView="85" workbookViewId="0" topLeftCell="A1">
      <selection activeCell="I12" sqref="I12"/>
    </sheetView>
  </sheetViews>
  <sheetFormatPr defaultColWidth="9.140625" defaultRowHeight="15"/>
  <cols>
    <col min="1" max="1" width="5.57421875" style="42" customWidth="1"/>
    <col min="2" max="2" width="37.57421875" style="42" bestFit="1" customWidth="1"/>
    <col min="3" max="9" width="9.140625" style="42" customWidth="1"/>
    <col min="10" max="11" width="5.421875" style="42" customWidth="1"/>
    <col min="12" max="12" width="37.57421875" style="42" bestFit="1" customWidth="1"/>
    <col min="13" max="16384" width="9.140625" style="42" customWidth="1"/>
  </cols>
  <sheetData>
    <row r="2" spans="2:19" ht="14.5">
      <c r="B2" s="116" t="s">
        <v>467</v>
      </c>
      <c r="C2" s="116"/>
      <c r="D2" s="116"/>
      <c r="E2" s="116"/>
      <c r="F2" s="116"/>
      <c r="G2" s="116"/>
      <c r="H2" s="116"/>
      <c r="I2" s="116"/>
      <c r="J2" s="44"/>
      <c r="K2" s="44"/>
      <c r="L2" s="116" t="s">
        <v>467</v>
      </c>
      <c r="M2" s="116"/>
      <c r="N2" s="116"/>
      <c r="O2" s="116"/>
      <c r="P2" s="116"/>
      <c r="Q2" s="116"/>
      <c r="R2" s="116"/>
      <c r="S2" s="116"/>
    </row>
    <row r="3" spans="2:19" ht="15">
      <c r="B3" s="44"/>
      <c r="C3" s="44"/>
      <c r="D3" s="44"/>
      <c r="E3" s="44"/>
      <c r="F3" s="44"/>
      <c r="G3" s="44"/>
      <c r="H3" s="44"/>
      <c r="I3" s="44"/>
      <c r="J3" s="44"/>
      <c r="K3" s="44"/>
      <c r="L3" s="44"/>
      <c r="M3" s="44"/>
      <c r="N3" s="44"/>
      <c r="O3" s="44"/>
      <c r="P3" s="44"/>
      <c r="Q3" s="44"/>
      <c r="R3" s="44"/>
      <c r="S3" s="44"/>
    </row>
    <row r="4" spans="2:19" ht="14.5">
      <c r="B4" s="116" t="s">
        <v>565</v>
      </c>
      <c r="C4" s="116"/>
      <c r="D4" s="116"/>
      <c r="E4" s="116"/>
      <c r="F4" s="116"/>
      <c r="G4" s="116"/>
      <c r="H4" s="116"/>
      <c r="I4" s="116"/>
      <c r="J4" s="44"/>
      <c r="K4" s="44"/>
      <c r="L4" s="116" t="s">
        <v>469</v>
      </c>
      <c r="M4" s="116"/>
      <c r="N4" s="116"/>
      <c r="O4" s="116"/>
      <c r="P4" s="116"/>
      <c r="Q4" s="116"/>
      <c r="R4" s="116"/>
      <c r="S4" s="116"/>
    </row>
    <row r="5" spans="2:19" ht="15">
      <c r="B5" s="58" t="s">
        <v>6</v>
      </c>
      <c r="C5" s="59" t="s">
        <v>7</v>
      </c>
      <c r="D5" s="60">
        <v>2019</v>
      </c>
      <c r="E5" s="60">
        <v>2018</v>
      </c>
      <c r="F5" s="60">
        <v>2017</v>
      </c>
      <c r="G5" s="60">
        <v>2016</v>
      </c>
      <c r="H5" s="60">
        <v>2015</v>
      </c>
      <c r="I5" s="44" t="s">
        <v>258</v>
      </c>
      <c r="J5" s="44"/>
      <c r="K5" s="44"/>
      <c r="L5" s="58" t="str">
        <f aca="true" t="shared" si="0" ref="L5:M8">B5</f>
        <v>Proxy Group Company</v>
      </c>
      <c r="M5" s="59" t="str">
        <f t="shared" si="0"/>
        <v>Ticker</v>
      </c>
      <c r="N5" s="60">
        <v>2019</v>
      </c>
      <c r="O5" s="60">
        <v>2018</v>
      </c>
      <c r="P5" s="60">
        <v>2017</v>
      </c>
      <c r="Q5" s="60">
        <v>2016</v>
      </c>
      <c r="R5" s="60">
        <v>2015</v>
      </c>
      <c r="S5" s="44" t="s">
        <v>258</v>
      </c>
    </row>
    <row r="6" spans="2:21" ht="15">
      <c r="B6" s="61" t="s">
        <v>270</v>
      </c>
      <c r="C6" s="62" t="s">
        <v>271</v>
      </c>
      <c r="D6" s="63">
        <v>0.5471967830630661</v>
      </c>
      <c r="E6" s="63">
        <v>0.5424356466615812</v>
      </c>
      <c r="F6" s="63">
        <v>0.5341426964243917</v>
      </c>
      <c r="G6" s="63">
        <v>0.5273993895325179</v>
      </c>
      <c r="H6" s="63">
        <v>0.5264699882629497</v>
      </c>
      <c r="I6" s="64">
        <f>_xlfn.IFERROR(AVERAGE(D6:H6),"")</f>
        <v>0.5355289007889013</v>
      </c>
      <c r="J6" s="46"/>
      <c r="K6" s="46"/>
      <c r="L6" s="61" t="str">
        <f t="shared" si="0"/>
        <v>Public Service Enterprise Group, Inc.</v>
      </c>
      <c r="M6" s="62" t="str">
        <f t="shared" si="0"/>
        <v>PEG</v>
      </c>
      <c r="N6" s="63">
        <v>0.452803216936934</v>
      </c>
      <c r="O6" s="63">
        <v>0.4575643533384188</v>
      </c>
      <c r="P6" s="63">
        <v>0.46585730357560834</v>
      </c>
      <c r="Q6" s="63">
        <v>0.4726006104674821</v>
      </c>
      <c r="R6" s="63">
        <v>0.47353001173705034</v>
      </c>
      <c r="S6" s="64">
        <f>_xlfn.IFERROR(AVERAGE(N6:R6),"")</f>
        <v>0.4644710992110987</v>
      </c>
      <c r="U6" s="65"/>
    </row>
    <row r="7" spans="2:21" ht="15">
      <c r="B7" s="66" t="s">
        <v>160</v>
      </c>
      <c r="C7" s="67" t="s">
        <v>161</v>
      </c>
      <c r="D7" s="68">
        <v>0.5936523337402515</v>
      </c>
      <c r="E7" s="68">
        <v>0.6395288364152174</v>
      </c>
      <c r="F7" s="68">
        <v>0.5941426184358757</v>
      </c>
      <c r="G7" s="68">
        <v>0.622914324185451</v>
      </c>
      <c r="H7" s="68">
        <v>0.6060928730855617</v>
      </c>
      <c r="I7" s="46">
        <f>_xlfn.IFERROR(AVERAGE(D7:H7),"")</f>
        <v>0.6112661971724714</v>
      </c>
      <c r="J7" s="46"/>
      <c r="K7" s="46"/>
      <c r="L7" s="66" t="str">
        <f t="shared" si="0"/>
        <v>NextEra Energy, Inc.</v>
      </c>
      <c r="M7" s="67" t="str">
        <f t="shared" si="0"/>
        <v>NEE</v>
      </c>
      <c r="N7" s="68">
        <v>0.4063476662597485</v>
      </c>
      <c r="O7" s="68">
        <v>0.36047116358478254</v>
      </c>
      <c r="P7" s="68">
        <v>0.4058573815641243</v>
      </c>
      <c r="Q7" s="68">
        <v>0.37708567581454905</v>
      </c>
      <c r="R7" s="68">
        <v>0.39390712691443824</v>
      </c>
      <c r="S7" s="46">
        <f>_xlfn.IFERROR(AVERAGE(N7:R7),"")</f>
        <v>0.38873380282752856</v>
      </c>
      <c r="U7" s="65"/>
    </row>
    <row r="8" spans="2:21" ht="15">
      <c r="B8" s="66" t="s">
        <v>268</v>
      </c>
      <c r="C8" s="67" t="s">
        <v>269</v>
      </c>
      <c r="D8" s="68">
        <v>0.5313198209888579</v>
      </c>
      <c r="E8" s="68">
        <v>0.5331181003348394</v>
      </c>
      <c r="F8" s="68">
        <v>0.5338188948781208</v>
      </c>
      <c r="G8" s="68">
        <v>0.5298955308531782</v>
      </c>
      <c r="H8" s="68">
        <v>0.524683354088555</v>
      </c>
      <c r="I8" s="46">
        <f>_xlfn.IFERROR(AVERAGE(D8:H8),"")</f>
        <v>0.5305671402287102</v>
      </c>
      <c r="J8" s="46"/>
      <c r="K8" s="46"/>
      <c r="L8" s="66" t="str">
        <f t="shared" si="0"/>
        <v>Exelon Corporation</v>
      </c>
      <c r="M8" s="67" t="str">
        <f t="shared" si="0"/>
        <v>EXC</v>
      </c>
      <c r="N8" s="68">
        <v>0.4686801790111421</v>
      </c>
      <c r="O8" s="68">
        <v>0.46688189966516064</v>
      </c>
      <c r="P8" s="68">
        <v>0.46618110512187916</v>
      </c>
      <c r="Q8" s="68">
        <v>0.4701044691468218</v>
      </c>
      <c r="R8" s="68">
        <v>0.4753166459114449</v>
      </c>
      <c r="S8" s="46">
        <f>_xlfn.IFERROR(AVERAGE(N8:R8),"")</f>
        <v>0.46943285977128973</v>
      </c>
      <c r="U8" s="65"/>
    </row>
    <row r="9" spans="2:21" ht="15">
      <c r="B9" s="69" t="s">
        <v>470</v>
      </c>
      <c r="C9" s="70"/>
      <c r="D9" s="64">
        <f aca="true" t="shared" si="1" ref="D9:I9">AVERAGE(D6:D8)</f>
        <v>0.5573896459307252</v>
      </c>
      <c r="E9" s="64">
        <f t="shared" si="1"/>
        <v>0.5716941944705459</v>
      </c>
      <c r="F9" s="64">
        <f t="shared" si="1"/>
        <v>0.5540347365794628</v>
      </c>
      <c r="G9" s="64">
        <f t="shared" si="1"/>
        <v>0.5600697481903824</v>
      </c>
      <c r="H9" s="64">
        <f t="shared" si="1"/>
        <v>0.5524154051456888</v>
      </c>
      <c r="I9" s="64">
        <f t="shared" si="1"/>
        <v>0.559120746063361</v>
      </c>
      <c r="J9" s="46"/>
      <c r="K9" s="46"/>
      <c r="L9" s="69" t="s">
        <v>470</v>
      </c>
      <c r="M9" s="44"/>
      <c r="N9" s="64">
        <f aca="true" t="shared" si="2" ref="N9:S9">AVERAGE(N6:N8)</f>
        <v>0.4426103540692749</v>
      </c>
      <c r="O9" s="64">
        <f t="shared" si="2"/>
        <v>0.428305805529454</v>
      </c>
      <c r="P9" s="64">
        <f t="shared" si="2"/>
        <v>0.4459652634205373</v>
      </c>
      <c r="Q9" s="64">
        <f t="shared" si="2"/>
        <v>0.4399302518096177</v>
      </c>
      <c r="R9" s="64">
        <f t="shared" si="2"/>
        <v>0.4475845948543111</v>
      </c>
      <c r="S9" s="64">
        <f t="shared" si="2"/>
        <v>0.440879253936639</v>
      </c>
      <c r="U9" s="65"/>
    </row>
    <row r="10" spans="2:21" ht="15">
      <c r="B10" s="69" t="s">
        <v>471</v>
      </c>
      <c r="C10" s="70"/>
      <c r="D10" s="46">
        <f aca="true" t="shared" si="3" ref="D10:I10">MIN(D6:D8)</f>
        <v>0.5313198209888579</v>
      </c>
      <c r="E10" s="46">
        <f t="shared" si="3"/>
        <v>0.5331181003348394</v>
      </c>
      <c r="F10" s="46">
        <f t="shared" si="3"/>
        <v>0.5338188948781208</v>
      </c>
      <c r="G10" s="46">
        <f t="shared" si="3"/>
        <v>0.5273993895325179</v>
      </c>
      <c r="H10" s="46">
        <f t="shared" si="3"/>
        <v>0.524683354088555</v>
      </c>
      <c r="I10" s="46">
        <f t="shared" si="3"/>
        <v>0.5305671402287102</v>
      </c>
      <c r="J10" s="46"/>
      <c r="K10" s="46"/>
      <c r="L10" s="69" t="s">
        <v>471</v>
      </c>
      <c r="M10" s="44"/>
      <c r="N10" s="46">
        <f aca="true" t="shared" si="4" ref="N10:S10">MIN(N6:N8)</f>
        <v>0.4063476662597485</v>
      </c>
      <c r="O10" s="46">
        <f t="shared" si="4"/>
        <v>0.36047116358478254</v>
      </c>
      <c r="P10" s="46">
        <f t="shared" si="4"/>
        <v>0.4058573815641243</v>
      </c>
      <c r="Q10" s="46">
        <f t="shared" si="4"/>
        <v>0.37708567581454905</v>
      </c>
      <c r="R10" s="46">
        <f t="shared" si="4"/>
        <v>0.39390712691443824</v>
      </c>
      <c r="S10" s="46">
        <f t="shared" si="4"/>
        <v>0.38873380282752856</v>
      </c>
      <c r="U10" s="65"/>
    </row>
    <row r="11" spans="2:21" ht="15">
      <c r="B11" s="69" t="s">
        <v>472</v>
      </c>
      <c r="C11" s="70"/>
      <c r="D11" s="46">
        <f aca="true" t="shared" si="5" ref="D11:I11">MAX(D6:D8)</f>
        <v>0.5936523337402515</v>
      </c>
      <c r="E11" s="46">
        <f t="shared" si="5"/>
        <v>0.6395288364152174</v>
      </c>
      <c r="F11" s="46">
        <f t="shared" si="5"/>
        <v>0.5941426184358757</v>
      </c>
      <c r="G11" s="46">
        <f t="shared" si="5"/>
        <v>0.622914324185451</v>
      </c>
      <c r="H11" s="46">
        <f t="shared" si="5"/>
        <v>0.6060928730855617</v>
      </c>
      <c r="I11" s="46">
        <f t="shared" si="5"/>
        <v>0.6112661971724714</v>
      </c>
      <c r="J11" s="46"/>
      <c r="K11" s="46"/>
      <c r="L11" s="69" t="s">
        <v>472</v>
      </c>
      <c r="M11" s="44"/>
      <c r="N11" s="46">
        <f aca="true" t="shared" si="6" ref="N11:S11">MAX(N6:N8)</f>
        <v>0.4686801790111421</v>
      </c>
      <c r="O11" s="46">
        <f t="shared" si="6"/>
        <v>0.46688189966516064</v>
      </c>
      <c r="P11" s="46">
        <f t="shared" si="6"/>
        <v>0.46618110512187916</v>
      </c>
      <c r="Q11" s="46">
        <f t="shared" si="6"/>
        <v>0.4726006104674821</v>
      </c>
      <c r="R11" s="46">
        <f t="shared" si="6"/>
        <v>0.4753166459114449</v>
      </c>
      <c r="S11" s="46">
        <f t="shared" si="6"/>
        <v>0.46943285977128973</v>
      </c>
      <c r="U11" s="65"/>
    </row>
    <row r="12" spans="2:21" ht="15">
      <c r="B12" s="69"/>
      <c r="C12" s="70"/>
      <c r="D12" s="44"/>
      <c r="E12" s="44"/>
      <c r="F12" s="44"/>
      <c r="G12" s="44"/>
      <c r="H12" s="44"/>
      <c r="I12" s="44"/>
      <c r="J12" s="44"/>
      <c r="K12" s="44"/>
      <c r="M12" s="44"/>
      <c r="N12" s="44"/>
      <c r="O12" s="44"/>
      <c r="P12" s="44"/>
      <c r="Q12" s="44"/>
      <c r="R12" s="44"/>
      <c r="S12" s="44"/>
      <c r="U12" s="65"/>
    </row>
    <row r="13" spans="2:21" ht="14.5">
      <c r="B13" s="116" t="s">
        <v>566</v>
      </c>
      <c r="C13" s="116"/>
      <c r="D13" s="116"/>
      <c r="E13" s="116"/>
      <c r="F13" s="116"/>
      <c r="G13" s="116"/>
      <c r="H13" s="116"/>
      <c r="I13" s="116"/>
      <c r="J13" s="44"/>
      <c r="K13" s="44"/>
      <c r="L13" s="116" t="s">
        <v>473</v>
      </c>
      <c r="M13" s="116"/>
      <c r="N13" s="116"/>
      <c r="O13" s="116"/>
      <c r="P13" s="116"/>
      <c r="Q13" s="116"/>
      <c r="R13" s="116"/>
      <c r="S13" s="116"/>
      <c r="U13" s="65"/>
    </row>
    <row r="14" spans="2:21" ht="15">
      <c r="B14" s="58" t="s">
        <v>474</v>
      </c>
      <c r="C14" s="59" t="s">
        <v>7</v>
      </c>
      <c r="D14" s="71">
        <v>2019</v>
      </c>
      <c r="E14" s="71">
        <v>2018</v>
      </c>
      <c r="F14" s="71">
        <v>2017</v>
      </c>
      <c r="G14" s="71">
        <v>2016</v>
      </c>
      <c r="H14" s="71">
        <v>2015</v>
      </c>
      <c r="I14" s="59" t="s">
        <v>258</v>
      </c>
      <c r="J14" s="44"/>
      <c r="K14" s="44"/>
      <c r="L14" s="58" t="s">
        <v>474</v>
      </c>
      <c r="M14" s="59" t="s">
        <v>7</v>
      </c>
      <c r="N14" s="71">
        <v>2019</v>
      </c>
      <c r="O14" s="71">
        <v>2018</v>
      </c>
      <c r="P14" s="71">
        <v>2017</v>
      </c>
      <c r="Q14" s="71">
        <v>2016</v>
      </c>
      <c r="R14" s="71">
        <v>2015</v>
      </c>
      <c r="S14" s="59" t="s">
        <v>258</v>
      </c>
      <c r="U14" s="65"/>
    </row>
    <row r="15" spans="2:21" ht="15">
      <c r="B15" s="72" t="s">
        <v>475</v>
      </c>
      <c r="C15" s="70" t="s">
        <v>271</v>
      </c>
      <c r="D15" s="73">
        <v>0.5471967830630661</v>
      </c>
      <c r="E15" s="73">
        <v>0.5424356466615812</v>
      </c>
      <c r="F15" s="73">
        <v>0.5341426964243917</v>
      </c>
      <c r="G15" s="73">
        <v>0.5273993895325179</v>
      </c>
      <c r="H15" s="73">
        <v>0.5264699882629497</v>
      </c>
      <c r="I15" s="46">
        <f aca="true" t="shared" si="7" ref="I15:I25">_xlfn.IFERROR(AVERAGE(D15:H15),"")</f>
        <v>0.5355289007889013</v>
      </c>
      <c r="J15" s="46"/>
      <c r="K15" s="46"/>
      <c r="L15" s="74" t="str">
        <f aca="true" t="shared" si="8" ref="L15:M25">B15</f>
        <v>Public Service Electric and Gas Company</v>
      </c>
      <c r="M15" s="70" t="str">
        <f t="shared" si="8"/>
        <v>PEG</v>
      </c>
      <c r="N15" s="47">
        <v>0.452803216936934</v>
      </c>
      <c r="O15" s="47">
        <v>0.4575643533384188</v>
      </c>
      <c r="P15" s="47">
        <v>0.46585730357560834</v>
      </c>
      <c r="Q15" s="47">
        <v>0.4726006104674821</v>
      </c>
      <c r="R15" s="47">
        <v>0.47353001173705034</v>
      </c>
      <c r="S15" s="46">
        <f aca="true" t="shared" si="9" ref="S15:S25">_xlfn.IFERROR(AVERAGE(N15:R15),"")</f>
        <v>0.4644710992110987</v>
      </c>
      <c r="U15" s="65"/>
    </row>
    <row r="16" spans="2:21" ht="15">
      <c r="B16" s="74" t="s">
        <v>476</v>
      </c>
      <c r="C16" s="70" t="s">
        <v>161</v>
      </c>
      <c r="D16" s="73">
        <v>0.6023512391032382</v>
      </c>
      <c r="E16" s="73">
        <v>0.6436876347007177</v>
      </c>
      <c r="F16" s="73">
        <v>0.5993354825255702</v>
      </c>
      <c r="G16" s="73">
        <v>0.626487628935902</v>
      </c>
      <c r="H16" s="73">
        <v>0.614103443107365</v>
      </c>
      <c r="I16" s="46">
        <f t="shared" si="7"/>
        <v>0.6171930856745587</v>
      </c>
      <c r="J16" s="46"/>
      <c r="K16" s="46"/>
      <c r="L16" s="74" t="str">
        <f t="shared" si="8"/>
        <v>Florida Power &amp; Light Company</v>
      </c>
      <c r="M16" s="70" t="str">
        <f t="shared" si="8"/>
        <v>NEE</v>
      </c>
      <c r="N16" s="47">
        <v>0.3976487608967618</v>
      </c>
      <c r="O16" s="47">
        <v>0.3563123652992824</v>
      </c>
      <c r="P16" s="47">
        <v>0.4006645174744298</v>
      </c>
      <c r="Q16" s="47">
        <v>0.37351237106409796</v>
      </c>
      <c r="R16" s="47">
        <v>0.385896556892635</v>
      </c>
      <c r="S16" s="46">
        <f t="shared" si="9"/>
        <v>0.3828069143254414</v>
      </c>
      <c r="U16" s="65"/>
    </row>
    <row r="17" spans="2:21" ht="15">
      <c r="B17" s="75" t="s">
        <v>477</v>
      </c>
      <c r="C17" s="70" t="s">
        <v>161</v>
      </c>
      <c r="D17" s="73">
        <v>0.5030137747848047</v>
      </c>
      <c r="E17" s="73">
        <v>0.5972793741608672</v>
      </c>
      <c r="F17" s="73">
        <v>0.5418810740397907</v>
      </c>
      <c r="G17" s="73">
        <v>0.5867690541276044</v>
      </c>
      <c r="H17" s="73">
        <v>0.5339346446515446</v>
      </c>
      <c r="I17" s="46">
        <f t="shared" si="7"/>
        <v>0.5525755843529223</v>
      </c>
      <c r="J17" s="46"/>
      <c r="K17" s="46"/>
      <c r="L17" s="74" t="str">
        <f t="shared" si="8"/>
        <v>Gulf Power Company</v>
      </c>
      <c r="M17" s="70" t="str">
        <f t="shared" si="8"/>
        <v>NEE</v>
      </c>
      <c r="N17" s="47">
        <v>0.49698622521519525</v>
      </c>
      <c r="O17" s="47">
        <v>0.4027206258391329</v>
      </c>
      <c r="P17" s="47">
        <v>0.45811892596020937</v>
      </c>
      <c r="Q17" s="47">
        <v>0.4132309458723956</v>
      </c>
      <c r="R17" s="47">
        <v>0.4660653553484554</v>
      </c>
      <c r="S17" s="46">
        <f t="shared" si="9"/>
        <v>0.44742441564707774</v>
      </c>
      <c r="U17" s="65"/>
    </row>
    <row r="18" spans="2:21" ht="15">
      <c r="B18" s="42" t="s">
        <v>478</v>
      </c>
      <c r="C18" s="44" t="s">
        <v>161</v>
      </c>
      <c r="D18" s="73" t="s">
        <v>26</v>
      </c>
      <c r="E18" s="73" t="s">
        <v>26</v>
      </c>
      <c r="F18" s="73" t="s">
        <v>26</v>
      </c>
      <c r="G18" s="73" t="s">
        <v>26</v>
      </c>
      <c r="H18" s="73" t="s">
        <v>26</v>
      </c>
      <c r="I18" s="46" t="str">
        <f t="shared" si="7"/>
        <v/>
      </c>
      <c r="J18" s="46"/>
      <c r="K18" s="46"/>
      <c r="L18" s="74" t="str">
        <f t="shared" si="8"/>
        <v>Pivotal Utility Holdings, Inc.</v>
      </c>
      <c r="M18" s="70" t="str">
        <f t="shared" si="8"/>
        <v>NEE</v>
      </c>
      <c r="N18" s="47" t="s">
        <v>26</v>
      </c>
      <c r="O18" s="47" t="s">
        <v>26</v>
      </c>
      <c r="P18" s="47" t="s">
        <v>26</v>
      </c>
      <c r="Q18" s="47" t="s">
        <v>26</v>
      </c>
      <c r="R18" s="47" t="s">
        <v>26</v>
      </c>
      <c r="S18" s="46" t="str">
        <f t="shared" si="9"/>
        <v/>
      </c>
      <c r="U18" s="65"/>
    </row>
    <row r="19" spans="2:21" ht="15">
      <c r="B19" s="42" t="s">
        <v>479</v>
      </c>
      <c r="C19" s="44" t="s">
        <v>269</v>
      </c>
      <c r="D19" s="73">
        <v>0.49294358109204167</v>
      </c>
      <c r="E19" s="73">
        <v>0.49143656735973057</v>
      </c>
      <c r="F19" s="73">
        <v>0.49187969953189853</v>
      </c>
      <c r="G19" s="73">
        <v>0.4837325732894448</v>
      </c>
      <c r="H19" s="73">
        <v>0.4704412414659936</v>
      </c>
      <c r="I19" s="46">
        <f t="shared" si="7"/>
        <v>0.48608673254782186</v>
      </c>
      <c r="J19" s="46"/>
      <c r="K19" s="46"/>
      <c r="L19" s="74" t="str">
        <f t="shared" si="8"/>
        <v>Atlantic City Electric Company</v>
      </c>
      <c r="M19" s="70" t="str">
        <f t="shared" si="8"/>
        <v>EXC</v>
      </c>
      <c r="N19" s="47">
        <v>0.5070564189079584</v>
      </c>
      <c r="O19" s="47">
        <v>0.5085634326402695</v>
      </c>
      <c r="P19" s="47">
        <v>0.5081203004681014</v>
      </c>
      <c r="Q19" s="47">
        <v>0.5162674267105553</v>
      </c>
      <c r="R19" s="47">
        <v>0.5295587585340065</v>
      </c>
      <c r="S19" s="46">
        <f t="shared" si="9"/>
        <v>0.5139132674521782</v>
      </c>
      <c r="U19" s="65"/>
    </row>
    <row r="20" spans="2:21" ht="15">
      <c r="B20" s="42" t="s">
        <v>480</v>
      </c>
      <c r="C20" s="44" t="s">
        <v>269</v>
      </c>
      <c r="D20" s="73">
        <v>0.5280493699769981</v>
      </c>
      <c r="E20" s="73">
        <v>0.5367492450495466</v>
      </c>
      <c r="F20" s="73">
        <v>0.547701607271666</v>
      </c>
      <c r="G20" s="73">
        <v>0.5254046746829881</v>
      </c>
      <c r="H20" s="73">
        <v>0.5775259211431885</v>
      </c>
      <c r="I20" s="46">
        <f t="shared" si="7"/>
        <v>0.5430861636248775</v>
      </c>
      <c r="J20" s="46"/>
      <c r="K20" s="46"/>
      <c r="L20" s="74" t="str">
        <f t="shared" si="8"/>
        <v>Baltimore Gas and Electric Company</v>
      </c>
      <c r="M20" s="70" t="str">
        <f t="shared" si="8"/>
        <v>EXC</v>
      </c>
      <c r="N20" s="47">
        <v>0.4719506300230018</v>
      </c>
      <c r="O20" s="47">
        <v>0.4632507549504534</v>
      </c>
      <c r="P20" s="47">
        <v>0.4522983927283341</v>
      </c>
      <c r="Q20" s="47">
        <v>0.47459532531701193</v>
      </c>
      <c r="R20" s="47">
        <v>0.42247407885681154</v>
      </c>
      <c r="S20" s="46">
        <f t="shared" si="9"/>
        <v>0.4569138363751225</v>
      </c>
      <c r="U20" s="65"/>
    </row>
    <row r="21" spans="2:21" ht="15">
      <c r="B21" s="42" t="s">
        <v>481</v>
      </c>
      <c r="C21" s="44" t="s">
        <v>269</v>
      </c>
      <c r="D21" s="73">
        <v>0.5493730821665642</v>
      </c>
      <c r="E21" s="73">
        <v>0.5505882199928155</v>
      </c>
      <c r="F21" s="73">
        <v>0.5485041389524652</v>
      </c>
      <c r="G21" s="73">
        <v>0.5451625988058608</v>
      </c>
      <c r="H21" s="73">
        <v>0.549891481865296</v>
      </c>
      <c r="I21" s="46">
        <f t="shared" si="7"/>
        <v>0.5487039043566003</v>
      </c>
      <c r="J21" s="46"/>
      <c r="K21" s="46"/>
      <c r="L21" s="74" t="str">
        <f t="shared" si="8"/>
        <v>Commonwealth Edison Company</v>
      </c>
      <c r="M21" s="70" t="str">
        <f t="shared" si="8"/>
        <v>EXC</v>
      </c>
      <c r="N21" s="47">
        <v>0.4506269178334358</v>
      </c>
      <c r="O21" s="47">
        <v>0.4494117800071845</v>
      </c>
      <c r="P21" s="47">
        <v>0.45149586104753486</v>
      </c>
      <c r="Q21" s="47">
        <v>0.4548374011941392</v>
      </c>
      <c r="R21" s="47">
        <v>0.450108518134704</v>
      </c>
      <c r="S21" s="46">
        <f t="shared" si="9"/>
        <v>0.4512960956433997</v>
      </c>
      <c r="U21" s="65"/>
    </row>
    <row r="22" spans="2:21" ht="15">
      <c r="B22" s="42" t="s">
        <v>482</v>
      </c>
      <c r="C22" s="44" t="s">
        <v>269</v>
      </c>
      <c r="D22" s="73">
        <v>0.5012246118034642</v>
      </c>
      <c r="E22" s="73">
        <v>0.4997900699080493</v>
      </c>
      <c r="F22" s="73">
        <v>0.5037716313034415</v>
      </c>
      <c r="G22" s="73">
        <v>0.4942945621150837</v>
      </c>
      <c r="H22" s="73">
        <v>0.49054135950504185</v>
      </c>
      <c r="I22" s="46">
        <f t="shared" si="7"/>
        <v>0.4979244469270162</v>
      </c>
      <c r="J22" s="46"/>
      <c r="K22" s="46"/>
      <c r="L22" s="74" t="str">
        <f t="shared" si="8"/>
        <v>Delmarva Power &amp; Light Company</v>
      </c>
      <c r="M22" s="70" t="str">
        <f t="shared" si="8"/>
        <v>EXC</v>
      </c>
      <c r="N22" s="47">
        <v>0.4987753881965357</v>
      </c>
      <c r="O22" s="47">
        <v>0.5002099300919507</v>
      </c>
      <c r="P22" s="47">
        <v>0.49622836869655845</v>
      </c>
      <c r="Q22" s="47">
        <v>0.5057054378849163</v>
      </c>
      <c r="R22" s="47">
        <v>0.5094586404949581</v>
      </c>
      <c r="S22" s="46">
        <f t="shared" si="9"/>
        <v>0.5020755530729838</v>
      </c>
      <c r="U22" s="65"/>
    </row>
    <row r="23" spans="2:21" ht="15">
      <c r="B23" s="42" t="s">
        <v>280</v>
      </c>
      <c r="C23" s="44" t="s">
        <v>269</v>
      </c>
      <c r="D23" s="73">
        <v>0.5362030337608015</v>
      </c>
      <c r="E23" s="73">
        <v>0.5372209570785841</v>
      </c>
      <c r="F23" s="73">
        <v>0.535432771525126</v>
      </c>
      <c r="G23" s="73">
        <v>0.5512736839777315</v>
      </c>
      <c r="H23" s="73">
        <v>0.5379589757690485</v>
      </c>
      <c r="I23" s="46">
        <f t="shared" si="7"/>
        <v>0.5396178844222583</v>
      </c>
      <c r="J23" s="46"/>
      <c r="K23" s="46"/>
      <c r="L23" s="74" t="str">
        <f t="shared" si="8"/>
        <v>PECO Energy Co.</v>
      </c>
      <c r="M23" s="70" t="str">
        <f t="shared" si="8"/>
        <v>EXC</v>
      </c>
      <c r="N23" s="47">
        <v>0.46379696623919847</v>
      </c>
      <c r="O23" s="47">
        <v>0.46277904292141586</v>
      </c>
      <c r="P23" s="47">
        <v>0.46456722847487397</v>
      </c>
      <c r="Q23" s="47">
        <v>0.44872631602226853</v>
      </c>
      <c r="R23" s="47">
        <v>0.4620410242309515</v>
      </c>
      <c r="S23" s="46">
        <f t="shared" si="9"/>
        <v>0.46038211557774167</v>
      </c>
      <c r="U23" s="65"/>
    </row>
    <row r="24" spans="2:21" ht="15">
      <c r="B24" s="42" t="s">
        <v>483</v>
      </c>
      <c r="C24" s="44" t="s">
        <v>269</v>
      </c>
      <c r="D24" s="73" t="s">
        <v>26</v>
      </c>
      <c r="E24" s="73" t="s">
        <v>26</v>
      </c>
      <c r="F24" s="73" t="s">
        <v>26</v>
      </c>
      <c r="G24" s="73" t="s">
        <v>26</v>
      </c>
      <c r="H24" s="73">
        <v>0.4855986094431287</v>
      </c>
      <c r="I24" s="46">
        <f t="shared" si="7"/>
        <v>0.4855986094431287</v>
      </c>
      <c r="J24" s="46"/>
      <c r="K24" s="46"/>
      <c r="L24" s="74" t="str">
        <f t="shared" si="8"/>
        <v>Pepco Holdings LLC</v>
      </c>
      <c r="M24" s="70" t="str">
        <f t="shared" si="8"/>
        <v>EXC</v>
      </c>
      <c r="N24" s="47" t="s">
        <v>26</v>
      </c>
      <c r="O24" s="47" t="s">
        <v>26</v>
      </c>
      <c r="P24" s="47" t="s">
        <v>26</v>
      </c>
      <c r="Q24" s="47" t="s">
        <v>26</v>
      </c>
      <c r="R24" s="47">
        <v>0.5144013905568713</v>
      </c>
      <c r="S24" s="46">
        <f t="shared" si="9"/>
        <v>0.5144013905568713</v>
      </c>
      <c r="U24" s="65"/>
    </row>
    <row r="25" spans="2:21" ht="15">
      <c r="B25" s="76" t="s">
        <v>484</v>
      </c>
      <c r="C25" s="44" t="s">
        <v>269</v>
      </c>
      <c r="D25" s="73">
        <v>0.5016259644970863</v>
      </c>
      <c r="E25" s="73">
        <v>0.5000529339461015</v>
      </c>
      <c r="F25" s="73">
        <v>0.4988553278551329</v>
      </c>
      <c r="G25" s="73">
        <v>0.495695708037114</v>
      </c>
      <c r="H25" s="73">
        <v>0.4900027203482046</v>
      </c>
      <c r="I25" s="46">
        <f t="shared" si="7"/>
        <v>0.4972465309367279</v>
      </c>
      <c r="J25" s="46"/>
      <c r="K25" s="46"/>
      <c r="L25" s="74" t="str">
        <f t="shared" si="8"/>
        <v>Potomac Electric Power Company</v>
      </c>
      <c r="M25" s="70" t="str">
        <f t="shared" si="8"/>
        <v>EXC</v>
      </c>
      <c r="N25" s="47">
        <v>0.49837403550291365</v>
      </c>
      <c r="O25" s="47">
        <v>0.49994706605389844</v>
      </c>
      <c r="P25" s="47">
        <v>0.5011446721448671</v>
      </c>
      <c r="Q25" s="47">
        <v>0.5043042919628861</v>
      </c>
      <c r="R25" s="47">
        <v>0.5099972796517954</v>
      </c>
      <c r="S25" s="46">
        <f t="shared" si="9"/>
        <v>0.5027534690632721</v>
      </c>
      <c r="U25" s="65"/>
    </row>
    <row r="27" spans="2:12" ht="15">
      <c r="B27" s="77" t="s">
        <v>261</v>
      </c>
      <c r="L27" s="77" t="s">
        <v>261</v>
      </c>
    </row>
    <row r="28" spans="2:12" ht="15">
      <c r="B28" s="42" t="s">
        <v>485</v>
      </c>
      <c r="L28" s="42" t="s">
        <v>485</v>
      </c>
    </row>
    <row r="29" spans="2:19" ht="38.25" customHeight="1">
      <c r="B29" s="117" t="s">
        <v>486</v>
      </c>
      <c r="C29" s="117"/>
      <c r="D29" s="117"/>
      <c r="E29" s="117"/>
      <c r="F29" s="117"/>
      <c r="G29" s="117"/>
      <c r="H29" s="117"/>
      <c r="I29" s="117"/>
      <c r="J29" s="44"/>
      <c r="K29" s="44"/>
      <c r="L29" s="117" t="s">
        <v>486</v>
      </c>
      <c r="M29" s="117"/>
      <c r="N29" s="117"/>
      <c r="O29" s="117"/>
      <c r="P29" s="117"/>
      <c r="Q29" s="117"/>
      <c r="R29" s="117"/>
      <c r="S29" s="117"/>
    </row>
    <row r="34" spans="2:19" ht="15">
      <c r="B34" s="44"/>
      <c r="C34" s="44"/>
      <c r="D34" s="44"/>
      <c r="E34" s="44"/>
      <c r="F34" s="44"/>
      <c r="G34" s="44"/>
      <c r="H34" s="44"/>
      <c r="I34" s="44"/>
      <c r="J34" s="44"/>
      <c r="K34" s="44"/>
      <c r="L34" s="44"/>
      <c r="M34" s="44"/>
      <c r="N34" s="44"/>
      <c r="O34" s="44"/>
      <c r="P34" s="44"/>
      <c r="Q34" s="44"/>
      <c r="R34" s="44"/>
      <c r="S34" s="44"/>
    </row>
    <row r="35" spans="2:19" ht="15">
      <c r="B35" s="44"/>
      <c r="C35" s="44"/>
      <c r="D35" s="44"/>
      <c r="E35" s="44"/>
      <c r="F35" s="44"/>
      <c r="G35" s="44"/>
      <c r="H35" s="44"/>
      <c r="I35" s="44"/>
      <c r="J35" s="44"/>
      <c r="K35" s="44"/>
      <c r="L35" s="44"/>
      <c r="M35" s="44"/>
      <c r="N35" s="44"/>
      <c r="O35" s="44"/>
      <c r="P35" s="44"/>
      <c r="Q35" s="44"/>
      <c r="R35" s="44"/>
      <c r="S35" s="44"/>
    </row>
    <row r="36" spans="2:19" ht="15">
      <c r="B36" s="44"/>
      <c r="C36" s="44"/>
      <c r="D36" s="44"/>
      <c r="E36" s="44"/>
      <c r="F36" s="44"/>
      <c r="G36" s="44"/>
      <c r="H36" s="44"/>
      <c r="I36" s="44"/>
      <c r="J36" s="44"/>
      <c r="K36" s="44"/>
      <c r="L36" s="44"/>
      <c r="M36" s="44"/>
      <c r="N36" s="44"/>
      <c r="O36" s="44"/>
      <c r="P36" s="44"/>
      <c r="Q36" s="44"/>
      <c r="R36" s="44"/>
      <c r="S36" s="44"/>
    </row>
    <row r="37" spans="2:19" ht="15">
      <c r="B37" s="44"/>
      <c r="C37" s="44"/>
      <c r="D37" s="44"/>
      <c r="E37" s="44"/>
      <c r="F37" s="44"/>
      <c r="G37" s="44"/>
      <c r="H37" s="44"/>
      <c r="I37" s="44"/>
      <c r="J37" s="44"/>
      <c r="K37" s="44"/>
      <c r="L37" s="44"/>
      <c r="M37" s="44"/>
      <c r="N37" s="44"/>
      <c r="O37" s="44"/>
      <c r="P37" s="44"/>
      <c r="Q37" s="44"/>
      <c r="R37" s="44"/>
      <c r="S37" s="44"/>
    </row>
    <row r="38" spans="2:19" ht="15">
      <c r="B38" s="44"/>
      <c r="C38" s="44"/>
      <c r="D38" s="44"/>
      <c r="E38" s="44"/>
      <c r="F38" s="44"/>
      <c r="G38" s="44"/>
      <c r="H38" s="44"/>
      <c r="I38" s="44"/>
      <c r="J38" s="44"/>
      <c r="K38" s="44"/>
      <c r="L38" s="44"/>
      <c r="M38" s="44"/>
      <c r="N38" s="44"/>
      <c r="O38" s="44"/>
      <c r="P38" s="44"/>
      <c r="Q38" s="44"/>
      <c r="R38" s="44"/>
      <c r="S38" s="44"/>
    </row>
    <row r="39" spans="2:19" ht="15">
      <c r="B39" s="44"/>
      <c r="C39" s="44"/>
      <c r="D39" s="44"/>
      <c r="E39" s="44"/>
      <c r="F39" s="44"/>
      <c r="G39" s="44"/>
      <c r="H39" s="44"/>
      <c r="I39" s="44"/>
      <c r="J39" s="44"/>
      <c r="K39" s="44"/>
      <c r="L39" s="44"/>
      <c r="M39" s="44"/>
      <c r="N39" s="44"/>
      <c r="O39" s="44"/>
      <c r="P39" s="44"/>
      <c r="Q39" s="44"/>
      <c r="R39" s="44"/>
      <c r="S39" s="44"/>
    </row>
    <row r="40" spans="2:19" ht="15">
      <c r="B40" s="44"/>
      <c r="C40" s="44"/>
      <c r="D40" s="44"/>
      <c r="E40" s="44"/>
      <c r="F40" s="44"/>
      <c r="G40" s="44"/>
      <c r="H40" s="44"/>
      <c r="I40" s="44"/>
      <c r="J40" s="44"/>
      <c r="K40" s="44"/>
      <c r="L40" s="44"/>
      <c r="M40" s="44"/>
      <c r="N40" s="44"/>
      <c r="O40" s="44"/>
      <c r="P40" s="44"/>
      <c r="Q40" s="44"/>
      <c r="R40" s="44"/>
      <c r="S40" s="44"/>
    </row>
    <row r="41" spans="2:19" ht="15">
      <c r="B41" s="44"/>
      <c r="C41" s="44"/>
      <c r="D41" s="44"/>
      <c r="E41" s="44"/>
      <c r="F41" s="44"/>
      <c r="G41" s="44"/>
      <c r="H41" s="44"/>
      <c r="I41" s="44"/>
      <c r="J41" s="44"/>
      <c r="K41" s="44"/>
      <c r="L41" s="44"/>
      <c r="M41" s="44"/>
      <c r="N41" s="44"/>
      <c r="O41" s="44"/>
      <c r="P41" s="44"/>
      <c r="Q41" s="44"/>
      <c r="R41" s="44"/>
      <c r="S41" s="44"/>
    </row>
    <row r="42" spans="2:19" ht="15">
      <c r="B42" s="44"/>
      <c r="C42" s="44"/>
      <c r="D42" s="44"/>
      <c r="E42" s="44"/>
      <c r="F42" s="44"/>
      <c r="G42" s="44"/>
      <c r="H42" s="44"/>
      <c r="I42" s="44"/>
      <c r="J42" s="44"/>
      <c r="K42" s="44"/>
      <c r="L42" s="44"/>
      <c r="M42" s="44"/>
      <c r="N42" s="44"/>
      <c r="O42" s="44"/>
      <c r="P42" s="44"/>
      <c r="Q42" s="44"/>
      <c r="R42" s="44"/>
      <c r="S42" s="44"/>
    </row>
    <row r="43" spans="2:19" ht="15">
      <c r="B43" s="44"/>
      <c r="C43" s="44"/>
      <c r="D43" s="44"/>
      <c r="E43" s="44"/>
      <c r="F43" s="44"/>
      <c r="G43" s="44"/>
      <c r="H43" s="44"/>
      <c r="I43" s="44"/>
      <c r="J43" s="44"/>
      <c r="K43" s="44"/>
      <c r="L43" s="44"/>
      <c r="M43" s="44"/>
      <c r="N43" s="44"/>
      <c r="O43" s="44"/>
      <c r="P43" s="44"/>
      <c r="Q43" s="44"/>
      <c r="R43" s="44"/>
      <c r="S43" s="44"/>
    </row>
    <row r="44" spans="2:19" ht="15">
      <c r="B44" s="44"/>
      <c r="C44" s="44"/>
      <c r="D44" s="44"/>
      <c r="E44" s="44"/>
      <c r="F44" s="44"/>
      <c r="G44" s="44"/>
      <c r="H44" s="44"/>
      <c r="I44" s="44"/>
      <c r="J44" s="44"/>
      <c r="K44" s="44"/>
      <c r="L44" s="44"/>
      <c r="M44" s="44"/>
      <c r="N44" s="44"/>
      <c r="O44" s="44"/>
      <c r="P44" s="44"/>
      <c r="Q44" s="44"/>
      <c r="R44" s="44"/>
      <c r="S44" s="44"/>
    </row>
    <row r="45" spans="2:19" ht="15">
      <c r="B45" s="44"/>
      <c r="C45" s="44"/>
      <c r="D45" s="44"/>
      <c r="E45" s="44"/>
      <c r="F45" s="44"/>
      <c r="G45" s="44"/>
      <c r="H45" s="44"/>
      <c r="I45" s="44"/>
      <c r="J45" s="44"/>
      <c r="K45" s="44"/>
      <c r="L45" s="44"/>
      <c r="M45" s="44"/>
      <c r="N45" s="44"/>
      <c r="O45" s="44"/>
      <c r="P45" s="44"/>
      <c r="Q45" s="44"/>
      <c r="R45" s="44"/>
      <c r="S45" s="44"/>
    </row>
    <row r="46" spans="2:19" ht="15">
      <c r="B46" s="44"/>
      <c r="C46" s="44"/>
      <c r="D46" s="44"/>
      <c r="E46" s="44"/>
      <c r="F46" s="44"/>
      <c r="G46" s="44"/>
      <c r="H46" s="44"/>
      <c r="I46" s="44"/>
      <c r="J46" s="44"/>
      <c r="K46" s="44"/>
      <c r="L46" s="44"/>
      <c r="M46" s="44"/>
      <c r="N46" s="44"/>
      <c r="O46" s="44"/>
      <c r="P46" s="44"/>
      <c r="Q46" s="44"/>
      <c r="R46" s="44"/>
      <c r="S46" s="44"/>
    </row>
    <row r="112" spans="2:19" s="44" customFormat="1" ht="15">
      <c r="B112" s="42"/>
      <c r="C112" s="42"/>
      <c r="D112" s="42"/>
      <c r="E112" s="42"/>
      <c r="F112" s="42"/>
      <c r="G112" s="42"/>
      <c r="H112" s="42"/>
      <c r="I112" s="42"/>
      <c r="J112" s="42"/>
      <c r="K112" s="42"/>
      <c r="L112" s="42"/>
      <c r="M112" s="42"/>
      <c r="N112" s="42"/>
      <c r="O112" s="42"/>
      <c r="P112" s="42"/>
      <c r="Q112" s="42"/>
      <c r="R112" s="42"/>
      <c r="S112" s="42"/>
    </row>
    <row r="117" spans="2:19" s="44" customFormat="1" ht="15">
      <c r="B117" s="42"/>
      <c r="C117" s="42"/>
      <c r="D117" s="42"/>
      <c r="E117" s="42"/>
      <c r="F117" s="42"/>
      <c r="G117" s="42"/>
      <c r="H117" s="42"/>
      <c r="I117" s="42"/>
      <c r="J117" s="42"/>
      <c r="K117" s="42"/>
      <c r="L117" s="42"/>
      <c r="M117" s="42"/>
      <c r="N117" s="42"/>
      <c r="O117" s="42"/>
      <c r="P117" s="42"/>
      <c r="Q117" s="42"/>
      <c r="R117" s="42"/>
      <c r="S117" s="42"/>
    </row>
    <row r="118" spans="2:19" s="44" customFormat="1" ht="15">
      <c r="B118" s="42"/>
      <c r="C118" s="42"/>
      <c r="D118" s="42"/>
      <c r="E118" s="42"/>
      <c r="F118" s="42"/>
      <c r="G118" s="42"/>
      <c r="H118" s="42"/>
      <c r="I118" s="42"/>
      <c r="J118" s="42"/>
      <c r="K118" s="42"/>
      <c r="L118" s="42"/>
      <c r="M118" s="42"/>
      <c r="N118" s="42"/>
      <c r="O118" s="42"/>
      <c r="P118" s="42"/>
      <c r="Q118" s="42"/>
      <c r="R118" s="42"/>
      <c r="S118" s="42"/>
    </row>
    <row r="119" spans="2:19" s="44" customFormat="1" ht="15">
      <c r="B119" s="42"/>
      <c r="C119" s="42"/>
      <c r="D119" s="42"/>
      <c r="E119" s="42"/>
      <c r="F119" s="42"/>
      <c r="G119" s="42"/>
      <c r="H119" s="42"/>
      <c r="I119" s="42"/>
      <c r="J119" s="42"/>
      <c r="K119" s="42"/>
      <c r="L119" s="42"/>
      <c r="M119" s="42"/>
      <c r="N119" s="42"/>
      <c r="O119" s="42"/>
      <c r="P119" s="42"/>
      <c r="Q119" s="42"/>
      <c r="R119" s="42"/>
      <c r="S119" s="42"/>
    </row>
    <row r="120" spans="2:19" s="44" customFormat="1" ht="15">
      <c r="B120" s="42"/>
      <c r="C120" s="42"/>
      <c r="D120" s="42"/>
      <c r="E120" s="42"/>
      <c r="F120" s="42"/>
      <c r="G120" s="42"/>
      <c r="H120" s="42"/>
      <c r="I120" s="42"/>
      <c r="J120" s="42"/>
      <c r="K120" s="42"/>
      <c r="L120" s="42"/>
      <c r="M120" s="42"/>
      <c r="N120" s="42"/>
      <c r="O120" s="42"/>
      <c r="P120" s="42"/>
      <c r="Q120" s="42"/>
      <c r="R120" s="42"/>
      <c r="S120" s="42"/>
    </row>
    <row r="121" spans="2:19" s="44" customFormat="1" ht="15">
      <c r="B121" s="42"/>
      <c r="C121" s="42"/>
      <c r="D121" s="42"/>
      <c r="E121" s="42"/>
      <c r="F121" s="42"/>
      <c r="G121" s="42"/>
      <c r="H121" s="42"/>
      <c r="I121" s="42"/>
      <c r="J121" s="42"/>
      <c r="K121" s="42"/>
      <c r="L121" s="42"/>
      <c r="M121" s="42"/>
      <c r="N121" s="42"/>
      <c r="O121" s="42"/>
      <c r="P121" s="42"/>
      <c r="Q121" s="42"/>
      <c r="R121" s="42"/>
      <c r="S121" s="42"/>
    </row>
    <row r="122" spans="2:19" s="44" customFormat="1" ht="15">
      <c r="B122" s="42"/>
      <c r="C122" s="42"/>
      <c r="D122" s="42"/>
      <c r="E122" s="42"/>
      <c r="F122" s="42"/>
      <c r="G122" s="42"/>
      <c r="H122" s="42"/>
      <c r="I122" s="42"/>
      <c r="J122" s="42"/>
      <c r="K122" s="42"/>
      <c r="L122" s="42"/>
      <c r="M122" s="42"/>
      <c r="N122" s="42"/>
      <c r="O122" s="42"/>
      <c r="P122" s="42"/>
      <c r="Q122" s="42"/>
      <c r="R122" s="42"/>
      <c r="S122" s="42"/>
    </row>
    <row r="123" spans="2:19" s="44" customFormat="1" ht="15">
      <c r="B123" s="42"/>
      <c r="C123" s="42"/>
      <c r="D123" s="42"/>
      <c r="E123" s="42"/>
      <c r="F123" s="42"/>
      <c r="G123" s="42"/>
      <c r="H123" s="42"/>
      <c r="I123" s="42"/>
      <c r="J123" s="42"/>
      <c r="K123" s="42"/>
      <c r="L123" s="42"/>
      <c r="M123" s="42"/>
      <c r="N123" s="42"/>
      <c r="O123" s="42"/>
      <c r="P123" s="42"/>
      <c r="Q123" s="42"/>
      <c r="R123" s="42"/>
      <c r="S123" s="42"/>
    </row>
    <row r="124" spans="2:19" s="44" customFormat="1" ht="15">
      <c r="B124" s="42"/>
      <c r="C124" s="42"/>
      <c r="D124" s="42"/>
      <c r="E124" s="42"/>
      <c r="F124" s="42"/>
      <c r="G124" s="42"/>
      <c r="H124" s="42"/>
      <c r="I124" s="42"/>
      <c r="J124" s="42"/>
      <c r="K124" s="42"/>
      <c r="L124" s="42"/>
      <c r="M124" s="42"/>
      <c r="N124" s="42"/>
      <c r="O124" s="42"/>
      <c r="P124" s="42"/>
      <c r="Q124" s="42"/>
      <c r="R124" s="42"/>
      <c r="S124" s="42"/>
    </row>
    <row r="125" spans="2:19" s="44" customFormat="1" ht="15">
      <c r="B125" s="42"/>
      <c r="C125" s="42"/>
      <c r="D125" s="42"/>
      <c r="E125" s="42"/>
      <c r="F125" s="42"/>
      <c r="G125" s="42"/>
      <c r="H125" s="42"/>
      <c r="I125" s="42"/>
      <c r="J125" s="42"/>
      <c r="K125" s="42"/>
      <c r="L125" s="42"/>
      <c r="M125" s="42"/>
      <c r="N125" s="42"/>
      <c r="O125" s="42"/>
      <c r="P125" s="42"/>
      <c r="Q125" s="42"/>
      <c r="R125" s="42"/>
      <c r="S125" s="42"/>
    </row>
    <row r="126" spans="2:19" s="44" customFormat="1" ht="15">
      <c r="B126" s="42"/>
      <c r="C126" s="42"/>
      <c r="D126" s="42"/>
      <c r="E126" s="42"/>
      <c r="F126" s="42"/>
      <c r="G126" s="42"/>
      <c r="H126" s="42"/>
      <c r="I126" s="42"/>
      <c r="J126" s="42"/>
      <c r="K126" s="42"/>
      <c r="L126" s="42"/>
      <c r="M126" s="42"/>
      <c r="N126" s="42"/>
      <c r="O126" s="42"/>
      <c r="P126" s="42"/>
      <c r="Q126" s="42"/>
      <c r="R126" s="42"/>
      <c r="S126" s="42"/>
    </row>
    <row r="127" spans="2:19" s="44" customFormat="1" ht="15">
      <c r="B127" s="42"/>
      <c r="C127" s="42"/>
      <c r="D127" s="42"/>
      <c r="E127" s="42"/>
      <c r="F127" s="42"/>
      <c r="G127" s="42"/>
      <c r="H127" s="42"/>
      <c r="I127" s="42"/>
      <c r="J127" s="42"/>
      <c r="K127" s="42"/>
      <c r="L127" s="42"/>
      <c r="M127" s="42"/>
      <c r="N127" s="42"/>
      <c r="O127" s="42"/>
      <c r="P127" s="42"/>
      <c r="Q127" s="42"/>
      <c r="R127" s="42"/>
      <c r="S127" s="42"/>
    </row>
    <row r="128" spans="2:19" s="44" customFormat="1" ht="15">
      <c r="B128" s="42"/>
      <c r="C128" s="42"/>
      <c r="D128" s="42"/>
      <c r="E128" s="42"/>
      <c r="F128" s="42"/>
      <c r="G128" s="42"/>
      <c r="H128" s="42"/>
      <c r="I128" s="42"/>
      <c r="J128" s="42"/>
      <c r="K128" s="42"/>
      <c r="L128" s="42"/>
      <c r="M128" s="42"/>
      <c r="N128" s="42"/>
      <c r="O128" s="42"/>
      <c r="P128" s="42"/>
      <c r="Q128" s="42"/>
      <c r="R128" s="42"/>
      <c r="S128" s="42"/>
    </row>
    <row r="129" spans="2:19" s="44" customFormat="1" ht="15">
      <c r="B129" s="42"/>
      <c r="C129" s="42"/>
      <c r="D129" s="42"/>
      <c r="E129" s="42"/>
      <c r="F129" s="42"/>
      <c r="G129" s="42"/>
      <c r="H129" s="42"/>
      <c r="I129" s="42"/>
      <c r="J129" s="42"/>
      <c r="K129" s="42"/>
      <c r="L129" s="42"/>
      <c r="M129" s="42"/>
      <c r="N129" s="42"/>
      <c r="O129" s="42"/>
      <c r="P129" s="42"/>
      <c r="Q129" s="42"/>
      <c r="R129" s="42"/>
      <c r="S129" s="42"/>
    </row>
    <row r="130" spans="2:19" s="44" customFormat="1" ht="15">
      <c r="B130" s="42"/>
      <c r="C130" s="42"/>
      <c r="D130" s="42"/>
      <c r="E130" s="42"/>
      <c r="F130" s="42"/>
      <c r="G130" s="42"/>
      <c r="H130" s="42"/>
      <c r="I130" s="42"/>
      <c r="J130" s="42"/>
      <c r="K130" s="42"/>
      <c r="L130" s="42"/>
      <c r="M130" s="42"/>
      <c r="N130" s="42"/>
      <c r="O130" s="42"/>
      <c r="P130" s="42"/>
      <c r="Q130" s="42"/>
      <c r="R130" s="42"/>
      <c r="S130" s="42"/>
    </row>
    <row r="131" spans="2:19" s="44" customFormat="1" ht="15">
      <c r="B131" s="42"/>
      <c r="C131" s="42"/>
      <c r="D131" s="42"/>
      <c r="E131" s="42"/>
      <c r="F131" s="42"/>
      <c r="G131" s="42"/>
      <c r="H131" s="42"/>
      <c r="I131" s="42"/>
      <c r="J131" s="42"/>
      <c r="K131" s="42"/>
      <c r="L131" s="42"/>
      <c r="M131" s="42"/>
      <c r="N131" s="42"/>
      <c r="O131" s="42"/>
      <c r="P131" s="42"/>
      <c r="Q131" s="42"/>
      <c r="R131" s="42"/>
      <c r="S131" s="42"/>
    </row>
    <row r="132" spans="2:19" s="44" customFormat="1" ht="15">
      <c r="B132" s="42"/>
      <c r="C132" s="42"/>
      <c r="D132" s="42"/>
      <c r="E132" s="42"/>
      <c r="F132" s="42"/>
      <c r="G132" s="42"/>
      <c r="H132" s="42"/>
      <c r="I132" s="42"/>
      <c r="J132" s="42"/>
      <c r="K132" s="42"/>
      <c r="L132" s="42"/>
      <c r="M132" s="42"/>
      <c r="N132" s="42"/>
      <c r="O132" s="42"/>
      <c r="P132" s="42"/>
      <c r="Q132" s="42"/>
      <c r="R132" s="42"/>
      <c r="S132" s="42"/>
    </row>
    <row r="133" spans="2:19" s="44" customFormat="1" ht="15">
      <c r="B133" s="42"/>
      <c r="C133" s="42"/>
      <c r="D133" s="42"/>
      <c r="E133" s="42"/>
      <c r="F133" s="42"/>
      <c r="G133" s="42"/>
      <c r="H133" s="42"/>
      <c r="I133" s="42"/>
      <c r="J133" s="42"/>
      <c r="K133" s="42"/>
      <c r="L133" s="42"/>
      <c r="M133" s="42"/>
      <c r="N133" s="42"/>
      <c r="O133" s="42"/>
      <c r="P133" s="42"/>
      <c r="Q133" s="42"/>
      <c r="R133" s="42"/>
      <c r="S133" s="42"/>
    </row>
    <row r="134" spans="2:19" s="44" customFormat="1" ht="15">
      <c r="B134" s="42"/>
      <c r="C134" s="42"/>
      <c r="D134" s="42"/>
      <c r="E134" s="42"/>
      <c r="F134" s="42"/>
      <c r="G134" s="42"/>
      <c r="H134" s="42"/>
      <c r="I134" s="42"/>
      <c r="J134" s="42"/>
      <c r="K134" s="42"/>
      <c r="L134" s="42"/>
      <c r="M134" s="42"/>
      <c r="N134" s="42"/>
      <c r="O134" s="42"/>
      <c r="P134" s="42"/>
      <c r="Q134" s="42"/>
      <c r="R134" s="42"/>
      <c r="S134" s="42"/>
    </row>
    <row r="135" spans="2:19" s="44" customFormat="1" ht="15">
      <c r="B135" s="42"/>
      <c r="C135" s="42"/>
      <c r="D135" s="42"/>
      <c r="E135" s="42"/>
      <c r="F135" s="42"/>
      <c r="G135" s="42"/>
      <c r="H135" s="42"/>
      <c r="I135" s="42"/>
      <c r="J135" s="42"/>
      <c r="K135" s="42"/>
      <c r="L135" s="42"/>
      <c r="M135" s="42"/>
      <c r="N135" s="42"/>
      <c r="O135" s="42"/>
      <c r="P135" s="42"/>
      <c r="Q135" s="42"/>
      <c r="R135" s="42"/>
      <c r="S135" s="42"/>
    </row>
    <row r="136" spans="2:19" s="44" customFormat="1" ht="15">
      <c r="B136" s="42"/>
      <c r="C136" s="42"/>
      <c r="D136" s="42"/>
      <c r="E136" s="42"/>
      <c r="F136" s="42"/>
      <c r="G136" s="42"/>
      <c r="H136" s="42"/>
      <c r="I136" s="42"/>
      <c r="J136" s="42"/>
      <c r="K136" s="42"/>
      <c r="L136" s="42"/>
      <c r="M136" s="42"/>
      <c r="N136" s="42"/>
      <c r="O136" s="42"/>
      <c r="P136" s="42"/>
      <c r="Q136" s="42"/>
      <c r="R136" s="42"/>
      <c r="S136" s="42"/>
    </row>
    <row r="137" spans="2:19" s="44" customFormat="1" ht="15">
      <c r="B137" s="42"/>
      <c r="C137" s="42"/>
      <c r="D137" s="42"/>
      <c r="E137" s="42"/>
      <c r="F137" s="42"/>
      <c r="G137" s="42"/>
      <c r="H137" s="42"/>
      <c r="I137" s="42"/>
      <c r="J137" s="42"/>
      <c r="K137" s="42"/>
      <c r="L137" s="42"/>
      <c r="M137" s="42"/>
      <c r="N137" s="42"/>
      <c r="O137" s="42"/>
      <c r="P137" s="42"/>
      <c r="Q137" s="42"/>
      <c r="R137" s="42"/>
      <c r="S137" s="42"/>
    </row>
  </sheetData>
  <mergeCells count="8">
    <mergeCell ref="B29:I29"/>
    <mergeCell ref="L29:S29"/>
    <mergeCell ref="B13:I13"/>
    <mergeCell ref="L13:S13"/>
    <mergeCell ref="B2:I2"/>
    <mergeCell ref="L2:S2"/>
    <mergeCell ref="B4:I4"/>
    <mergeCell ref="L4:S4"/>
  </mergeCells>
  <printOptions/>
  <pageMargins left="0.25" right="0.25" top="0.75" bottom="0.75" header="0.3" footer="0.3"/>
  <pageSetup firstPageNumber="1" useFirstPageNumber="1" fitToHeight="7" horizontalDpi="600" verticalDpi="600" orientation="portrait" r:id="rId1"/>
  <headerFooter>
    <oddHeader>&amp;R&amp;"Arial,Regular"&amp;10Exhibit 3.2
Page &amp;P of 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56"/>
  <sheetViews>
    <sheetView view="pageBreakPreview" zoomScale="60" workbookViewId="0" topLeftCell="A1">
      <selection activeCell="L39" sqref="L39"/>
    </sheetView>
  </sheetViews>
  <sheetFormatPr defaultColWidth="9.140625" defaultRowHeight="15"/>
  <cols>
    <col min="1" max="1" width="5.57421875" style="42" customWidth="1"/>
    <col min="2" max="2" width="40.7109375" style="42" customWidth="1"/>
    <col min="3" max="9" width="10.57421875" style="44" customWidth="1"/>
    <col min="10" max="11" width="4.8515625" style="44" customWidth="1"/>
    <col min="12" max="12" width="39.00390625" style="42" customWidth="1"/>
    <col min="13" max="19" width="10.57421875" style="44" customWidth="1"/>
    <col min="20" max="21" width="5.421875" style="42" customWidth="1"/>
    <col min="22" max="16384" width="9.140625" style="42" customWidth="1"/>
  </cols>
  <sheetData>
    <row r="2" spans="2:19" ht="14.5">
      <c r="B2" s="116" t="s">
        <v>466</v>
      </c>
      <c r="C2" s="116"/>
      <c r="D2" s="116"/>
      <c r="E2" s="116"/>
      <c r="F2" s="116"/>
      <c r="G2" s="116"/>
      <c r="H2" s="116"/>
      <c r="I2" s="116"/>
      <c r="L2" s="116" t="s">
        <v>466</v>
      </c>
      <c r="M2" s="116"/>
      <c r="N2" s="116"/>
      <c r="O2" s="116"/>
      <c r="P2" s="116"/>
      <c r="Q2" s="116"/>
      <c r="R2" s="116"/>
      <c r="S2" s="116"/>
    </row>
    <row r="3" spans="2:12" ht="15">
      <c r="B3" s="44"/>
      <c r="L3" s="44"/>
    </row>
    <row r="4" spans="2:19" ht="14.5">
      <c r="B4" s="116" t="s">
        <v>468</v>
      </c>
      <c r="C4" s="116"/>
      <c r="D4" s="116"/>
      <c r="E4" s="116"/>
      <c r="F4" s="116"/>
      <c r="G4" s="116"/>
      <c r="H4" s="116"/>
      <c r="I4" s="116"/>
      <c r="L4" s="116" t="s">
        <v>469</v>
      </c>
      <c r="M4" s="116"/>
      <c r="N4" s="116"/>
      <c r="O4" s="116"/>
      <c r="P4" s="116"/>
      <c r="Q4" s="116"/>
      <c r="R4" s="116"/>
      <c r="S4" s="116"/>
    </row>
    <row r="5" spans="2:19" ht="15">
      <c r="B5" s="58" t="s">
        <v>6</v>
      </c>
      <c r="C5" s="59" t="s">
        <v>7</v>
      </c>
      <c r="D5" s="60">
        <v>2015</v>
      </c>
      <c r="E5" s="60">
        <v>2016</v>
      </c>
      <c r="F5" s="60">
        <v>2017</v>
      </c>
      <c r="G5" s="60">
        <v>2018</v>
      </c>
      <c r="H5" s="60">
        <v>2019</v>
      </c>
      <c r="I5" s="44" t="s">
        <v>258</v>
      </c>
      <c r="L5" s="58" t="str">
        <f aca="true" t="shared" si="0" ref="L5:M23">B5</f>
        <v>Proxy Group Company</v>
      </c>
      <c r="M5" s="59" t="str">
        <f t="shared" si="0"/>
        <v>Ticker</v>
      </c>
      <c r="N5" s="60">
        <v>2015</v>
      </c>
      <c r="O5" s="60">
        <v>2016</v>
      </c>
      <c r="P5" s="60">
        <v>2017</v>
      </c>
      <c r="Q5" s="60">
        <v>2018</v>
      </c>
      <c r="R5" s="60">
        <v>2019</v>
      </c>
      <c r="S5" s="44" t="s">
        <v>258</v>
      </c>
    </row>
    <row r="6" spans="2:23" ht="15">
      <c r="B6" s="61" t="s">
        <v>27</v>
      </c>
      <c r="C6" s="62" t="s">
        <v>28</v>
      </c>
      <c r="D6" s="63">
        <v>0.537</v>
      </c>
      <c r="E6" s="63">
        <v>0.58</v>
      </c>
      <c r="F6" s="63">
        <v>0.59</v>
      </c>
      <c r="G6" s="63">
        <v>0.601</v>
      </c>
      <c r="H6" s="63">
        <v>0.614</v>
      </c>
      <c r="I6" s="64">
        <f aca="true" t="shared" si="1" ref="I6:I25">_xlfn.IFERROR(AVERAGE(D6:H6),"")</f>
        <v>0.5843999999999999</v>
      </c>
      <c r="J6" s="46"/>
      <c r="K6" s="46"/>
      <c r="L6" s="61" t="str">
        <f t="shared" si="0"/>
        <v>ALLETE, Inc.</v>
      </c>
      <c r="M6" s="62" t="str">
        <f t="shared" si="0"/>
        <v>ALE</v>
      </c>
      <c r="N6" s="63">
        <v>0.463</v>
      </c>
      <c r="O6" s="63">
        <v>0.42</v>
      </c>
      <c r="P6" s="63">
        <v>0.41</v>
      </c>
      <c r="Q6" s="63">
        <v>0.399</v>
      </c>
      <c r="R6" s="63">
        <v>0.386</v>
      </c>
      <c r="S6" s="64">
        <f aca="true" t="shared" si="2" ref="S6:S25">_xlfn.IFERROR(AVERAGE(N6:R6),"")</f>
        <v>0.41559999999999997</v>
      </c>
      <c r="W6" s="65"/>
    </row>
    <row r="7" spans="2:23" ht="15">
      <c r="B7" s="66" t="s">
        <v>36</v>
      </c>
      <c r="C7" s="67" t="s">
        <v>37</v>
      </c>
      <c r="D7" s="68">
        <v>0.497</v>
      </c>
      <c r="E7" s="68">
        <v>0.513</v>
      </c>
      <c r="F7" s="68">
        <v>0.498</v>
      </c>
      <c r="G7" s="68">
        <v>0.488</v>
      </c>
      <c r="H7" s="68">
        <v>0.471</v>
      </c>
      <c r="I7" s="46">
        <f t="shared" si="1"/>
        <v>0.4934</v>
      </c>
      <c r="J7" s="46"/>
      <c r="K7" s="46"/>
      <c r="L7" s="66" t="str">
        <f t="shared" si="0"/>
        <v>Ameren Corporation</v>
      </c>
      <c r="M7" s="67" t="str">
        <f t="shared" si="0"/>
        <v>AEE</v>
      </c>
      <c r="N7" s="68">
        <v>0.493</v>
      </c>
      <c r="O7" s="68">
        <v>0.477</v>
      </c>
      <c r="P7" s="68">
        <v>0.492</v>
      </c>
      <c r="Q7" s="68">
        <v>0.503</v>
      </c>
      <c r="R7" s="68">
        <v>0.521</v>
      </c>
      <c r="S7" s="46">
        <f t="shared" si="2"/>
        <v>0.4972</v>
      </c>
      <c r="W7" s="65"/>
    </row>
    <row r="8" spans="2:23" ht="15">
      <c r="B8" s="66" t="s">
        <v>48</v>
      </c>
      <c r="C8" s="67" t="s">
        <v>49</v>
      </c>
      <c r="D8" s="68">
        <v>0.502</v>
      </c>
      <c r="E8" s="68">
        <v>0.5</v>
      </c>
      <c r="F8" s="68">
        <v>0.485</v>
      </c>
      <c r="G8" s="68">
        <v>0.468</v>
      </c>
      <c r="H8" s="68">
        <v>0.439</v>
      </c>
      <c r="I8" s="46">
        <f t="shared" si="1"/>
        <v>0.4788</v>
      </c>
      <c r="J8" s="46"/>
      <c r="K8" s="46"/>
      <c r="L8" s="66" t="str">
        <f t="shared" si="0"/>
        <v>American Electric Power Company, Inc.</v>
      </c>
      <c r="M8" s="67" t="str">
        <f t="shared" si="0"/>
        <v>AEP</v>
      </c>
      <c r="N8" s="68">
        <v>0.498</v>
      </c>
      <c r="O8" s="68">
        <v>0.5</v>
      </c>
      <c r="P8" s="68">
        <v>0.515</v>
      </c>
      <c r="Q8" s="68">
        <v>0.532</v>
      </c>
      <c r="R8" s="68">
        <v>0.561</v>
      </c>
      <c r="S8" s="46">
        <f t="shared" si="2"/>
        <v>0.5212</v>
      </c>
      <c r="W8" s="65"/>
    </row>
    <row r="9" spans="2:23" ht="15">
      <c r="B9" s="66" t="s">
        <v>82</v>
      </c>
      <c r="C9" s="67" t="s">
        <v>83</v>
      </c>
      <c r="D9" s="68">
        <v>0.5</v>
      </c>
      <c r="E9" s="68">
        <v>0.488</v>
      </c>
      <c r="F9" s="68">
        <v>0.528</v>
      </c>
      <c r="G9" s="68">
        <v>0.495</v>
      </c>
      <c r="H9" s="68">
        <v>0.506</v>
      </c>
      <c r="I9" s="46">
        <f t="shared" si="1"/>
        <v>0.5034000000000001</v>
      </c>
      <c r="J9" s="46"/>
      <c r="K9" s="46"/>
      <c r="L9" s="66" t="str">
        <f t="shared" si="0"/>
        <v>Avista Corporation</v>
      </c>
      <c r="M9" s="67" t="str">
        <f t="shared" si="0"/>
        <v>AVA</v>
      </c>
      <c r="N9" s="68">
        <v>0.5</v>
      </c>
      <c r="O9" s="68">
        <v>0.512</v>
      </c>
      <c r="P9" s="68">
        <v>0.472</v>
      </c>
      <c r="Q9" s="68">
        <v>0.505</v>
      </c>
      <c r="R9" s="68">
        <v>0.494</v>
      </c>
      <c r="S9" s="46">
        <f t="shared" si="2"/>
        <v>0.49659999999999993</v>
      </c>
      <c r="W9" s="65"/>
    </row>
    <row r="10" spans="2:23" ht="15">
      <c r="B10" s="66" t="s">
        <v>91</v>
      </c>
      <c r="C10" s="67" t="s">
        <v>92</v>
      </c>
      <c r="D10" s="68">
        <v>0.514</v>
      </c>
      <c r="E10" s="68">
        <v>0.474</v>
      </c>
      <c r="F10" s="68">
        <v>0.46</v>
      </c>
      <c r="G10" s="68">
        <v>0.462</v>
      </c>
      <c r="H10" s="68">
        <v>0.441</v>
      </c>
      <c r="I10" s="46">
        <f t="shared" si="1"/>
        <v>0.4702</v>
      </c>
      <c r="J10" s="46"/>
      <c r="K10" s="46"/>
      <c r="L10" s="66" t="str">
        <f t="shared" si="0"/>
        <v>Duke Energy Corporation</v>
      </c>
      <c r="M10" s="67" t="str">
        <f t="shared" si="0"/>
        <v>DUK</v>
      </c>
      <c r="N10" s="68">
        <v>0.486</v>
      </c>
      <c r="O10" s="68">
        <v>0.526</v>
      </c>
      <c r="P10" s="68">
        <v>0.54</v>
      </c>
      <c r="Q10" s="68">
        <v>0.538</v>
      </c>
      <c r="R10" s="68">
        <v>0.54</v>
      </c>
      <c r="S10" s="46">
        <f t="shared" si="2"/>
        <v>0.526</v>
      </c>
      <c r="W10" s="65"/>
    </row>
    <row r="11" spans="2:23" ht="15">
      <c r="B11" s="66" t="s">
        <v>108</v>
      </c>
      <c r="C11" s="67" t="s">
        <v>109</v>
      </c>
      <c r="D11" s="68">
        <v>0.467</v>
      </c>
      <c r="E11" s="68">
        <v>0.492</v>
      </c>
      <c r="F11" s="68">
        <v>0.458</v>
      </c>
      <c r="G11" s="68">
        <v>0.383</v>
      </c>
      <c r="H11" s="68">
        <v>0.399</v>
      </c>
      <c r="I11" s="46">
        <f t="shared" si="1"/>
        <v>0.43979999999999997</v>
      </c>
      <c r="J11" s="46"/>
      <c r="K11" s="46"/>
      <c r="L11" s="66" t="str">
        <f t="shared" si="0"/>
        <v>Edison International</v>
      </c>
      <c r="M11" s="67" t="str">
        <f t="shared" si="0"/>
        <v>EIX</v>
      </c>
      <c r="N11" s="68">
        <v>0.45</v>
      </c>
      <c r="O11" s="68">
        <v>0.418</v>
      </c>
      <c r="P11" s="68">
        <v>0.456</v>
      </c>
      <c r="Q11" s="68">
        <v>0.536</v>
      </c>
      <c r="R11" s="68">
        <v>0.535</v>
      </c>
      <c r="S11" s="46">
        <f t="shared" si="2"/>
        <v>0.479</v>
      </c>
      <c r="W11" s="65"/>
    </row>
    <row r="12" spans="2:23" ht="15">
      <c r="B12" s="66" t="s">
        <v>284</v>
      </c>
      <c r="C12" s="67" t="s">
        <v>113</v>
      </c>
      <c r="D12" s="68">
        <v>0.473</v>
      </c>
      <c r="E12" s="68">
        <v>0.473</v>
      </c>
      <c r="F12" s="68">
        <v>0.488</v>
      </c>
      <c r="G12" s="68">
        <v>0.475</v>
      </c>
      <c r="H12" s="68">
        <v>0.476</v>
      </c>
      <c r="I12" s="46">
        <f t="shared" si="1"/>
        <v>0.477</v>
      </c>
      <c r="J12" s="46"/>
      <c r="K12" s="46"/>
      <c r="L12" s="66" t="str">
        <f t="shared" si="0"/>
        <v>El Paso Electric Company</v>
      </c>
      <c r="M12" s="67" t="str">
        <f t="shared" si="0"/>
        <v>EE</v>
      </c>
      <c r="N12" s="68">
        <v>0.527</v>
      </c>
      <c r="O12" s="68">
        <v>0.527</v>
      </c>
      <c r="P12" s="68">
        <v>0.512</v>
      </c>
      <c r="Q12" s="68">
        <v>0.525</v>
      </c>
      <c r="R12" s="68">
        <v>0.524</v>
      </c>
      <c r="S12" s="46">
        <f t="shared" si="2"/>
        <v>0.523</v>
      </c>
      <c r="W12" s="65"/>
    </row>
    <row r="13" spans="2:23" ht="15">
      <c r="B13" s="66" t="s">
        <v>117</v>
      </c>
      <c r="C13" s="67" t="s">
        <v>118</v>
      </c>
      <c r="D13" s="68">
        <v>0.408</v>
      </c>
      <c r="E13" s="68">
        <v>0.355</v>
      </c>
      <c r="F13" s="68">
        <v>0.355</v>
      </c>
      <c r="G13" s="68">
        <v>0.359</v>
      </c>
      <c r="H13" s="68">
        <v>0.371</v>
      </c>
      <c r="I13" s="46">
        <f t="shared" si="1"/>
        <v>0.3696</v>
      </c>
      <c r="J13" s="46"/>
      <c r="K13" s="46"/>
      <c r="L13" s="66" t="str">
        <f t="shared" si="0"/>
        <v>Entergy Corporation</v>
      </c>
      <c r="M13" s="67" t="str">
        <f t="shared" si="0"/>
        <v>ETR</v>
      </c>
      <c r="N13" s="68">
        <v>0.578</v>
      </c>
      <c r="O13" s="68">
        <v>0.636</v>
      </c>
      <c r="P13" s="68">
        <v>0.636</v>
      </c>
      <c r="Q13" s="68">
        <v>0.632</v>
      </c>
      <c r="R13" s="68">
        <v>0.62</v>
      </c>
      <c r="S13" s="46">
        <f t="shared" si="2"/>
        <v>0.6204000000000001</v>
      </c>
      <c r="W13" s="65"/>
    </row>
    <row r="14" spans="2:23" ht="15">
      <c r="B14" s="66" t="s">
        <v>285</v>
      </c>
      <c r="C14" s="67" t="s">
        <v>134</v>
      </c>
      <c r="D14" s="68">
        <v>0.393</v>
      </c>
      <c r="E14" s="68">
        <v>0.255</v>
      </c>
      <c r="F14" s="68">
        <v>0.157</v>
      </c>
      <c r="G14" s="68">
        <v>0.274</v>
      </c>
      <c r="H14" s="68">
        <v>0.262</v>
      </c>
      <c r="I14" s="46">
        <f t="shared" si="1"/>
        <v>0.26820000000000005</v>
      </c>
      <c r="J14" s="46"/>
      <c r="K14" s="46"/>
      <c r="L14" s="66" t="str">
        <f t="shared" si="0"/>
        <v>FirstEnergy Corporation</v>
      </c>
      <c r="M14" s="67" t="str">
        <f t="shared" si="0"/>
        <v>FE</v>
      </c>
      <c r="N14" s="68">
        <v>0.607</v>
      </c>
      <c r="O14" s="68">
        <v>0.745</v>
      </c>
      <c r="P14" s="68">
        <v>0.843</v>
      </c>
      <c r="Q14" s="68">
        <v>0.723</v>
      </c>
      <c r="R14" s="68">
        <v>0.738</v>
      </c>
      <c r="S14" s="46">
        <f t="shared" si="2"/>
        <v>0.7312</v>
      </c>
      <c r="W14" s="65"/>
    </row>
    <row r="15" spans="2:23" ht="15">
      <c r="B15" s="66" t="s">
        <v>404</v>
      </c>
      <c r="C15" s="67" t="s">
        <v>151</v>
      </c>
      <c r="D15" s="68" t="s">
        <v>288</v>
      </c>
      <c r="E15" s="68" t="s">
        <v>288</v>
      </c>
      <c r="F15" s="68" t="s">
        <v>288</v>
      </c>
      <c r="G15" s="68">
        <v>0.6</v>
      </c>
      <c r="H15" s="68">
        <v>0.494</v>
      </c>
      <c r="I15" s="46">
        <f t="shared" si="1"/>
        <v>0.5469999999999999</v>
      </c>
      <c r="J15" s="46"/>
      <c r="K15" s="46"/>
      <c r="L15" s="66" t="str">
        <f t="shared" si="0"/>
        <v xml:space="preserve">Evergy, Inc. </v>
      </c>
      <c r="M15" s="67" t="str">
        <f t="shared" si="0"/>
        <v>EVRG</v>
      </c>
      <c r="N15" s="68" t="s">
        <v>288</v>
      </c>
      <c r="O15" s="68" t="s">
        <v>288</v>
      </c>
      <c r="P15" s="68" t="s">
        <v>288</v>
      </c>
      <c r="Q15" s="68">
        <v>0.4</v>
      </c>
      <c r="R15" s="68">
        <v>0.506</v>
      </c>
      <c r="S15" s="46">
        <f t="shared" si="2"/>
        <v>0.453</v>
      </c>
      <c r="W15" s="65"/>
    </row>
    <row r="16" spans="2:23" ht="15">
      <c r="B16" s="66" t="s">
        <v>157</v>
      </c>
      <c r="C16" s="67" t="s">
        <v>158</v>
      </c>
      <c r="D16" s="68">
        <v>0.544</v>
      </c>
      <c r="E16" s="68">
        <v>0.552</v>
      </c>
      <c r="F16" s="68">
        <v>0.563</v>
      </c>
      <c r="G16" s="68">
        <v>0.564</v>
      </c>
      <c r="H16" s="68">
        <v>0.587</v>
      </c>
      <c r="I16" s="46">
        <f t="shared" si="1"/>
        <v>0.5619999999999999</v>
      </c>
      <c r="J16" s="46"/>
      <c r="K16" s="46"/>
      <c r="L16" s="66" t="str">
        <f t="shared" si="0"/>
        <v>IDACORP, Inc.</v>
      </c>
      <c r="M16" s="67" t="str">
        <f t="shared" si="0"/>
        <v>IDA</v>
      </c>
      <c r="N16" s="68">
        <v>0.456</v>
      </c>
      <c r="O16" s="68">
        <v>0.448</v>
      </c>
      <c r="P16" s="68">
        <v>0.437</v>
      </c>
      <c r="Q16" s="68">
        <v>0.436</v>
      </c>
      <c r="R16" s="68">
        <v>0.413</v>
      </c>
      <c r="S16" s="46">
        <f t="shared" si="2"/>
        <v>0.438</v>
      </c>
      <c r="W16" s="65"/>
    </row>
    <row r="17" spans="2:23" ht="15">
      <c r="B17" s="66" t="s">
        <v>160</v>
      </c>
      <c r="C17" s="67" t="s">
        <v>161</v>
      </c>
      <c r="D17" s="68">
        <v>0.458</v>
      </c>
      <c r="E17" s="68">
        <v>0.467</v>
      </c>
      <c r="F17" s="68">
        <v>0.473</v>
      </c>
      <c r="G17" s="68">
        <v>0.56</v>
      </c>
      <c r="H17" s="68">
        <v>0.496</v>
      </c>
      <c r="I17" s="46">
        <f t="shared" si="1"/>
        <v>0.4908</v>
      </c>
      <c r="J17" s="46"/>
      <c r="K17" s="46"/>
      <c r="L17" s="66" t="str">
        <f t="shared" si="0"/>
        <v>NextEra Energy, Inc.</v>
      </c>
      <c r="M17" s="67" t="str">
        <f t="shared" si="0"/>
        <v>NEE</v>
      </c>
      <c r="N17" s="68">
        <v>0.542</v>
      </c>
      <c r="O17" s="68">
        <v>0.533</v>
      </c>
      <c r="P17" s="68">
        <v>0.527</v>
      </c>
      <c r="Q17" s="68">
        <v>0.44</v>
      </c>
      <c r="R17" s="68">
        <v>0.504</v>
      </c>
      <c r="S17" s="46">
        <f t="shared" si="2"/>
        <v>0.5092000000000001</v>
      </c>
      <c r="W17" s="65"/>
    </row>
    <row r="18" spans="2:23" ht="15">
      <c r="B18" s="66" t="s">
        <v>167</v>
      </c>
      <c r="C18" s="67" t="s">
        <v>168</v>
      </c>
      <c r="D18" s="68">
        <v>0.57</v>
      </c>
      <c r="E18" s="68">
        <v>0.544</v>
      </c>
      <c r="F18" s="68">
        <v>0.511</v>
      </c>
      <c r="G18" s="68">
        <v>0.53</v>
      </c>
      <c r="H18" s="68">
        <v>0.529</v>
      </c>
      <c r="I18" s="46">
        <f t="shared" si="1"/>
        <v>0.5368</v>
      </c>
      <c r="J18" s="46"/>
      <c r="K18" s="46"/>
      <c r="L18" s="66" t="str">
        <f t="shared" si="0"/>
        <v>Pinnacle West Capital Corporation</v>
      </c>
      <c r="M18" s="67" t="str">
        <f t="shared" si="0"/>
        <v>PNW</v>
      </c>
      <c r="N18" s="68">
        <v>0.43</v>
      </c>
      <c r="O18" s="68">
        <v>0.456</v>
      </c>
      <c r="P18" s="68">
        <v>0.489</v>
      </c>
      <c r="Q18" s="68">
        <v>0.47</v>
      </c>
      <c r="R18" s="68">
        <v>0.471</v>
      </c>
      <c r="S18" s="46">
        <f t="shared" si="2"/>
        <v>0.46319999999999995</v>
      </c>
      <c r="W18" s="65"/>
    </row>
    <row r="19" spans="2:23" ht="15">
      <c r="B19" s="66" t="s">
        <v>172</v>
      </c>
      <c r="C19" s="67" t="s">
        <v>173</v>
      </c>
      <c r="D19" s="68">
        <v>0.455</v>
      </c>
      <c r="E19" s="68">
        <v>0.44</v>
      </c>
      <c r="F19" s="68">
        <v>0.436</v>
      </c>
      <c r="G19" s="68">
        <v>0.386</v>
      </c>
      <c r="H19" s="68">
        <v>0.399</v>
      </c>
      <c r="I19" s="46">
        <f t="shared" si="1"/>
        <v>0.4232</v>
      </c>
      <c r="J19" s="46"/>
      <c r="K19" s="46"/>
      <c r="L19" s="66" t="str">
        <f t="shared" si="0"/>
        <v>PNM Resources, Inc.</v>
      </c>
      <c r="M19" s="67" t="str">
        <f t="shared" si="0"/>
        <v>PNM</v>
      </c>
      <c r="N19" s="68">
        <v>0.541</v>
      </c>
      <c r="O19" s="68">
        <v>0.557</v>
      </c>
      <c r="P19" s="68">
        <v>0.561</v>
      </c>
      <c r="Q19" s="68">
        <v>0.611</v>
      </c>
      <c r="R19" s="68">
        <v>0.598</v>
      </c>
      <c r="S19" s="46">
        <f t="shared" si="2"/>
        <v>0.5736000000000001</v>
      </c>
      <c r="W19" s="65"/>
    </row>
    <row r="20" spans="2:23" ht="15">
      <c r="B20" s="66" t="s">
        <v>177</v>
      </c>
      <c r="C20" s="67" t="s">
        <v>178</v>
      </c>
      <c r="D20" s="68">
        <v>0.522</v>
      </c>
      <c r="E20" s="68">
        <v>0.516</v>
      </c>
      <c r="F20" s="68">
        <v>0.499</v>
      </c>
      <c r="G20" s="68">
        <v>0.535</v>
      </c>
      <c r="H20" s="68">
        <v>0.487</v>
      </c>
      <c r="I20" s="46">
        <f t="shared" si="1"/>
        <v>0.5118</v>
      </c>
      <c r="J20" s="46"/>
      <c r="K20" s="46"/>
      <c r="L20" s="66" t="str">
        <f t="shared" si="0"/>
        <v>Portland General Electric Company</v>
      </c>
      <c r="M20" s="67" t="str">
        <f t="shared" si="0"/>
        <v>POR</v>
      </c>
      <c r="N20" s="68">
        <v>0.478</v>
      </c>
      <c r="O20" s="68">
        <v>0.484</v>
      </c>
      <c r="P20" s="68">
        <v>0.501</v>
      </c>
      <c r="Q20" s="68">
        <v>0.465</v>
      </c>
      <c r="R20" s="68">
        <v>0.513</v>
      </c>
      <c r="S20" s="46">
        <f t="shared" si="2"/>
        <v>0.4882000000000001</v>
      </c>
      <c r="W20" s="65"/>
    </row>
    <row r="21" spans="2:23" ht="15">
      <c r="B21" s="66" t="s">
        <v>180</v>
      </c>
      <c r="C21" s="67" t="s">
        <v>181</v>
      </c>
      <c r="D21" s="68">
        <v>0.44</v>
      </c>
      <c r="E21" s="68">
        <v>0.357</v>
      </c>
      <c r="F21" s="68">
        <v>0.35</v>
      </c>
      <c r="G21" s="68">
        <v>0.376</v>
      </c>
      <c r="H21" s="68">
        <v>0.395</v>
      </c>
      <c r="I21" s="46">
        <f t="shared" si="1"/>
        <v>0.38359999999999994</v>
      </c>
      <c r="J21" s="46"/>
      <c r="K21" s="46"/>
      <c r="L21" s="66" t="str">
        <f t="shared" si="0"/>
        <v>Southern Company</v>
      </c>
      <c r="M21" s="67" t="str">
        <f t="shared" si="0"/>
        <v>SO</v>
      </c>
      <c r="N21" s="68">
        <v>0.528</v>
      </c>
      <c r="O21" s="68">
        <v>0.615</v>
      </c>
      <c r="P21" s="68">
        <v>0.645</v>
      </c>
      <c r="Q21" s="68">
        <v>0.62</v>
      </c>
      <c r="R21" s="68">
        <v>0.601</v>
      </c>
      <c r="S21" s="46">
        <f t="shared" si="2"/>
        <v>0.6018</v>
      </c>
      <c r="W21" s="65"/>
    </row>
    <row r="22" spans="2:23" ht="15">
      <c r="B22" s="66" t="s">
        <v>196</v>
      </c>
      <c r="C22" s="67" t="s">
        <v>197</v>
      </c>
      <c r="D22" s="68">
        <v>0.459</v>
      </c>
      <c r="E22" s="68">
        <v>0.437</v>
      </c>
      <c r="F22" s="68">
        <v>0.441</v>
      </c>
      <c r="G22" s="68">
        <v>0.436</v>
      </c>
      <c r="H22" s="68">
        <v>0.432</v>
      </c>
      <c r="I22" s="46">
        <f t="shared" si="1"/>
        <v>0.441</v>
      </c>
      <c r="J22" s="46"/>
      <c r="K22" s="46"/>
      <c r="L22" s="66" t="str">
        <f t="shared" si="0"/>
        <v>Xcel Energy Inc.</v>
      </c>
      <c r="M22" s="67" t="str">
        <f t="shared" si="0"/>
        <v>XEL</v>
      </c>
      <c r="N22" s="79">
        <v>0.541</v>
      </c>
      <c r="O22" s="79">
        <v>0.563</v>
      </c>
      <c r="P22" s="79">
        <v>0.559</v>
      </c>
      <c r="Q22" s="79">
        <v>0.564</v>
      </c>
      <c r="R22" s="79">
        <v>0.568</v>
      </c>
      <c r="S22" s="46">
        <f t="shared" si="2"/>
        <v>0.559</v>
      </c>
      <c r="W22" s="65"/>
    </row>
    <row r="23" spans="2:23" ht="15">
      <c r="B23" s="66" t="s">
        <v>567</v>
      </c>
      <c r="C23" s="67" t="s">
        <v>212</v>
      </c>
      <c r="D23" s="68">
        <v>0.4555211253516128</v>
      </c>
      <c r="E23" s="68">
        <v>0.2671774071559924</v>
      </c>
      <c r="F23" s="68">
        <v>0.3958286162792315</v>
      </c>
      <c r="G23" s="68">
        <v>0.42553200260949287</v>
      </c>
      <c r="H23" s="68">
        <v>0.44261814197652494</v>
      </c>
      <c r="I23" s="46">
        <f t="shared" si="1"/>
        <v>0.3973354586745709</v>
      </c>
      <c r="J23" s="46"/>
      <c r="K23" s="46"/>
      <c r="L23" s="66" t="str">
        <f t="shared" si="0"/>
        <v>Algonquin Power &amp; Utilities Corp [2]</v>
      </c>
      <c r="M23" s="67" t="str">
        <f t="shared" si="0"/>
        <v>AQN</v>
      </c>
      <c r="N23" s="68">
        <v>0.39347159931605363</v>
      </c>
      <c r="O23" s="68">
        <v>0.6115345404585726</v>
      </c>
      <c r="P23" s="68">
        <v>0.4812060845192964</v>
      </c>
      <c r="Q23" s="68">
        <v>0.47435948650025295</v>
      </c>
      <c r="R23" s="68">
        <v>0.47153390259092115</v>
      </c>
      <c r="S23" s="46">
        <f t="shared" si="2"/>
        <v>0.48642112267701937</v>
      </c>
      <c r="W23" s="65"/>
    </row>
    <row r="24" spans="2:23" ht="15">
      <c r="B24" s="66" t="s">
        <v>286</v>
      </c>
      <c r="C24" s="67" t="s">
        <v>230</v>
      </c>
      <c r="D24" s="68">
        <f>4200.1/(4200.1+3750.8)</f>
        <v>0.5282546629941265</v>
      </c>
      <c r="E24" s="68">
        <f>6704/(6704+14268)</f>
        <v>0.3196643143238604</v>
      </c>
      <c r="F24" s="68">
        <f>7089/(7089+13140)</f>
        <v>0.35043749073112856</v>
      </c>
      <c r="G24" s="68">
        <f>8317/(8317+14292)</f>
        <v>0.3678623556990579</v>
      </c>
      <c r="H24" s="68">
        <f>8566/(8566+13679)</f>
        <v>0.38507529781973476</v>
      </c>
      <c r="I24" s="46">
        <f t="shared" si="1"/>
        <v>0.3902588243135816</v>
      </c>
      <c r="J24" s="46"/>
      <c r="K24" s="46"/>
      <c r="L24" s="66" t="s">
        <v>286</v>
      </c>
      <c r="M24" s="67" t="s">
        <v>230</v>
      </c>
      <c r="N24" s="79">
        <f>3750.8/(4200.1+3750.8)</f>
        <v>0.47174533700587357</v>
      </c>
      <c r="O24" s="79">
        <f>14268/(6704+14268)</f>
        <v>0.6803356856761397</v>
      </c>
      <c r="P24" s="79">
        <f>13140/(7089+13140)</f>
        <v>0.6495625092688714</v>
      </c>
      <c r="Q24" s="79">
        <f>14292/(8317+14292)</f>
        <v>0.6321376443009421</v>
      </c>
      <c r="R24" s="79">
        <f>13679/(8566+13679)</f>
        <v>0.6149247021802652</v>
      </c>
      <c r="S24" s="46">
        <f t="shared" si="2"/>
        <v>0.6097411756864184</v>
      </c>
      <c r="W24" s="65"/>
    </row>
    <row r="25" spans="2:23" ht="15">
      <c r="B25" s="66" t="s">
        <v>287</v>
      </c>
      <c r="C25" s="67" t="s">
        <v>237</v>
      </c>
      <c r="D25" s="68">
        <v>0.381</v>
      </c>
      <c r="E25" s="68">
        <v>0.362</v>
      </c>
      <c r="F25" s="68">
        <v>0.371</v>
      </c>
      <c r="G25" s="68">
        <v>0.372</v>
      </c>
      <c r="H25" s="68">
        <v>0.418</v>
      </c>
      <c r="I25" s="46">
        <f t="shared" si="1"/>
        <v>0.3807999999999999</v>
      </c>
      <c r="J25" s="46"/>
      <c r="K25" s="46"/>
      <c r="L25" s="66" t="s">
        <v>287</v>
      </c>
      <c r="M25" s="67" t="s">
        <v>237</v>
      </c>
      <c r="N25" s="79">
        <v>0.533</v>
      </c>
      <c r="O25" s="79">
        <v>0.593</v>
      </c>
      <c r="P25" s="79">
        <v>0.584</v>
      </c>
      <c r="Q25" s="79">
        <v>0.588</v>
      </c>
      <c r="R25" s="79">
        <v>0.542</v>
      </c>
      <c r="S25" s="46">
        <f t="shared" si="2"/>
        <v>0.568</v>
      </c>
      <c r="W25" s="65"/>
    </row>
    <row r="26" spans="2:23" ht="15">
      <c r="B26" s="69" t="s">
        <v>470</v>
      </c>
      <c r="C26" s="70"/>
      <c r="D26" s="64">
        <f aca="true" t="shared" si="3" ref="D26:I26">AVERAGE(D6:D25)</f>
        <v>0.47914609412346</v>
      </c>
      <c r="E26" s="64">
        <f t="shared" si="3"/>
        <v>0.441675880077887</v>
      </c>
      <c r="F26" s="64">
        <f t="shared" si="3"/>
        <v>0.4425929530005452</v>
      </c>
      <c r="G26" s="64">
        <f t="shared" si="3"/>
        <v>0.45786971791542763</v>
      </c>
      <c r="H26" s="64">
        <f t="shared" si="3"/>
        <v>0.45218467198981294</v>
      </c>
      <c r="I26" s="64">
        <f t="shared" si="3"/>
        <v>0.45746971414940774</v>
      </c>
      <c r="J26" s="46"/>
      <c r="K26" s="46"/>
      <c r="L26" s="69" t="s">
        <v>470</v>
      </c>
      <c r="N26" s="64">
        <f aca="true" t="shared" si="4" ref="N26:S26">AVERAGE(N6:N25)</f>
        <v>0.5008535229643121</v>
      </c>
      <c r="O26" s="64">
        <f t="shared" si="4"/>
        <v>0.5422036961123533</v>
      </c>
      <c r="P26" s="64">
        <f t="shared" si="4"/>
        <v>0.5426193996730614</v>
      </c>
      <c r="Q26" s="64">
        <f t="shared" si="4"/>
        <v>0.5296748565400596</v>
      </c>
      <c r="R26" s="64">
        <f t="shared" si="4"/>
        <v>0.5360729302385593</v>
      </c>
      <c r="S26" s="64">
        <f t="shared" si="4"/>
        <v>0.5280181149181719</v>
      </c>
      <c r="W26" s="65"/>
    </row>
    <row r="27" spans="2:23" ht="15">
      <c r="B27" s="69" t="s">
        <v>471</v>
      </c>
      <c r="C27" s="70"/>
      <c r="D27" s="46">
        <f aca="true" t="shared" si="5" ref="D27:I27">MIN(D6:D25)</f>
        <v>0.381</v>
      </c>
      <c r="E27" s="46">
        <f t="shared" si="5"/>
        <v>0.255</v>
      </c>
      <c r="F27" s="46">
        <f t="shared" si="5"/>
        <v>0.157</v>
      </c>
      <c r="G27" s="46">
        <f t="shared" si="5"/>
        <v>0.274</v>
      </c>
      <c r="H27" s="46">
        <f t="shared" si="5"/>
        <v>0.262</v>
      </c>
      <c r="I27" s="46">
        <f t="shared" si="5"/>
        <v>0.26820000000000005</v>
      </c>
      <c r="J27" s="46"/>
      <c r="K27" s="46"/>
      <c r="L27" s="69" t="s">
        <v>471</v>
      </c>
      <c r="N27" s="46">
        <f aca="true" t="shared" si="6" ref="N27:S27">MIN(N6:N25)</f>
        <v>0.39347159931605363</v>
      </c>
      <c r="O27" s="46">
        <f t="shared" si="6"/>
        <v>0.418</v>
      </c>
      <c r="P27" s="46">
        <f t="shared" si="6"/>
        <v>0.41</v>
      </c>
      <c r="Q27" s="46">
        <f t="shared" si="6"/>
        <v>0.399</v>
      </c>
      <c r="R27" s="46">
        <f t="shared" si="6"/>
        <v>0.386</v>
      </c>
      <c r="S27" s="46">
        <f t="shared" si="6"/>
        <v>0.41559999999999997</v>
      </c>
      <c r="W27" s="65"/>
    </row>
    <row r="28" spans="2:23" ht="15">
      <c r="B28" s="69" t="s">
        <v>472</v>
      </c>
      <c r="C28" s="70"/>
      <c r="D28" s="46">
        <f aca="true" t="shared" si="7" ref="D28:I28">MAX(D6:D25)</f>
        <v>0.57</v>
      </c>
      <c r="E28" s="46">
        <f t="shared" si="7"/>
        <v>0.58</v>
      </c>
      <c r="F28" s="46">
        <f t="shared" si="7"/>
        <v>0.59</v>
      </c>
      <c r="G28" s="46">
        <f t="shared" si="7"/>
        <v>0.601</v>
      </c>
      <c r="H28" s="46">
        <f t="shared" si="7"/>
        <v>0.614</v>
      </c>
      <c r="I28" s="46">
        <f t="shared" si="7"/>
        <v>0.5843999999999999</v>
      </c>
      <c r="J28" s="46"/>
      <c r="K28" s="46"/>
      <c r="L28" s="69" t="s">
        <v>472</v>
      </c>
      <c r="N28" s="46">
        <f aca="true" t="shared" si="8" ref="N28:S28">MAX(N6:N25)</f>
        <v>0.607</v>
      </c>
      <c r="O28" s="46">
        <f t="shared" si="8"/>
        <v>0.745</v>
      </c>
      <c r="P28" s="46">
        <f t="shared" si="8"/>
        <v>0.843</v>
      </c>
      <c r="Q28" s="46">
        <f t="shared" si="8"/>
        <v>0.723</v>
      </c>
      <c r="R28" s="46">
        <f t="shared" si="8"/>
        <v>0.738</v>
      </c>
      <c r="S28" s="46">
        <f t="shared" si="8"/>
        <v>0.7312</v>
      </c>
      <c r="W28" s="65"/>
    </row>
    <row r="29" spans="2:9" ht="15">
      <c r="B29" s="69"/>
      <c r="C29" s="70"/>
      <c r="I29" s="46"/>
    </row>
    <row r="30" spans="2:12" ht="15">
      <c r="B30" s="42" t="s">
        <v>549</v>
      </c>
      <c r="I30" s="46"/>
      <c r="L30" s="42" t="s">
        <v>549</v>
      </c>
    </row>
    <row r="31" spans="2:12" ht="15">
      <c r="B31" s="42" t="s">
        <v>573</v>
      </c>
      <c r="I31" s="46"/>
      <c r="L31" s="42" t="s">
        <v>568</v>
      </c>
    </row>
    <row r="33" spans="4:9" ht="15">
      <c r="D33" s="46"/>
      <c r="E33" s="46"/>
      <c r="F33" s="46"/>
      <c r="G33" s="46"/>
      <c r="H33" s="46"/>
      <c r="I33" s="46"/>
    </row>
    <row r="34" spans="2:9" ht="15">
      <c r="B34" s="66"/>
      <c r="C34" s="67"/>
      <c r="D34" s="46"/>
      <c r="E34" s="46"/>
      <c r="F34" s="46"/>
      <c r="G34" s="46"/>
      <c r="H34" s="46"/>
      <c r="I34" s="46"/>
    </row>
    <row r="35" spans="1:9" ht="15">
      <c r="A35" s="44"/>
      <c r="B35" s="66"/>
      <c r="C35" s="67"/>
      <c r="D35" s="46"/>
      <c r="E35" s="46"/>
      <c r="F35" s="46"/>
      <c r="G35" s="46"/>
      <c r="H35" s="46"/>
      <c r="I35" s="46"/>
    </row>
    <row r="36" spans="2:21" s="44" customFormat="1" ht="15">
      <c r="B36" s="66"/>
      <c r="C36" s="67"/>
      <c r="D36" s="46"/>
      <c r="E36" s="46"/>
      <c r="F36" s="46"/>
      <c r="G36" s="46"/>
      <c r="H36" s="46"/>
      <c r="I36" s="46"/>
      <c r="L36" s="42"/>
      <c r="T36" s="42"/>
      <c r="U36" s="42"/>
    </row>
    <row r="37" spans="2:21" s="44" customFormat="1" ht="15">
      <c r="B37" s="66"/>
      <c r="C37" s="67"/>
      <c r="D37" s="46"/>
      <c r="E37" s="46"/>
      <c r="F37" s="46"/>
      <c r="G37" s="46"/>
      <c r="H37" s="46"/>
      <c r="I37" s="46"/>
      <c r="L37" s="42"/>
      <c r="T37" s="42"/>
      <c r="U37" s="42"/>
    </row>
    <row r="38" spans="2:21" s="44" customFormat="1" ht="15">
      <c r="B38" s="66"/>
      <c r="C38" s="67"/>
      <c r="D38" s="46"/>
      <c r="E38" s="46"/>
      <c r="F38" s="46"/>
      <c r="G38" s="46"/>
      <c r="H38" s="46"/>
      <c r="I38" s="46"/>
      <c r="L38" s="42"/>
      <c r="T38" s="42"/>
      <c r="U38" s="42"/>
    </row>
    <row r="39" spans="2:21" s="44" customFormat="1" ht="15">
      <c r="B39" s="66"/>
      <c r="C39" s="67"/>
      <c r="D39" s="46"/>
      <c r="E39" s="46"/>
      <c r="F39" s="46"/>
      <c r="G39" s="46"/>
      <c r="H39" s="46"/>
      <c r="I39" s="46"/>
      <c r="L39" s="42"/>
      <c r="T39" s="42"/>
      <c r="U39" s="42"/>
    </row>
    <row r="40" spans="2:21" s="44" customFormat="1" ht="15">
      <c r="B40" s="66"/>
      <c r="C40" s="67"/>
      <c r="D40" s="46"/>
      <c r="E40" s="46"/>
      <c r="F40" s="46"/>
      <c r="G40" s="46"/>
      <c r="H40" s="46"/>
      <c r="I40" s="46"/>
      <c r="L40" s="42"/>
      <c r="T40" s="42"/>
      <c r="U40" s="42"/>
    </row>
    <row r="41" spans="2:21" s="44" customFormat="1" ht="15">
      <c r="B41" s="66"/>
      <c r="C41" s="67"/>
      <c r="D41" s="46"/>
      <c r="E41" s="46"/>
      <c r="F41" s="46"/>
      <c r="G41" s="46"/>
      <c r="H41" s="46"/>
      <c r="I41" s="46"/>
      <c r="L41" s="42"/>
      <c r="T41" s="42"/>
      <c r="U41" s="42"/>
    </row>
    <row r="42" spans="2:21" s="44" customFormat="1" ht="15">
      <c r="B42" s="66"/>
      <c r="C42" s="67"/>
      <c r="D42" s="46"/>
      <c r="E42" s="46"/>
      <c r="F42" s="46"/>
      <c r="G42" s="46"/>
      <c r="H42" s="46"/>
      <c r="I42" s="46"/>
      <c r="L42" s="42"/>
      <c r="T42" s="42"/>
      <c r="U42" s="42"/>
    </row>
    <row r="43" spans="2:21" s="44" customFormat="1" ht="15">
      <c r="B43" s="66"/>
      <c r="C43" s="67"/>
      <c r="D43" s="46"/>
      <c r="E43" s="46"/>
      <c r="F43" s="46"/>
      <c r="G43" s="46"/>
      <c r="H43" s="46"/>
      <c r="I43" s="46"/>
      <c r="L43" s="42"/>
      <c r="T43" s="42"/>
      <c r="U43" s="42"/>
    </row>
    <row r="44" spans="2:21" s="44" customFormat="1" ht="15">
      <c r="B44" s="66"/>
      <c r="C44" s="67"/>
      <c r="D44" s="46"/>
      <c r="E44" s="46"/>
      <c r="F44" s="46"/>
      <c r="G44" s="46"/>
      <c r="H44" s="46"/>
      <c r="I44" s="46"/>
      <c r="L44" s="42"/>
      <c r="T44" s="42"/>
      <c r="U44" s="42"/>
    </row>
    <row r="45" spans="2:21" s="44" customFormat="1" ht="15">
      <c r="B45" s="66"/>
      <c r="C45" s="67"/>
      <c r="D45" s="46"/>
      <c r="E45" s="46"/>
      <c r="F45" s="46"/>
      <c r="G45" s="46"/>
      <c r="H45" s="46"/>
      <c r="I45" s="46"/>
      <c r="L45" s="42"/>
      <c r="T45" s="42"/>
      <c r="U45" s="42"/>
    </row>
    <row r="46" spans="2:21" s="44" customFormat="1" ht="15">
      <c r="B46" s="66"/>
      <c r="C46" s="67"/>
      <c r="D46" s="46"/>
      <c r="E46" s="46"/>
      <c r="F46" s="46"/>
      <c r="G46" s="46"/>
      <c r="H46" s="46"/>
      <c r="I46" s="46"/>
      <c r="L46" s="42"/>
      <c r="T46" s="42"/>
      <c r="U46" s="42"/>
    </row>
    <row r="47" spans="2:21" s="44" customFormat="1" ht="15">
      <c r="B47" s="66"/>
      <c r="C47" s="67"/>
      <c r="D47" s="46"/>
      <c r="E47" s="46"/>
      <c r="F47" s="46"/>
      <c r="G47" s="46"/>
      <c r="H47" s="46"/>
      <c r="I47" s="46"/>
      <c r="L47" s="42"/>
      <c r="T47" s="42"/>
      <c r="U47" s="42"/>
    </row>
    <row r="48" spans="2:21" s="44" customFormat="1" ht="15">
      <c r="B48" s="66"/>
      <c r="C48" s="67"/>
      <c r="D48" s="46"/>
      <c r="E48" s="46"/>
      <c r="F48" s="46"/>
      <c r="G48" s="46"/>
      <c r="H48" s="46"/>
      <c r="I48" s="46"/>
      <c r="L48" s="42"/>
      <c r="T48" s="42"/>
      <c r="U48" s="42"/>
    </row>
    <row r="49" spans="2:21" s="44" customFormat="1" ht="15">
      <c r="B49" s="66"/>
      <c r="C49" s="67"/>
      <c r="D49" s="46"/>
      <c r="E49" s="46"/>
      <c r="F49" s="46"/>
      <c r="G49" s="46"/>
      <c r="H49" s="46"/>
      <c r="I49" s="46"/>
      <c r="L49" s="42"/>
      <c r="T49" s="42"/>
      <c r="U49" s="42"/>
    </row>
    <row r="50" spans="2:21" s="44" customFormat="1" ht="15">
      <c r="B50" s="66"/>
      <c r="C50" s="67"/>
      <c r="D50" s="46"/>
      <c r="E50" s="46"/>
      <c r="F50" s="46"/>
      <c r="G50" s="46"/>
      <c r="H50" s="46"/>
      <c r="I50" s="46"/>
      <c r="L50" s="42"/>
      <c r="T50" s="42"/>
      <c r="U50" s="42"/>
    </row>
    <row r="51" spans="2:21" s="44" customFormat="1" ht="15">
      <c r="B51" s="66"/>
      <c r="C51" s="67"/>
      <c r="D51" s="46"/>
      <c r="E51" s="46"/>
      <c r="F51" s="46"/>
      <c r="G51" s="46"/>
      <c r="H51" s="46"/>
      <c r="I51" s="46"/>
      <c r="L51" s="42"/>
      <c r="T51" s="42"/>
      <c r="U51" s="42"/>
    </row>
    <row r="52" spans="2:21" s="44" customFormat="1" ht="15">
      <c r="B52" s="66"/>
      <c r="C52" s="67"/>
      <c r="D52" s="46"/>
      <c r="E52" s="46"/>
      <c r="F52" s="46"/>
      <c r="G52" s="46"/>
      <c r="H52" s="46"/>
      <c r="I52" s="46"/>
      <c r="L52" s="42"/>
      <c r="T52" s="42"/>
      <c r="U52" s="42"/>
    </row>
    <row r="53" spans="2:21" s="44" customFormat="1" ht="15">
      <c r="B53" s="66"/>
      <c r="C53" s="67"/>
      <c r="D53" s="46"/>
      <c r="E53" s="46"/>
      <c r="F53" s="46"/>
      <c r="G53" s="46"/>
      <c r="H53" s="46"/>
      <c r="I53" s="46"/>
      <c r="L53" s="42"/>
      <c r="T53" s="42"/>
      <c r="U53" s="42"/>
    </row>
    <row r="54" spans="2:21" s="44" customFormat="1" ht="15">
      <c r="B54" s="66"/>
      <c r="C54" s="67"/>
      <c r="L54" s="42"/>
      <c r="T54" s="42"/>
      <c r="U54" s="42"/>
    </row>
    <row r="55" spans="2:21" s="44" customFormat="1" ht="15">
      <c r="B55" s="42"/>
      <c r="L55" s="42"/>
      <c r="T55" s="42"/>
      <c r="U55" s="42"/>
    </row>
    <row r="56" spans="1:21" s="44" customFormat="1" ht="15">
      <c r="A56" s="42"/>
      <c r="B56" s="42"/>
      <c r="L56" s="42"/>
      <c r="T56" s="42"/>
      <c r="U56" s="42"/>
    </row>
  </sheetData>
  <mergeCells count="4">
    <mergeCell ref="B2:I2"/>
    <mergeCell ref="L2:S2"/>
    <mergeCell ref="B4:I4"/>
    <mergeCell ref="L4:S4"/>
  </mergeCells>
  <printOptions/>
  <pageMargins left="0.25" right="0.25" top="0.75" bottom="0.75" header="0.3" footer="0.3"/>
  <pageSetup firstPageNumber="1" useFirstPageNumber="1" fitToHeight="6" horizontalDpi="600" verticalDpi="600" orientation="portrait" scale="85" r:id="rId1"/>
  <headerFooter>
    <oddHeader>&amp;R&amp;"Arial,Regular"&amp;10Exhibit 4.1
Page &amp;P of 2</oddHeader>
  </headerFooter>
  <colBreaks count="1" manualBreakCount="1">
    <brk id="1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7"/>
  <sheetViews>
    <sheetView view="pageBreakPreview" zoomScale="85" zoomScaleSheetLayoutView="85" workbookViewId="0" topLeftCell="A1">
      <selection activeCell="I12" sqref="I12"/>
    </sheetView>
  </sheetViews>
  <sheetFormatPr defaultColWidth="9.140625" defaultRowHeight="15"/>
  <cols>
    <col min="1" max="1" width="5.57421875" style="42" customWidth="1"/>
    <col min="2" max="2" width="5.421875" style="42" customWidth="1"/>
    <col min="3" max="3" width="35.28125" style="42" bestFit="1" customWidth="1"/>
    <col min="4" max="10" width="9.140625" style="42" customWidth="1"/>
    <col min="11" max="12" width="5.421875" style="42" customWidth="1"/>
    <col min="13" max="13" width="35.28125" style="42" bestFit="1" customWidth="1"/>
    <col min="14" max="16384" width="9.140625" style="42" customWidth="1"/>
  </cols>
  <sheetData>
    <row r="2" spans="3:20" ht="14.5">
      <c r="C2" s="116" t="s">
        <v>467</v>
      </c>
      <c r="D2" s="116"/>
      <c r="E2" s="116"/>
      <c r="F2" s="116"/>
      <c r="G2" s="116"/>
      <c r="H2" s="116"/>
      <c r="I2" s="116"/>
      <c r="J2" s="116"/>
      <c r="K2" s="44"/>
      <c r="L2" s="44"/>
      <c r="M2" s="116" t="s">
        <v>467</v>
      </c>
      <c r="N2" s="116"/>
      <c r="O2" s="116"/>
      <c r="P2" s="116"/>
      <c r="Q2" s="116"/>
      <c r="R2" s="116"/>
      <c r="S2" s="116"/>
      <c r="T2" s="116"/>
    </row>
    <row r="3" spans="3:20" ht="15">
      <c r="C3" s="44"/>
      <c r="D3" s="44"/>
      <c r="E3" s="44"/>
      <c r="F3" s="44"/>
      <c r="G3" s="44"/>
      <c r="H3" s="44"/>
      <c r="I3" s="44"/>
      <c r="J3" s="44"/>
      <c r="K3" s="44"/>
      <c r="L3" s="44"/>
      <c r="M3" s="44"/>
      <c r="N3" s="44"/>
      <c r="O3" s="44"/>
      <c r="P3" s="44"/>
      <c r="Q3" s="44"/>
      <c r="R3" s="44"/>
      <c r="S3" s="44"/>
      <c r="T3" s="44"/>
    </row>
    <row r="4" spans="3:20" ht="14.5">
      <c r="C4" s="116" t="s">
        <v>468</v>
      </c>
      <c r="D4" s="116"/>
      <c r="E4" s="116"/>
      <c r="F4" s="116"/>
      <c r="G4" s="116"/>
      <c r="H4" s="116"/>
      <c r="I4" s="116"/>
      <c r="J4" s="116"/>
      <c r="K4" s="44"/>
      <c r="L4" s="44"/>
      <c r="M4" s="116" t="s">
        <v>469</v>
      </c>
      <c r="N4" s="116"/>
      <c r="O4" s="116"/>
      <c r="P4" s="116"/>
      <c r="Q4" s="116"/>
      <c r="R4" s="116"/>
      <c r="S4" s="116"/>
      <c r="T4" s="116"/>
    </row>
    <row r="5" spans="3:20" ht="15">
      <c r="C5" s="58" t="s">
        <v>6</v>
      </c>
      <c r="D5" s="59" t="s">
        <v>7</v>
      </c>
      <c r="E5" s="60">
        <v>2015</v>
      </c>
      <c r="F5" s="60">
        <v>2016</v>
      </c>
      <c r="G5" s="60">
        <v>2017</v>
      </c>
      <c r="H5" s="60">
        <v>2018</v>
      </c>
      <c r="I5" s="60">
        <v>2019</v>
      </c>
      <c r="J5" s="44" t="s">
        <v>258</v>
      </c>
      <c r="K5" s="44"/>
      <c r="L5" s="44"/>
      <c r="M5" s="58" t="str">
        <f aca="true" t="shared" si="0" ref="M5:N8">C5</f>
        <v>Proxy Group Company</v>
      </c>
      <c r="N5" s="59" t="str">
        <f t="shared" si="0"/>
        <v>Ticker</v>
      </c>
      <c r="O5" s="60">
        <v>2015</v>
      </c>
      <c r="P5" s="60">
        <v>2016</v>
      </c>
      <c r="Q5" s="60">
        <v>2017</v>
      </c>
      <c r="R5" s="60">
        <v>2018</v>
      </c>
      <c r="S5" s="60">
        <v>2019</v>
      </c>
      <c r="T5" s="44" t="s">
        <v>258</v>
      </c>
    </row>
    <row r="6" spans="3:22" ht="15">
      <c r="C6" s="61" t="s">
        <v>270</v>
      </c>
      <c r="D6" s="62" t="s">
        <v>271</v>
      </c>
      <c r="E6" s="63">
        <v>0.597</v>
      </c>
      <c r="F6" s="63">
        <v>0.547</v>
      </c>
      <c r="G6" s="63">
        <v>0.534</v>
      </c>
      <c r="H6" s="63">
        <v>0.522</v>
      </c>
      <c r="I6" s="63">
        <v>0.523</v>
      </c>
      <c r="J6" s="64">
        <f>_xlfn.IFERROR(AVERAGE(E6:I6),"")</f>
        <v>0.5446000000000001</v>
      </c>
      <c r="K6" s="46"/>
      <c r="L6" s="46"/>
      <c r="M6" s="61" t="str">
        <f t="shared" si="0"/>
        <v>Public Service Enterprise Group, Inc.</v>
      </c>
      <c r="N6" s="62" t="str">
        <f t="shared" si="0"/>
        <v>PEG</v>
      </c>
      <c r="O6" s="63">
        <v>0.403</v>
      </c>
      <c r="P6" s="63">
        <v>0.453</v>
      </c>
      <c r="Q6" s="63">
        <v>0.466</v>
      </c>
      <c r="R6" s="63">
        <v>0.478</v>
      </c>
      <c r="S6" s="63">
        <v>0.477</v>
      </c>
      <c r="T6" s="64">
        <f>_xlfn.IFERROR(AVERAGE(O6:S6),"")</f>
        <v>0.4554</v>
      </c>
      <c r="V6" s="65"/>
    </row>
    <row r="7" spans="3:22" ht="15">
      <c r="C7" s="66" t="s">
        <v>160</v>
      </c>
      <c r="D7" s="67" t="s">
        <v>161</v>
      </c>
      <c r="E7" s="68">
        <v>0.458</v>
      </c>
      <c r="F7" s="68">
        <v>0.467</v>
      </c>
      <c r="G7" s="68">
        <v>0.473</v>
      </c>
      <c r="H7" s="68">
        <v>0.56</v>
      </c>
      <c r="I7" s="68">
        <v>0.496</v>
      </c>
      <c r="J7" s="46">
        <f>_xlfn.IFERROR(AVERAGE(E7:I7),"")</f>
        <v>0.4908</v>
      </c>
      <c r="K7" s="46"/>
      <c r="L7" s="46"/>
      <c r="M7" s="66" t="str">
        <f t="shared" si="0"/>
        <v>NextEra Energy, Inc.</v>
      </c>
      <c r="N7" s="67" t="str">
        <f t="shared" si="0"/>
        <v>NEE</v>
      </c>
      <c r="O7" s="68">
        <v>0.542</v>
      </c>
      <c r="P7" s="68">
        <v>0.533</v>
      </c>
      <c r="Q7" s="68">
        <v>0.527</v>
      </c>
      <c r="R7" s="68">
        <v>0.44</v>
      </c>
      <c r="S7" s="68">
        <v>0.504</v>
      </c>
      <c r="T7" s="46">
        <f>_xlfn.IFERROR(AVERAGE(O7:S7),"")</f>
        <v>0.5092000000000001</v>
      </c>
      <c r="V7" s="65"/>
    </row>
    <row r="8" spans="3:22" ht="15">
      <c r="C8" s="66" t="s">
        <v>268</v>
      </c>
      <c r="D8" s="67" t="s">
        <v>269</v>
      </c>
      <c r="E8" s="68">
        <v>0.513</v>
      </c>
      <c r="F8" s="68">
        <v>0.445</v>
      </c>
      <c r="G8" s="68">
        <v>0.478</v>
      </c>
      <c r="H8" s="68">
        <v>0.472</v>
      </c>
      <c r="I8" s="68">
        <v>0.504</v>
      </c>
      <c r="J8" s="46">
        <f>_xlfn.IFERROR(AVERAGE(E8:I8),"")</f>
        <v>0.4824</v>
      </c>
      <c r="K8" s="46"/>
      <c r="L8" s="46"/>
      <c r="M8" s="66" t="str">
        <f t="shared" si="0"/>
        <v>Exelon Corporation</v>
      </c>
      <c r="N8" s="67" t="str">
        <f t="shared" si="0"/>
        <v>EXC</v>
      </c>
      <c r="O8" s="68">
        <v>0.483</v>
      </c>
      <c r="P8" s="68">
        <v>0.555</v>
      </c>
      <c r="Q8" s="68">
        <v>0.522</v>
      </c>
      <c r="R8" s="68">
        <v>0.528</v>
      </c>
      <c r="S8" s="68">
        <v>0.496</v>
      </c>
      <c r="T8" s="46">
        <f>_xlfn.IFERROR(AVERAGE(O8:S8),"")</f>
        <v>0.5168</v>
      </c>
      <c r="V8" s="65"/>
    </row>
    <row r="9" spans="3:22" ht="15">
      <c r="C9" s="69" t="s">
        <v>470</v>
      </c>
      <c r="D9" s="70"/>
      <c r="E9" s="64">
        <f aca="true" t="shared" si="1" ref="E9:J9">AVERAGE(E6:E8)</f>
        <v>0.5226666666666667</v>
      </c>
      <c r="F9" s="64">
        <f t="shared" si="1"/>
        <v>0.48633333333333334</v>
      </c>
      <c r="G9" s="64">
        <f t="shared" si="1"/>
        <v>0.49500000000000005</v>
      </c>
      <c r="H9" s="64">
        <f t="shared" si="1"/>
        <v>0.518</v>
      </c>
      <c r="I9" s="64">
        <f t="shared" si="1"/>
        <v>0.5076666666666667</v>
      </c>
      <c r="J9" s="64">
        <f t="shared" si="1"/>
        <v>0.5059333333333333</v>
      </c>
      <c r="K9" s="46"/>
      <c r="L9" s="46"/>
      <c r="M9" s="69" t="s">
        <v>470</v>
      </c>
      <c r="N9" s="44"/>
      <c r="O9" s="64">
        <f aca="true" t="shared" si="2" ref="O9:T9">AVERAGE(O6:O8)</f>
        <v>0.476</v>
      </c>
      <c r="P9" s="64">
        <f t="shared" si="2"/>
        <v>0.5136666666666666</v>
      </c>
      <c r="Q9" s="64">
        <f t="shared" si="2"/>
        <v>0.505</v>
      </c>
      <c r="R9" s="64">
        <f t="shared" si="2"/>
        <v>0.482</v>
      </c>
      <c r="S9" s="64">
        <f t="shared" si="2"/>
        <v>0.4923333333333333</v>
      </c>
      <c r="T9" s="64">
        <f t="shared" si="2"/>
        <v>0.49380000000000007</v>
      </c>
      <c r="V9" s="65"/>
    </row>
    <row r="10" spans="3:22" ht="15">
      <c r="C10" s="69" t="s">
        <v>471</v>
      </c>
      <c r="D10" s="70"/>
      <c r="E10" s="46">
        <f aca="true" t="shared" si="3" ref="E10:J10">MIN(E6:E8)</f>
        <v>0.458</v>
      </c>
      <c r="F10" s="46">
        <f t="shared" si="3"/>
        <v>0.445</v>
      </c>
      <c r="G10" s="46">
        <f t="shared" si="3"/>
        <v>0.473</v>
      </c>
      <c r="H10" s="46">
        <f t="shared" si="3"/>
        <v>0.472</v>
      </c>
      <c r="I10" s="46">
        <f t="shared" si="3"/>
        <v>0.496</v>
      </c>
      <c r="J10" s="46">
        <f t="shared" si="3"/>
        <v>0.4824</v>
      </c>
      <c r="K10" s="46"/>
      <c r="L10" s="46"/>
      <c r="M10" s="69" t="s">
        <v>471</v>
      </c>
      <c r="N10" s="44"/>
      <c r="O10" s="46">
        <f aca="true" t="shared" si="4" ref="O10:T10">MIN(O6:O8)</f>
        <v>0.403</v>
      </c>
      <c r="P10" s="46">
        <f t="shared" si="4"/>
        <v>0.453</v>
      </c>
      <c r="Q10" s="46">
        <f t="shared" si="4"/>
        <v>0.466</v>
      </c>
      <c r="R10" s="46">
        <f t="shared" si="4"/>
        <v>0.44</v>
      </c>
      <c r="S10" s="46">
        <f t="shared" si="4"/>
        <v>0.477</v>
      </c>
      <c r="T10" s="46">
        <f t="shared" si="4"/>
        <v>0.4554</v>
      </c>
      <c r="V10" s="65"/>
    </row>
    <row r="11" spans="3:22" ht="15">
      <c r="C11" s="69" t="s">
        <v>472</v>
      </c>
      <c r="D11" s="70"/>
      <c r="E11" s="46">
        <f aca="true" t="shared" si="5" ref="E11:J11">MAX(E6:E8)</f>
        <v>0.597</v>
      </c>
      <c r="F11" s="46">
        <f t="shared" si="5"/>
        <v>0.547</v>
      </c>
      <c r="G11" s="46">
        <f t="shared" si="5"/>
        <v>0.534</v>
      </c>
      <c r="H11" s="46">
        <f t="shared" si="5"/>
        <v>0.56</v>
      </c>
      <c r="I11" s="46">
        <f t="shared" si="5"/>
        <v>0.523</v>
      </c>
      <c r="J11" s="46">
        <f t="shared" si="5"/>
        <v>0.5446000000000001</v>
      </c>
      <c r="K11" s="46"/>
      <c r="L11" s="46"/>
      <c r="M11" s="69" t="s">
        <v>472</v>
      </c>
      <c r="N11" s="44"/>
      <c r="O11" s="46">
        <f aca="true" t="shared" si="6" ref="O11:T11">MAX(O6:O8)</f>
        <v>0.542</v>
      </c>
      <c r="P11" s="46">
        <f t="shared" si="6"/>
        <v>0.555</v>
      </c>
      <c r="Q11" s="46">
        <f t="shared" si="6"/>
        <v>0.527</v>
      </c>
      <c r="R11" s="46">
        <f t="shared" si="6"/>
        <v>0.528</v>
      </c>
      <c r="S11" s="46">
        <f t="shared" si="6"/>
        <v>0.504</v>
      </c>
      <c r="T11" s="46">
        <f t="shared" si="6"/>
        <v>0.5168</v>
      </c>
      <c r="V11" s="65"/>
    </row>
    <row r="12" spans="3:22" ht="15">
      <c r="C12" s="69"/>
      <c r="D12" s="70"/>
      <c r="E12" s="44"/>
      <c r="F12" s="44"/>
      <c r="G12" s="44"/>
      <c r="H12" s="44"/>
      <c r="I12" s="44"/>
      <c r="J12" s="44"/>
      <c r="K12" s="44"/>
      <c r="L12" s="44"/>
      <c r="N12" s="44"/>
      <c r="O12" s="44"/>
      <c r="P12" s="44"/>
      <c r="Q12" s="44"/>
      <c r="R12" s="44"/>
      <c r="S12" s="44"/>
      <c r="T12" s="44"/>
      <c r="V12" s="65"/>
    </row>
    <row r="13" ht="15">
      <c r="V13" s="65"/>
    </row>
    <row r="14" spans="3:22" ht="15">
      <c r="C14" s="77" t="s">
        <v>261</v>
      </c>
      <c r="M14" s="77" t="s">
        <v>261</v>
      </c>
      <c r="V14" s="65"/>
    </row>
    <row r="15" spans="3:22" ht="15">
      <c r="C15" s="42" t="s">
        <v>549</v>
      </c>
      <c r="M15" s="42" t="s">
        <v>549</v>
      </c>
      <c r="V15" s="65"/>
    </row>
    <row r="16" ht="15">
      <c r="V16" s="65"/>
    </row>
    <row r="17" ht="15">
      <c r="V17" s="65"/>
    </row>
    <row r="18" ht="15">
      <c r="V18" s="65"/>
    </row>
    <row r="19" ht="15">
      <c r="V19" s="65"/>
    </row>
    <row r="20" ht="15">
      <c r="V20" s="65"/>
    </row>
    <row r="21" ht="15">
      <c r="V21" s="65"/>
    </row>
    <row r="22" ht="15">
      <c r="V22" s="65"/>
    </row>
    <row r="23" ht="15">
      <c r="V23" s="65"/>
    </row>
    <row r="24" ht="15">
      <c r="V24" s="65"/>
    </row>
    <row r="25" spans="4:22" ht="15">
      <c r="D25" s="65"/>
      <c r="E25" s="65"/>
      <c r="F25" s="65"/>
      <c r="G25" s="65"/>
      <c r="H25" s="65"/>
      <c r="V25" s="65"/>
    </row>
    <row r="26" ht="15">
      <c r="V26" s="65"/>
    </row>
    <row r="27" ht="15">
      <c r="V27" s="65"/>
    </row>
    <row r="28" ht="15">
      <c r="V28" s="65"/>
    </row>
    <row r="29" ht="15">
      <c r="V29" s="65"/>
    </row>
    <row r="36" ht="15">
      <c r="A36" s="44"/>
    </row>
    <row r="37" spans="2:20" s="44" customFormat="1" ht="15">
      <c r="B37" s="42"/>
      <c r="C37" s="42"/>
      <c r="D37" s="42"/>
      <c r="E37" s="42"/>
      <c r="F37" s="42"/>
      <c r="G37" s="42"/>
      <c r="H37" s="42"/>
      <c r="I37" s="42"/>
      <c r="J37" s="42"/>
      <c r="K37" s="42"/>
      <c r="L37" s="42"/>
      <c r="M37" s="42"/>
      <c r="N37" s="42"/>
      <c r="O37" s="42"/>
      <c r="P37" s="42"/>
      <c r="Q37" s="42"/>
      <c r="R37" s="42"/>
      <c r="S37" s="42"/>
      <c r="T37" s="42"/>
    </row>
    <row r="38" spans="2:20" s="44" customFormat="1" ht="15">
      <c r="B38" s="42"/>
      <c r="C38" s="42"/>
      <c r="D38" s="42"/>
      <c r="E38" s="42"/>
      <c r="F38" s="42"/>
      <c r="G38" s="42"/>
      <c r="H38" s="42"/>
      <c r="I38" s="42"/>
      <c r="J38" s="42"/>
      <c r="K38" s="42"/>
      <c r="L38" s="42"/>
      <c r="M38" s="42"/>
      <c r="N38" s="42"/>
      <c r="O38" s="42"/>
      <c r="P38" s="42"/>
      <c r="Q38" s="42"/>
      <c r="R38" s="42"/>
      <c r="S38" s="42"/>
      <c r="T38" s="42"/>
    </row>
    <row r="39" spans="2:20" s="44" customFormat="1" ht="15">
      <c r="B39" s="42"/>
      <c r="C39" s="42"/>
      <c r="D39" s="42"/>
      <c r="E39" s="42"/>
      <c r="F39" s="42"/>
      <c r="G39" s="42"/>
      <c r="H39" s="42"/>
      <c r="I39" s="42"/>
      <c r="J39" s="42"/>
      <c r="K39" s="42"/>
      <c r="L39" s="42"/>
      <c r="M39" s="42"/>
      <c r="N39" s="42"/>
      <c r="O39" s="42"/>
      <c r="P39" s="42"/>
      <c r="Q39" s="42"/>
      <c r="R39" s="42"/>
      <c r="S39" s="42"/>
      <c r="T39" s="42"/>
    </row>
    <row r="40" spans="2:20" s="44" customFormat="1" ht="15">
      <c r="B40" s="42"/>
      <c r="C40" s="42"/>
      <c r="D40" s="42"/>
      <c r="E40" s="42"/>
      <c r="F40" s="42"/>
      <c r="G40" s="42"/>
      <c r="H40" s="42"/>
      <c r="I40" s="42"/>
      <c r="J40" s="42"/>
      <c r="K40" s="42"/>
      <c r="L40" s="42"/>
      <c r="M40" s="42"/>
      <c r="N40" s="42"/>
      <c r="O40" s="42"/>
      <c r="P40" s="42"/>
      <c r="Q40" s="42"/>
      <c r="R40" s="42"/>
      <c r="S40" s="42"/>
      <c r="T40" s="42"/>
    </row>
    <row r="41" spans="2:20" s="44" customFormat="1" ht="15">
      <c r="B41" s="42"/>
      <c r="C41" s="42"/>
      <c r="D41" s="42"/>
      <c r="E41" s="42"/>
      <c r="F41" s="42"/>
      <c r="G41" s="42"/>
      <c r="H41" s="42"/>
      <c r="I41" s="42"/>
      <c r="J41" s="42"/>
      <c r="K41" s="42"/>
      <c r="L41" s="42"/>
      <c r="M41" s="42"/>
      <c r="N41" s="42"/>
      <c r="O41" s="42"/>
      <c r="P41" s="42"/>
      <c r="Q41" s="42"/>
      <c r="R41" s="42"/>
      <c r="S41" s="42"/>
      <c r="T41" s="42"/>
    </row>
    <row r="42" spans="2:20" s="44" customFormat="1" ht="15">
      <c r="B42" s="42"/>
      <c r="C42" s="42"/>
      <c r="D42" s="42"/>
      <c r="E42" s="42"/>
      <c r="F42" s="42"/>
      <c r="G42" s="42"/>
      <c r="H42" s="42"/>
      <c r="I42" s="42"/>
      <c r="J42" s="42"/>
      <c r="K42" s="42"/>
      <c r="L42" s="42"/>
      <c r="M42" s="42"/>
      <c r="N42" s="42"/>
      <c r="O42" s="42"/>
      <c r="P42" s="42"/>
      <c r="Q42" s="42"/>
      <c r="R42" s="42"/>
      <c r="S42" s="42"/>
      <c r="T42" s="42"/>
    </row>
    <row r="43" spans="2:20" s="44" customFormat="1" ht="15">
      <c r="B43" s="42"/>
      <c r="C43" s="42"/>
      <c r="D43" s="42"/>
      <c r="E43" s="42"/>
      <c r="F43" s="42"/>
      <c r="G43" s="42"/>
      <c r="H43" s="42"/>
      <c r="I43" s="42"/>
      <c r="J43" s="42"/>
      <c r="K43" s="42"/>
      <c r="L43" s="42"/>
      <c r="M43" s="42"/>
      <c r="N43" s="42"/>
      <c r="O43" s="42"/>
      <c r="P43" s="42"/>
      <c r="Q43" s="42"/>
      <c r="R43" s="42"/>
      <c r="S43" s="42"/>
      <c r="T43" s="42"/>
    </row>
    <row r="44" spans="2:20" s="44" customFormat="1" ht="15">
      <c r="B44" s="42"/>
      <c r="C44" s="42"/>
      <c r="D44" s="42"/>
      <c r="E44" s="42"/>
      <c r="F44" s="42"/>
      <c r="G44" s="42"/>
      <c r="H44" s="42"/>
      <c r="I44" s="42"/>
      <c r="J44" s="42"/>
      <c r="K44" s="42"/>
      <c r="L44" s="42"/>
      <c r="M44" s="42"/>
      <c r="N44" s="42"/>
      <c r="O44" s="42"/>
      <c r="P44" s="42"/>
      <c r="Q44" s="42"/>
      <c r="R44" s="42"/>
      <c r="S44" s="42"/>
      <c r="T44" s="42"/>
    </row>
    <row r="45" spans="2:20" s="44" customFormat="1" ht="15">
      <c r="B45" s="42"/>
      <c r="C45" s="42"/>
      <c r="D45" s="42"/>
      <c r="E45" s="42"/>
      <c r="F45" s="42"/>
      <c r="G45" s="42"/>
      <c r="H45" s="42"/>
      <c r="I45" s="42"/>
      <c r="J45" s="42"/>
      <c r="K45" s="42"/>
      <c r="L45" s="42"/>
      <c r="M45" s="42"/>
      <c r="N45" s="42"/>
      <c r="O45" s="42"/>
      <c r="P45" s="42"/>
      <c r="Q45" s="42"/>
      <c r="R45" s="42"/>
      <c r="S45" s="42"/>
      <c r="T45" s="42"/>
    </row>
    <row r="46" spans="2:20" s="44" customFormat="1" ht="15">
      <c r="B46" s="42"/>
      <c r="C46" s="42"/>
      <c r="D46" s="42"/>
      <c r="E46" s="42"/>
      <c r="F46" s="42"/>
      <c r="G46" s="42"/>
      <c r="H46" s="42"/>
      <c r="I46" s="42"/>
      <c r="J46" s="42"/>
      <c r="K46" s="42"/>
      <c r="L46" s="42"/>
      <c r="M46" s="42"/>
      <c r="N46" s="42"/>
      <c r="O46" s="42"/>
      <c r="P46" s="42"/>
      <c r="Q46" s="42"/>
      <c r="R46" s="42"/>
      <c r="S46" s="42"/>
      <c r="T46" s="42"/>
    </row>
    <row r="47" spans="2:20" s="44" customFormat="1" ht="15">
      <c r="B47" s="42"/>
      <c r="C47" s="42"/>
      <c r="D47" s="42"/>
      <c r="E47" s="42"/>
      <c r="F47" s="42"/>
      <c r="G47" s="42"/>
      <c r="H47" s="42"/>
      <c r="I47" s="42"/>
      <c r="J47" s="42"/>
      <c r="K47" s="42"/>
      <c r="L47" s="42"/>
      <c r="M47" s="42"/>
      <c r="N47" s="42"/>
      <c r="O47" s="42"/>
      <c r="P47" s="42"/>
      <c r="Q47" s="42"/>
      <c r="R47" s="42"/>
      <c r="S47" s="42"/>
      <c r="T47" s="42"/>
    </row>
    <row r="48" spans="2:20" s="44" customFormat="1" ht="15">
      <c r="B48" s="42"/>
      <c r="C48" s="42"/>
      <c r="D48" s="42"/>
      <c r="E48" s="42"/>
      <c r="F48" s="42"/>
      <c r="G48" s="42"/>
      <c r="H48" s="42"/>
      <c r="I48" s="42"/>
      <c r="J48" s="42"/>
      <c r="K48" s="42"/>
      <c r="L48" s="42"/>
      <c r="M48" s="42"/>
      <c r="N48" s="42"/>
      <c r="O48" s="42"/>
      <c r="P48" s="42"/>
      <c r="Q48" s="42"/>
      <c r="R48" s="42"/>
      <c r="S48" s="42"/>
      <c r="T48" s="42"/>
    </row>
    <row r="49" spans="2:20" s="44" customFormat="1" ht="15">
      <c r="B49" s="42"/>
      <c r="C49" s="42"/>
      <c r="D49" s="42"/>
      <c r="E49" s="42"/>
      <c r="F49" s="42"/>
      <c r="G49" s="42"/>
      <c r="H49" s="42"/>
      <c r="I49" s="42"/>
      <c r="J49" s="42"/>
      <c r="K49" s="42"/>
      <c r="L49" s="42"/>
      <c r="M49" s="42"/>
      <c r="N49" s="42"/>
      <c r="O49" s="42"/>
      <c r="P49" s="42"/>
      <c r="Q49" s="42"/>
      <c r="R49" s="42"/>
      <c r="S49" s="42"/>
      <c r="T49" s="42"/>
    </row>
    <row r="50" spans="2:20" s="44" customFormat="1" ht="15">
      <c r="B50" s="42"/>
      <c r="C50" s="42"/>
      <c r="D50" s="42"/>
      <c r="E50" s="42"/>
      <c r="F50" s="42"/>
      <c r="G50" s="42"/>
      <c r="H50" s="42"/>
      <c r="I50" s="42"/>
      <c r="J50" s="42"/>
      <c r="K50" s="42"/>
      <c r="L50" s="42"/>
      <c r="M50" s="42"/>
      <c r="N50" s="42"/>
      <c r="O50" s="42"/>
      <c r="P50" s="42"/>
      <c r="Q50" s="42"/>
      <c r="R50" s="42"/>
      <c r="S50" s="42"/>
      <c r="T50" s="42"/>
    </row>
    <row r="51" spans="2:20" s="44" customFormat="1" ht="15">
      <c r="B51" s="42"/>
      <c r="C51" s="42"/>
      <c r="D51" s="42"/>
      <c r="E51" s="42"/>
      <c r="F51" s="42"/>
      <c r="G51" s="42"/>
      <c r="H51" s="42"/>
      <c r="I51" s="42"/>
      <c r="J51" s="42"/>
      <c r="K51" s="42"/>
      <c r="L51" s="42"/>
      <c r="M51" s="42"/>
      <c r="N51" s="42"/>
      <c r="O51" s="42"/>
      <c r="P51" s="42"/>
      <c r="Q51" s="42"/>
      <c r="R51" s="42"/>
      <c r="S51" s="42"/>
      <c r="T51" s="42"/>
    </row>
    <row r="52" spans="2:20" s="44" customFormat="1" ht="15">
      <c r="B52" s="42"/>
      <c r="C52" s="42"/>
      <c r="D52" s="42"/>
      <c r="E52" s="42"/>
      <c r="F52" s="42"/>
      <c r="G52" s="42"/>
      <c r="H52" s="42"/>
      <c r="I52" s="42"/>
      <c r="J52" s="42"/>
      <c r="K52" s="42"/>
      <c r="L52" s="42"/>
      <c r="M52" s="42"/>
      <c r="N52" s="42"/>
      <c r="O52" s="42"/>
      <c r="P52" s="42"/>
      <c r="Q52" s="42"/>
      <c r="R52" s="42"/>
      <c r="S52" s="42"/>
      <c r="T52" s="42"/>
    </row>
    <row r="53" spans="2:20" s="44" customFormat="1" ht="15">
      <c r="B53" s="42"/>
      <c r="C53" s="42"/>
      <c r="D53" s="42"/>
      <c r="E53" s="42"/>
      <c r="F53" s="42"/>
      <c r="G53" s="42"/>
      <c r="H53" s="42"/>
      <c r="I53" s="42"/>
      <c r="J53" s="42"/>
      <c r="K53" s="42"/>
      <c r="L53" s="42"/>
      <c r="M53" s="42"/>
      <c r="N53" s="42"/>
      <c r="O53" s="42"/>
      <c r="P53" s="42"/>
      <c r="Q53" s="42"/>
      <c r="R53" s="42"/>
      <c r="S53" s="42"/>
      <c r="T53" s="42"/>
    </row>
    <row r="54" spans="2:20" s="44" customFormat="1" ht="15">
      <c r="B54" s="42"/>
      <c r="C54" s="42"/>
      <c r="D54" s="42"/>
      <c r="E54" s="42"/>
      <c r="F54" s="42"/>
      <c r="G54" s="42"/>
      <c r="H54" s="42"/>
      <c r="I54" s="42"/>
      <c r="J54" s="42"/>
      <c r="K54" s="42"/>
      <c r="L54" s="42"/>
      <c r="M54" s="42"/>
      <c r="N54" s="42"/>
      <c r="O54" s="42"/>
      <c r="P54" s="42"/>
      <c r="Q54" s="42"/>
      <c r="R54" s="42"/>
      <c r="S54" s="42"/>
      <c r="T54" s="42"/>
    </row>
    <row r="55" spans="2:20" s="44" customFormat="1" ht="15">
      <c r="B55" s="42"/>
      <c r="C55" s="42"/>
      <c r="D55" s="42"/>
      <c r="E55" s="42"/>
      <c r="F55" s="42"/>
      <c r="G55" s="42"/>
      <c r="H55" s="42"/>
      <c r="I55" s="42"/>
      <c r="J55" s="42"/>
      <c r="K55" s="42"/>
      <c r="L55" s="42"/>
      <c r="M55" s="42"/>
      <c r="N55" s="42"/>
      <c r="O55" s="42"/>
      <c r="P55" s="42"/>
      <c r="Q55" s="42"/>
      <c r="R55" s="42"/>
      <c r="S55" s="42"/>
      <c r="T55" s="42"/>
    </row>
    <row r="56" spans="2:20" s="44" customFormat="1" ht="15">
      <c r="B56" s="42"/>
      <c r="C56" s="42"/>
      <c r="D56" s="42"/>
      <c r="E56" s="42"/>
      <c r="F56" s="42"/>
      <c r="G56" s="42"/>
      <c r="H56" s="42"/>
      <c r="I56" s="42"/>
      <c r="J56" s="42"/>
      <c r="K56" s="42"/>
      <c r="L56" s="42"/>
      <c r="M56" s="42"/>
      <c r="N56" s="42"/>
      <c r="O56" s="42"/>
      <c r="P56" s="42"/>
      <c r="Q56" s="42"/>
      <c r="R56" s="42"/>
      <c r="S56" s="42"/>
      <c r="T56" s="42"/>
    </row>
    <row r="57" spans="1:20" s="44" customFormat="1" ht="15">
      <c r="A57" s="42"/>
      <c r="B57" s="42"/>
      <c r="C57" s="42"/>
      <c r="D57" s="42"/>
      <c r="E57" s="42"/>
      <c r="F57" s="42"/>
      <c r="G57" s="42"/>
      <c r="H57" s="42"/>
      <c r="I57" s="42"/>
      <c r="J57" s="42"/>
      <c r="K57" s="42"/>
      <c r="L57" s="42"/>
      <c r="M57" s="42"/>
      <c r="N57" s="42"/>
      <c r="O57" s="42"/>
      <c r="P57" s="42"/>
      <c r="Q57" s="42"/>
      <c r="R57" s="42"/>
      <c r="S57" s="42"/>
      <c r="T57" s="42"/>
    </row>
  </sheetData>
  <mergeCells count="4">
    <mergeCell ref="C2:J2"/>
    <mergeCell ref="M2:T2"/>
    <mergeCell ref="C4:J4"/>
    <mergeCell ref="M4:T4"/>
  </mergeCells>
  <printOptions horizontalCentered="1"/>
  <pageMargins left="0.7" right="0.7" top="0.75" bottom="0.75" header="0.3" footer="0.3"/>
  <pageSetup firstPageNumber="1" useFirstPageNumber="1" horizontalDpi="600" verticalDpi="600" orientation="portrait" scale="85" r:id="rId1"/>
  <headerFooter>
    <oddHeader>&amp;R&amp;"Arial,Regular"&amp;10Exhibit 4.2
Page &amp;P of 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2"/>
  <sheetViews>
    <sheetView zoomScale="70" zoomScaleNormal="70" zoomScaleSheetLayoutView="55" workbookViewId="0" topLeftCell="A61">
      <selection activeCell="G113" sqref="G113"/>
    </sheetView>
  </sheetViews>
  <sheetFormatPr defaultColWidth="9.00390625" defaultRowHeight="15"/>
  <cols>
    <col min="1" max="1" width="35.421875" style="2" customWidth="1"/>
    <col min="2" max="2" width="6.140625" style="2" bestFit="1" customWidth="1"/>
    <col min="3" max="3" width="37.00390625" style="2" customWidth="1"/>
    <col min="4" max="4" width="17.421875" style="2" customWidth="1"/>
    <col min="5" max="5" width="12.28125" style="2" bestFit="1" customWidth="1"/>
    <col min="6" max="6" width="5.140625" style="2" hidden="1" customWidth="1"/>
    <col min="7" max="7" width="21.8515625" style="2" bestFit="1" customWidth="1"/>
    <col min="8" max="8" width="34.8515625" style="2" customWidth="1"/>
    <col min="9" max="9" width="5.140625" style="2" hidden="1" customWidth="1"/>
    <col min="10" max="10" width="20.7109375" style="2" bestFit="1" customWidth="1"/>
    <col min="11" max="11" width="20.7109375" style="2" customWidth="1"/>
    <col min="12" max="12" width="20.140625" style="2" customWidth="1"/>
    <col min="13" max="16" width="14.8515625" style="2" customWidth="1"/>
    <col min="17" max="17" width="16.28125" style="2" customWidth="1"/>
    <col min="18" max="18" width="16.140625" style="2" customWidth="1"/>
    <col min="19" max="19" width="13.7109375" style="2" customWidth="1"/>
    <col min="20" max="20" width="9.140625" style="2" customWidth="1"/>
    <col min="21" max="21" width="89.57421875" style="113" customWidth="1"/>
    <col min="22" max="22" width="11.00390625" style="2" customWidth="1"/>
    <col min="23" max="23" width="35.00390625" style="2" customWidth="1"/>
    <col min="24" max="25" width="17.421875" style="2" bestFit="1" customWidth="1"/>
    <col min="26" max="26" width="18.7109375" style="2" bestFit="1" customWidth="1"/>
    <col min="27" max="27" width="15.7109375" style="2" bestFit="1" customWidth="1"/>
    <col min="28" max="28" width="16.28125" style="2" bestFit="1" customWidth="1"/>
    <col min="29" max="32" width="12.00390625" style="2" customWidth="1"/>
    <col min="33" max="16384" width="9.00390625" style="2" customWidth="1"/>
  </cols>
  <sheetData>
    <row r="1" spans="1:23" ht="15">
      <c r="A1" s="1"/>
      <c r="B1" s="1"/>
      <c r="C1" s="1"/>
      <c r="D1" s="1"/>
      <c r="E1" s="1"/>
      <c r="F1" s="1"/>
      <c r="G1" s="1"/>
      <c r="H1" s="1"/>
      <c r="I1" s="1"/>
      <c r="J1" s="1"/>
      <c r="K1" s="1"/>
      <c r="L1" s="1"/>
      <c r="M1" s="1"/>
      <c r="N1" s="1"/>
      <c r="O1" s="1"/>
      <c r="P1" s="1"/>
      <c r="Q1" s="1"/>
      <c r="R1" s="1"/>
      <c r="S1" s="1"/>
      <c r="T1" s="1"/>
      <c r="U1" s="34"/>
      <c r="V1" s="1"/>
      <c r="W1" s="1"/>
    </row>
    <row r="2" spans="2:22" ht="13">
      <c r="B2" s="115"/>
      <c r="C2" s="115"/>
      <c r="D2" s="118" t="s">
        <v>0</v>
      </c>
      <c r="E2" s="118"/>
      <c r="F2" s="118"/>
      <c r="G2" s="118"/>
      <c r="H2" s="118"/>
      <c r="I2" s="118"/>
      <c r="J2" s="118"/>
      <c r="K2" s="118" t="s">
        <v>0</v>
      </c>
      <c r="L2" s="118"/>
      <c r="M2" s="118"/>
      <c r="N2" s="118"/>
      <c r="O2" s="118"/>
      <c r="P2" s="118"/>
      <c r="Q2" s="118"/>
      <c r="R2" s="118"/>
      <c r="S2" s="118"/>
      <c r="T2" s="118"/>
      <c r="U2" s="97" t="s">
        <v>0</v>
      </c>
      <c r="V2" s="1"/>
    </row>
    <row r="3" spans="1:22" ht="15">
      <c r="A3" s="1"/>
      <c r="B3" s="1"/>
      <c r="C3" s="1"/>
      <c r="D3" s="1"/>
      <c r="E3" s="1"/>
      <c r="F3" s="1"/>
      <c r="G3" s="1"/>
      <c r="H3" s="1"/>
      <c r="I3" s="1"/>
      <c r="J3" s="1"/>
      <c r="K3" s="1"/>
      <c r="L3" s="1"/>
      <c r="M3" s="1"/>
      <c r="N3" s="1"/>
      <c r="O3" s="1"/>
      <c r="P3" s="1"/>
      <c r="Q3" s="1"/>
      <c r="R3" s="1"/>
      <c r="S3" s="1"/>
      <c r="T3" s="1"/>
      <c r="U3" s="34"/>
      <c r="V3" s="1"/>
    </row>
    <row r="4" spans="1:22" ht="13" thickBot="1">
      <c r="A4" s="1"/>
      <c r="B4" s="1"/>
      <c r="C4" s="1"/>
      <c r="D4" s="1"/>
      <c r="E4" s="3" t="s">
        <v>1</v>
      </c>
      <c r="F4" s="1"/>
      <c r="G4" s="3" t="s">
        <v>2</v>
      </c>
      <c r="H4" s="3" t="s">
        <v>3</v>
      </c>
      <c r="I4" s="1"/>
      <c r="J4" s="3" t="s">
        <v>4</v>
      </c>
      <c r="K4" s="3" t="s">
        <v>5</v>
      </c>
      <c r="L4" s="3" t="s">
        <v>5</v>
      </c>
      <c r="M4" s="3" t="s">
        <v>5</v>
      </c>
      <c r="N4" s="3" t="s">
        <v>5</v>
      </c>
      <c r="O4" s="3" t="s">
        <v>5</v>
      </c>
      <c r="P4" s="3" t="s">
        <v>5</v>
      </c>
      <c r="Q4" s="3" t="s">
        <v>5</v>
      </c>
      <c r="R4" s="3" t="s">
        <v>5</v>
      </c>
      <c r="S4" s="3" t="s">
        <v>5</v>
      </c>
      <c r="T4" s="3" t="s">
        <v>5</v>
      </c>
      <c r="U4" s="107" t="s">
        <v>5</v>
      </c>
      <c r="V4" s="1"/>
    </row>
    <row r="5" spans="1:22" ht="39">
      <c r="A5" s="4" t="s">
        <v>6</v>
      </c>
      <c r="B5" s="4" t="s">
        <v>7</v>
      </c>
      <c r="C5" s="4" t="s">
        <v>8</v>
      </c>
      <c r="D5" s="4" t="s">
        <v>9</v>
      </c>
      <c r="E5" s="4" t="s">
        <v>10</v>
      </c>
      <c r="F5" s="4" t="s">
        <v>11</v>
      </c>
      <c r="G5" s="4" t="s">
        <v>12</v>
      </c>
      <c r="H5" s="5" t="s">
        <v>13</v>
      </c>
      <c r="I5" s="5" t="s">
        <v>11</v>
      </c>
      <c r="J5" s="4" t="s">
        <v>14</v>
      </c>
      <c r="K5" s="5" t="s">
        <v>15</v>
      </c>
      <c r="L5" s="5" t="s">
        <v>16</v>
      </c>
      <c r="M5" s="5" t="s">
        <v>17</v>
      </c>
      <c r="N5" s="5" t="s">
        <v>18</v>
      </c>
      <c r="O5" s="5" t="s">
        <v>19</v>
      </c>
      <c r="P5" s="5" t="s">
        <v>20</v>
      </c>
      <c r="Q5" s="5" t="s">
        <v>21</v>
      </c>
      <c r="R5" s="5" t="s">
        <v>22</v>
      </c>
      <c r="S5" s="5" t="s">
        <v>23</v>
      </c>
      <c r="T5" s="5" t="s">
        <v>24</v>
      </c>
      <c r="U5" s="5" t="s">
        <v>25</v>
      </c>
      <c r="V5" s="1"/>
    </row>
    <row r="6" spans="1:22" ht="14.5">
      <c r="A6" s="1"/>
      <c r="B6" s="1"/>
      <c r="C6" s="6" t="s">
        <v>26</v>
      </c>
      <c r="D6" s="7"/>
      <c r="E6" s="7"/>
      <c r="F6" s="7"/>
      <c r="G6" s="7"/>
      <c r="H6" s="7"/>
      <c r="I6" s="7"/>
      <c r="J6" s="3"/>
      <c r="K6" s="7"/>
      <c r="L6" s="3"/>
      <c r="M6" s="3"/>
      <c r="N6" s="3"/>
      <c r="O6" s="3"/>
      <c r="P6" s="3"/>
      <c r="R6" s="8"/>
      <c r="S6" s="8" t="s">
        <v>26</v>
      </c>
      <c r="T6" s="8"/>
      <c r="U6" s="108" t="s">
        <v>26</v>
      </c>
      <c r="V6" s="1"/>
    </row>
    <row r="7" spans="1:22" ht="14">
      <c r="A7" s="1" t="s">
        <v>27</v>
      </c>
      <c r="B7" s="3" t="s">
        <v>28</v>
      </c>
      <c r="C7" s="2" t="s">
        <v>29</v>
      </c>
      <c r="D7" s="9" t="s">
        <v>30</v>
      </c>
      <c r="E7" s="9" t="s">
        <v>85</v>
      </c>
      <c r="F7" s="9">
        <v>3</v>
      </c>
      <c r="G7" s="8" t="s">
        <v>32</v>
      </c>
      <c r="H7" s="10" t="s">
        <v>33</v>
      </c>
      <c r="I7" s="8">
        <v>4</v>
      </c>
      <c r="J7" s="3" t="s">
        <v>34</v>
      </c>
      <c r="K7" s="11" t="s">
        <v>35</v>
      </c>
      <c r="L7" s="11" t="s">
        <v>35</v>
      </c>
      <c r="M7" s="3"/>
      <c r="N7" s="3"/>
      <c r="O7" s="11" t="s">
        <v>35</v>
      </c>
      <c r="P7" s="11" t="s">
        <v>35</v>
      </c>
      <c r="R7" s="8"/>
      <c r="S7" s="11" t="s">
        <v>35</v>
      </c>
      <c r="T7" s="11"/>
      <c r="U7" s="109"/>
      <c r="V7" s="1"/>
    </row>
    <row r="8" spans="1:22" ht="14">
      <c r="A8" s="12" t="s">
        <v>36</v>
      </c>
      <c r="B8" s="13" t="s">
        <v>37</v>
      </c>
      <c r="C8" s="2" t="s">
        <v>38</v>
      </c>
      <c r="D8" s="9" t="s">
        <v>30</v>
      </c>
      <c r="E8" s="9" t="s">
        <v>31</v>
      </c>
      <c r="F8" s="9">
        <v>3</v>
      </c>
      <c r="G8" s="3" t="s">
        <v>39</v>
      </c>
      <c r="H8" s="10" t="s">
        <v>40</v>
      </c>
      <c r="I8" s="8">
        <v>3</v>
      </c>
      <c r="J8" s="3" t="s">
        <v>41</v>
      </c>
      <c r="K8" s="14" t="s">
        <v>42</v>
      </c>
      <c r="L8" s="11" t="s">
        <v>35</v>
      </c>
      <c r="M8" s="3"/>
      <c r="N8" s="3"/>
      <c r="O8" s="11" t="s">
        <v>35</v>
      </c>
      <c r="P8" s="11" t="s">
        <v>35</v>
      </c>
      <c r="R8" s="8"/>
      <c r="S8" s="11" t="s">
        <v>35</v>
      </c>
      <c r="T8" s="11" t="s">
        <v>35</v>
      </c>
      <c r="U8" s="109" t="s">
        <v>43</v>
      </c>
      <c r="V8" s="1"/>
    </row>
    <row r="9" spans="1:22" ht="14">
      <c r="A9" s="1"/>
      <c r="B9" s="13" t="s">
        <v>37</v>
      </c>
      <c r="C9" s="2" t="s">
        <v>38</v>
      </c>
      <c r="D9" s="9" t="s">
        <v>44</v>
      </c>
      <c r="E9" s="9" t="s">
        <v>31</v>
      </c>
      <c r="F9" s="9">
        <v>3</v>
      </c>
      <c r="G9" s="3" t="s">
        <v>39</v>
      </c>
      <c r="H9" s="10" t="s">
        <v>40</v>
      </c>
      <c r="I9" s="8">
        <v>3</v>
      </c>
      <c r="J9" s="3" t="s">
        <v>34</v>
      </c>
      <c r="K9" s="11" t="s">
        <v>35</v>
      </c>
      <c r="L9" s="11" t="s">
        <v>35</v>
      </c>
      <c r="M9" s="3"/>
      <c r="N9" s="11" t="s">
        <v>35</v>
      </c>
      <c r="O9" s="3"/>
      <c r="P9" s="11" t="s">
        <v>35</v>
      </c>
      <c r="R9" s="11" t="s">
        <v>35</v>
      </c>
      <c r="S9" s="8"/>
      <c r="T9" s="11" t="s">
        <v>35</v>
      </c>
      <c r="U9" s="109" t="s">
        <v>43</v>
      </c>
      <c r="V9" s="1"/>
    </row>
    <row r="10" spans="1:22" ht="28">
      <c r="A10" s="1"/>
      <c r="B10" s="13" t="s">
        <v>37</v>
      </c>
      <c r="C10" s="2" t="s">
        <v>45</v>
      </c>
      <c r="D10" s="9" t="s">
        <v>30</v>
      </c>
      <c r="E10" s="9" t="s">
        <v>31</v>
      </c>
      <c r="F10" s="9">
        <v>3</v>
      </c>
      <c r="G10" s="3" t="s">
        <v>46</v>
      </c>
      <c r="H10" s="10" t="s">
        <v>40</v>
      </c>
      <c r="I10" s="8">
        <v>3</v>
      </c>
      <c r="J10" s="3" t="s">
        <v>41</v>
      </c>
      <c r="K10" s="11" t="s">
        <v>35</v>
      </c>
      <c r="L10" s="11" t="s">
        <v>35</v>
      </c>
      <c r="M10" s="3"/>
      <c r="N10" s="11" t="s">
        <v>35</v>
      </c>
      <c r="O10" s="11" t="s">
        <v>35</v>
      </c>
      <c r="P10" s="11" t="s">
        <v>35</v>
      </c>
      <c r="R10" s="11" t="s">
        <v>35</v>
      </c>
      <c r="S10" s="11" t="s">
        <v>35</v>
      </c>
      <c r="T10" s="11" t="s">
        <v>35</v>
      </c>
      <c r="U10" s="109" t="s">
        <v>47</v>
      </c>
      <c r="V10" s="1"/>
    </row>
    <row r="11" spans="1:22" ht="28">
      <c r="A11" s="1"/>
      <c r="B11" s="13" t="s">
        <v>37</v>
      </c>
      <c r="C11" s="2" t="s">
        <v>45</v>
      </c>
      <c r="D11" s="9" t="s">
        <v>44</v>
      </c>
      <c r="E11" s="9" t="s">
        <v>31</v>
      </c>
      <c r="F11" s="9">
        <v>3</v>
      </c>
      <c r="G11" s="3" t="s">
        <v>46</v>
      </c>
      <c r="H11" s="10" t="s">
        <v>40</v>
      </c>
      <c r="I11" s="8">
        <v>3</v>
      </c>
      <c r="J11" s="3" t="s">
        <v>41</v>
      </c>
      <c r="K11" s="11" t="s">
        <v>35</v>
      </c>
      <c r="L11" s="3"/>
      <c r="M11" s="3"/>
      <c r="N11" s="11" t="s">
        <v>35</v>
      </c>
      <c r="O11" s="3"/>
      <c r="P11" s="3"/>
      <c r="R11" s="11" t="s">
        <v>35</v>
      </c>
      <c r="S11" s="8"/>
      <c r="T11" s="11" t="s">
        <v>35</v>
      </c>
      <c r="U11" s="109" t="s">
        <v>47</v>
      </c>
      <c r="V11" s="1"/>
    </row>
    <row r="12" spans="1:22" ht="14">
      <c r="A12" s="1" t="s">
        <v>48</v>
      </c>
      <c r="B12" s="3" t="s">
        <v>49</v>
      </c>
      <c r="C12" s="2" t="s">
        <v>50</v>
      </c>
      <c r="D12" s="9" t="s">
        <v>30</v>
      </c>
      <c r="E12" s="9" t="s">
        <v>51</v>
      </c>
      <c r="F12" s="9">
        <v>4</v>
      </c>
      <c r="G12" s="3" t="s">
        <v>52</v>
      </c>
      <c r="H12" s="10" t="s">
        <v>33</v>
      </c>
      <c r="I12" s="8">
        <v>4</v>
      </c>
      <c r="J12" s="3" t="s">
        <v>53</v>
      </c>
      <c r="K12" s="11" t="s">
        <v>35</v>
      </c>
      <c r="L12" s="11" t="s">
        <v>35</v>
      </c>
      <c r="M12" s="3"/>
      <c r="N12" s="11" t="s">
        <v>35</v>
      </c>
      <c r="O12" s="3"/>
      <c r="P12" s="11" t="s">
        <v>35</v>
      </c>
      <c r="Q12" s="11" t="s">
        <v>35</v>
      </c>
      <c r="R12" s="8"/>
      <c r="S12" s="11" t="s">
        <v>35</v>
      </c>
      <c r="T12" s="11" t="s">
        <v>35</v>
      </c>
      <c r="U12" s="109" t="s">
        <v>54</v>
      </c>
      <c r="V12" s="1"/>
    </row>
    <row r="13" spans="1:22" ht="14">
      <c r="A13" s="1"/>
      <c r="B13" s="3" t="s">
        <v>49</v>
      </c>
      <c r="C13" s="2" t="s">
        <v>55</v>
      </c>
      <c r="D13" s="9" t="s">
        <v>30</v>
      </c>
      <c r="E13" s="9" t="s">
        <v>51</v>
      </c>
      <c r="F13" s="9">
        <v>4</v>
      </c>
      <c r="G13" s="3" t="s">
        <v>56</v>
      </c>
      <c r="H13" s="10" t="s">
        <v>33</v>
      </c>
      <c r="I13" s="8">
        <v>4</v>
      </c>
      <c r="J13" s="3" t="s">
        <v>34</v>
      </c>
      <c r="K13" s="11" t="s">
        <v>35</v>
      </c>
      <c r="L13" s="11" t="s">
        <v>35</v>
      </c>
      <c r="M13" s="3"/>
      <c r="N13" s="11" t="s">
        <v>35</v>
      </c>
      <c r="O13" s="11" t="s">
        <v>35</v>
      </c>
      <c r="P13" s="11" t="s">
        <v>35</v>
      </c>
      <c r="R13" s="11" t="s">
        <v>35</v>
      </c>
      <c r="S13" s="11" t="s">
        <v>35</v>
      </c>
      <c r="T13" s="11" t="s">
        <v>35</v>
      </c>
      <c r="U13" s="109" t="s">
        <v>57</v>
      </c>
      <c r="V13" s="1"/>
    </row>
    <row r="14" spans="1:22" ht="14">
      <c r="A14" s="1"/>
      <c r="B14" s="3" t="s">
        <v>49</v>
      </c>
      <c r="C14" s="2" t="s">
        <v>58</v>
      </c>
      <c r="D14" s="9" t="s">
        <v>30</v>
      </c>
      <c r="E14" s="9" t="s">
        <v>51</v>
      </c>
      <c r="F14" s="9">
        <v>4</v>
      </c>
      <c r="G14" s="3" t="s">
        <v>59</v>
      </c>
      <c r="H14" s="10" t="s">
        <v>60</v>
      </c>
      <c r="I14" s="8">
        <v>5</v>
      </c>
      <c r="J14" s="3" t="s">
        <v>34</v>
      </c>
      <c r="K14" s="11" t="s">
        <v>35</v>
      </c>
      <c r="L14" s="11" t="s">
        <v>35</v>
      </c>
      <c r="M14" s="3"/>
      <c r="N14" s="11" t="s">
        <v>35</v>
      </c>
      <c r="O14" s="11" t="s">
        <v>35</v>
      </c>
      <c r="P14" s="11" t="s">
        <v>35</v>
      </c>
      <c r="R14" s="8"/>
      <c r="S14" s="8"/>
      <c r="T14" s="11" t="s">
        <v>35</v>
      </c>
      <c r="U14" s="109" t="s">
        <v>61</v>
      </c>
      <c r="V14" s="1"/>
    </row>
    <row r="15" spans="1:22" ht="14">
      <c r="A15" s="1"/>
      <c r="B15" s="3" t="s">
        <v>49</v>
      </c>
      <c r="C15" s="2" t="s">
        <v>50</v>
      </c>
      <c r="D15" s="9" t="s">
        <v>30</v>
      </c>
      <c r="E15" s="9" t="s">
        <v>51</v>
      </c>
      <c r="F15" s="9">
        <v>4</v>
      </c>
      <c r="G15" s="3" t="s">
        <v>62</v>
      </c>
      <c r="H15" s="10" t="s">
        <v>33</v>
      </c>
      <c r="I15" s="8">
        <v>4</v>
      </c>
      <c r="J15" s="3" t="s">
        <v>41</v>
      </c>
      <c r="K15" s="11" t="s">
        <v>35</v>
      </c>
      <c r="L15" s="11" t="s">
        <v>35</v>
      </c>
      <c r="M15" s="3"/>
      <c r="N15" s="11" t="s">
        <v>35</v>
      </c>
      <c r="O15" s="3"/>
      <c r="P15" s="11" t="s">
        <v>35</v>
      </c>
      <c r="R15" s="8"/>
      <c r="S15" s="8"/>
      <c r="T15" s="11" t="s">
        <v>35</v>
      </c>
      <c r="U15" s="109" t="s">
        <v>63</v>
      </c>
      <c r="V15" s="1"/>
    </row>
    <row r="16" spans="1:22" ht="14">
      <c r="A16" s="1"/>
      <c r="B16" s="3" t="s">
        <v>49</v>
      </c>
      <c r="C16" s="2" t="s">
        <v>55</v>
      </c>
      <c r="D16" s="9" t="s">
        <v>30</v>
      </c>
      <c r="E16" s="9" t="s">
        <v>51</v>
      </c>
      <c r="F16" s="9">
        <v>4</v>
      </c>
      <c r="G16" s="3" t="s">
        <v>64</v>
      </c>
      <c r="H16" s="10" t="s">
        <v>60</v>
      </c>
      <c r="I16" s="8">
        <v>5</v>
      </c>
      <c r="J16" s="3" t="s">
        <v>34</v>
      </c>
      <c r="K16" s="11" t="s">
        <v>35</v>
      </c>
      <c r="L16" s="11" t="s">
        <v>35</v>
      </c>
      <c r="M16" s="3"/>
      <c r="N16" s="3"/>
      <c r="O16" s="11" t="s">
        <v>35</v>
      </c>
      <c r="P16" s="3"/>
      <c r="R16" s="8"/>
      <c r="S16" s="8"/>
      <c r="T16" s="11" t="s">
        <v>35</v>
      </c>
      <c r="U16" s="109" t="s">
        <v>65</v>
      </c>
      <c r="V16" s="1"/>
    </row>
    <row r="17" spans="1:22" ht="14">
      <c r="A17" s="1"/>
      <c r="B17" s="3" t="s">
        <v>49</v>
      </c>
      <c r="C17" s="2" t="s">
        <v>66</v>
      </c>
      <c r="D17" s="9" t="s">
        <v>30</v>
      </c>
      <c r="E17" s="9" t="s">
        <v>51</v>
      </c>
      <c r="F17" s="9">
        <v>4</v>
      </c>
      <c r="G17" s="3" t="s">
        <v>67</v>
      </c>
      <c r="H17" s="10" t="s">
        <v>40</v>
      </c>
      <c r="I17" s="8">
        <v>3</v>
      </c>
      <c r="J17" s="3" t="s">
        <v>53</v>
      </c>
      <c r="K17" s="14" t="s">
        <v>42</v>
      </c>
      <c r="L17" s="11" t="s">
        <v>35</v>
      </c>
      <c r="M17" s="3"/>
      <c r="N17" s="11" t="s">
        <v>35</v>
      </c>
      <c r="O17" s="11" t="s">
        <v>35</v>
      </c>
      <c r="P17" s="3"/>
      <c r="R17" s="11" t="s">
        <v>35</v>
      </c>
      <c r="S17" s="11" t="s">
        <v>35</v>
      </c>
      <c r="T17" s="11" t="s">
        <v>35</v>
      </c>
      <c r="U17" s="109" t="s">
        <v>68</v>
      </c>
      <c r="V17" s="1"/>
    </row>
    <row r="18" spans="1:22" ht="14">
      <c r="A18" s="1"/>
      <c r="B18" s="3" t="s">
        <v>49</v>
      </c>
      <c r="C18" s="2" t="s">
        <v>69</v>
      </c>
      <c r="D18" s="9" t="s">
        <v>30</v>
      </c>
      <c r="E18" s="9" t="s">
        <v>51</v>
      </c>
      <c r="F18" s="9">
        <v>4</v>
      </c>
      <c r="G18" s="3" t="s">
        <v>70</v>
      </c>
      <c r="H18" s="10" t="s">
        <v>71</v>
      </c>
      <c r="I18" s="8">
        <v>2</v>
      </c>
      <c r="J18" s="3" t="s">
        <v>41</v>
      </c>
      <c r="K18" s="11" t="s">
        <v>35</v>
      </c>
      <c r="L18" s="11" t="s">
        <v>35</v>
      </c>
      <c r="M18" s="3"/>
      <c r="N18" s="11" t="s">
        <v>35</v>
      </c>
      <c r="O18" s="11" t="s">
        <v>35</v>
      </c>
      <c r="P18" s="3"/>
      <c r="R18" s="11" t="s">
        <v>35</v>
      </c>
      <c r="S18" s="11" t="s">
        <v>35</v>
      </c>
      <c r="T18" s="11" t="s">
        <v>35</v>
      </c>
      <c r="U18" s="109" t="s">
        <v>61</v>
      </c>
      <c r="V18" s="1"/>
    </row>
    <row r="19" spans="1:22" ht="14">
      <c r="A19" s="1"/>
      <c r="B19" s="3" t="s">
        <v>49</v>
      </c>
      <c r="C19" s="2" t="s">
        <v>72</v>
      </c>
      <c r="D19" s="9" t="s">
        <v>30</v>
      </c>
      <c r="E19" s="9" t="s">
        <v>51</v>
      </c>
      <c r="F19" s="9">
        <v>4</v>
      </c>
      <c r="G19" s="3" t="s">
        <v>73</v>
      </c>
      <c r="H19" s="10" t="s">
        <v>33</v>
      </c>
      <c r="I19" s="8">
        <v>4</v>
      </c>
      <c r="J19" s="3" t="s">
        <v>34</v>
      </c>
      <c r="K19" s="11" t="s">
        <v>35</v>
      </c>
      <c r="L19" s="3"/>
      <c r="M19" s="3"/>
      <c r="N19" s="3"/>
      <c r="O19" s="3"/>
      <c r="P19" s="3"/>
      <c r="R19" s="8"/>
      <c r="S19" s="8"/>
      <c r="T19" s="8"/>
      <c r="U19" s="109"/>
      <c r="V19" s="1"/>
    </row>
    <row r="20" spans="1:22" ht="14">
      <c r="A20" s="1"/>
      <c r="B20" s="3" t="s">
        <v>49</v>
      </c>
      <c r="C20" s="2" t="s">
        <v>74</v>
      </c>
      <c r="D20" s="9" t="s">
        <v>30</v>
      </c>
      <c r="E20" s="9" t="s">
        <v>51</v>
      </c>
      <c r="F20" s="9">
        <v>4</v>
      </c>
      <c r="G20" s="3" t="s">
        <v>75</v>
      </c>
      <c r="H20" s="10" t="s">
        <v>40</v>
      </c>
      <c r="I20" s="8">
        <v>3</v>
      </c>
      <c r="J20" s="3" t="s">
        <v>41</v>
      </c>
      <c r="K20" s="14" t="s">
        <v>42</v>
      </c>
      <c r="L20" s="11" t="s">
        <v>35</v>
      </c>
      <c r="M20" s="3"/>
      <c r="N20" s="3"/>
      <c r="O20" s="3"/>
      <c r="P20" s="3"/>
      <c r="R20" s="11" t="s">
        <v>35</v>
      </c>
      <c r="S20" s="11" t="s">
        <v>35</v>
      </c>
      <c r="T20" s="8"/>
      <c r="U20" s="109"/>
      <c r="V20" s="1"/>
    </row>
    <row r="21" spans="1:22" ht="14">
      <c r="A21" s="1"/>
      <c r="B21" s="3" t="s">
        <v>49</v>
      </c>
      <c r="C21" s="2" t="s">
        <v>50</v>
      </c>
      <c r="D21" s="9" t="s">
        <v>30</v>
      </c>
      <c r="E21" s="9" t="s">
        <v>51</v>
      </c>
      <c r="F21" s="9">
        <v>4</v>
      </c>
      <c r="G21" s="3" t="s">
        <v>75</v>
      </c>
      <c r="H21" s="10" t="s">
        <v>40</v>
      </c>
      <c r="I21" s="8">
        <v>3</v>
      </c>
      <c r="J21" s="3" t="s">
        <v>41</v>
      </c>
      <c r="K21" s="11" t="s">
        <v>35</v>
      </c>
      <c r="L21" s="11" t="s">
        <v>35</v>
      </c>
      <c r="M21" s="3"/>
      <c r="N21" s="3"/>
      <c r="O21" s="3"/>
      <c r="P21" s="3"/>
      <c r="R21" s="11" t="s">
        <v>35</v>
      </c>
      <c r="S21" s="11" t="s">
        <v>35</v>
      </c>
      <c r="T21" s="8"/>
      <c r="U21" s="109"/>
      <c r="V21" s="1"/>
    </row>
    <row r="22" spans="1:22" ht="14">
      <c r="A22" s="1"/>
      <c r="B22" s="3" t="s">
        <v>49</v>
      </c>
      <c r="C22" s="2" t="s">
        <v>76</v>
      </c>
      <c r="D22" s="9" t="s">
        <v>30</v>
      </c>
      <c r="E22" s="9" t="s">
        <v>51</v>
      </c>
      <c r="F22" s="9">
        <v>4</v>
      </c>
      <c r="G22" s="3" t="s">
        <v>77</v>
      </c>
      <c r="H22" s="10" t="s">
        <v>33</v>
      </c>
      <c r="I22" s="8">
        <v>4</v>
      </c>
      <c r="J22" s="3" t="s">
        <v>41</v>
      </c>
      <c r="K22" s="11" t="s">
        <v>35</v>
      </c>
      <c r="L22" s="11" t="s">
        <v>35</v>
      </c>
      <c r="M22" s="3"/>
      <c r="N22" s="3"/>
      <c r="O22" s="11" t="s">
        <v>35</v>
      </c>
      <c r="P22" s="3"/>
      <c r="Q22" s="11" t="s">
        <v>35</v>
      </c>
      <c r="R22" s="8"/>
      <c r="S22" s="11" t="s">
        <v>35</v>
      </c>
      <c r="T22" s="11" t="s">
        <v>35</v>
      </c>
      <c r="U22" s="109" t="s">
        <v>54</v>
      </c>
      <c r="V22" s="1"/>
    </row>
    <row r="23" spans="1:22" ht="14">
      <c r="A23" s="1"/>
      <c r="B23" s="3" t="s">
        <v>49</v>
      </c>
      <c r="C23" s="2" t="s">
        <v>76</v>
      </c>
      <c r="D23" s="9" t="s">
        <v>30</v>
      </c>
      <c r="E23" s="9" t="s">
        <v>51</v>
      </c>
      <c r="F23" s="9">
        <v>4</v>
      </c>
      <c r="G23" s="3" t="s">
        <v>78</v>
      </c>
      <c r="H23" s="10" t="s">
        <v>40</v>
      </c>
      <c r="I23" s="8">
        <v>3</v>
      </c>
      <c r="J23" s="3" t="s">
        <v>41</v>
      </c>
      <c r="K23" s="11" t="s">
        <v>35</v>
      </c>
      <c r="L23" s="11" t="s">
        <v>35</v>
      </c>
      <c r="M23" s="3"/>
      <c r="N23" s="3"/>
      <c r="O23" s="11" t="s">
        <v>35</v>
      </c>
      <c r="P23" s="3"/>
      <c r="R23" s="8"/>
      <c r="S23" s="8"/>
      <c r="T23" s="11" t="s">
        <v>35</v>
      </c>
      <c r="U23" s="109" t="s">
        <v>54</v>
      </c>
      <c r="V23" s="1"/>
    </row>
    <row r="24" spans="1:22" ht="14">
      <c r="A24" s="1" t="s">
        <v>82</v>
      </c>
      <c r="B24" s="3" t="s">
        <v>83</v>
      </c>
      <c r="C24" s="2" t="s">
        <v>84</v>
      </c>
      <c r="D24" s="9" t="s">
        <v>30</v>
      </c>
      <c r="E24" s="9" t="s">
        <v>85</v>
      </c>
      <c r="F24" s="9">
        <v>2</v>
      </c>
      <c r="G24" s="8" t="s">
        <v>86</v>
      </c>
      <c r="H24" s="10" t="s">
        <v>71</v>
      </c>
      <c r="I24" s="8">
        <v>2</v>
      </c>
      <c r="J24" s="3" t="s">
        <v>41</v>
      </c>
      <c r="K24" s="11" t="s">
        <v>35</v>
      </c>
      <c r="L24" s="3"/>
      <c r="M24" s="3"/>
      <c r="N24" s="3"/>
      <c r="O24" s="3"/>
      <c r="P24" s="3"/>
      <c r="R24" s="8"/>
      <c r="S24" s="8"/>
      <c r="T24" s="8"/>
      <c r="U24" s="109"/>
      <c r="V24" s="1"/>
    </row>
    <row r="25" spans="1:22" ht="14">
      <c r="A25" s="1"/>
      <c r="B25" s="3" t="s">
        <v>83</v>
      </c>
      <c r="C25" s="2" t="s">
        <v>87</v>
      </c>
      <c r="D25" s="9" t="s">
        <v>30</v>
      </c>
      <c r="E25" s="9" t="s">
        <v>85</v>
      </c>
      <c r="F25" s="9">
        <v>2</v>
      </c>
      <c r="G25" s="8" t="s">
        <v>88</v>
      </c>
      <c r="H25" s="10" t="s">
        <v>40</v>
      </c>
      <c r="I25" s="8">
        <v>3</v>
      </c>
      <c r="J25" s="3" t="s">
        <v>41</v>
      </c>
      <c r="K25" s="11" t="s">
        <v>35</v>
      </c>
      <c r="L25" s="11" t="s">
        <v>35</v>
      </c>
      <c r="M25" s="11" t="s">
        <v>35</v>
      </c>
      <c r="N25" s="3"/>
      <c r="O25" s="3"/>
      <c r="P25" s="3"/>
      <c r="R25" s="8"/>
      <c r="S25" s="8"/>
      <c r="T25" s="8"/>
      <c r="U25" s="109"/>
      <c r="V25" s="1"/>
    </row>
    <row r="26" spans="1:22" ht="14">
      <c r="A26" s="1"/>
      <c r="B26" s="3" t="s">
        <v>83</v>
      </c>
      <c r="C26" s="2" t="s">
        <v>87</v>
      </c>
      <c r="D26" s="9" t="s">
        <v>44</v>
      </c>
      <c r="E26" s="9" t="s">
        <v>85</v>
      </c>
      <c r="F26" s="9">
        <v>2</v>
      </c>
      <c r="G26" s="8" t="s">
        <v>88</v>
      </c>
      <c r="H26" s="10" t="s">
        <v>40</v>
      </c>
      <c r="I26" s="8">
        <v>3</v>
      </c>
      <c r="J26" s="3" t="s">
        <v>41</v>
      </c>
      <c r="K26" s="11" t="s">
        <v>35</v>
      </c>
      <c r="L26" s="11" t="s">
        <v>35</v>
      </c>
      <c r="M26" s="11" t="s">
        <v>35</v>
      </c>
      <c r="N26" s="3"/>
      <c r="O26" s="3"/>
      <c r="P26" s="3"/>
      <c r="R26" s="8"/>
      <c r="S26" s="8"/>
      <c r="T26" s="8"/>
      <c r="U26" s="109"/>
      <c r="V26" s="1"/>
    </row>
    <row r="27" spans="1:22" ht="14">
      <c r="A27" s="1"/>
      <c r="B27" s="3" t="s">
        <v>83</v>
      </c>
      <c r="C27" s="2" t="s">
        <v>87</v>
      </c>
      <c r="D27" s="9" t="s">
        <v>44</v>
      </c>
      <c r="E27" s="9" t="s">
        <v>85</v>
      </c>
      <c r="F27" s="9">
        <v>2</v>
      </c>
      <c r="G27" s="8" t="s">
        <v>89</v>
      </c>
      <c r="H27" s="10" t="s">
        <v>33</v>
      </c>
      <c r="I27" s="8">
        <v>4</v>
      </c>
      <c r="J27" s="3" t="s">
        <v>34</v>
      </c>
      <c r="K27" s="11" t="s">
        <v>35</v>
      </c>
      <c r="L27" s="11" t="s">
        <v>35</v>
      </c>
      <c r="M27" s="11" t="s">
        <v>35</v>
      </c>
      <c r="N27" s="3"/>
      <c r="O27" s="3"/>
      <c r="P27" s="3"/>
      <c r="R27" s="8"/>
      <c r="S27" s="8"/>
      <c r="T27" s="8"/>
      <c r="U27" s="109"/>
      <c r="V27" s="1"/>
    </row>
    <row r="28" spans="1:22" ht="14">
      <c r="A28" s="1"/>
      <c r="B28" s="3" t="s">
        <v>83</v>
      </c>
      <c r="C28" s="2" t="s">
        <v>87</v>
      </c>
      <c r="D28" s="9" t="s">
        <v>30</v>
      </c>
      <c r="E28" s="9" t="s">
        <v>85</v>
      </c>
      <c r="F28" s="9">
        <v>2</v>
      </c>
      <c r="G28" s="8" t="s">
        <v>90</v>
      </c>
      <c r="H28" s="10" t="s">
        <v>71</v>
      </c>
      <c r="I28" s="8">
        <v>2</v>
      </c>
      <c r="J28" s="3" t="s">
        <v>41</v>
      </c>
      <c r="K28" s="11" t="s">
        <v>35</v>
      </c>
      <c r="L28" s="11" t="s">
        <v>35</v>
      </c>
      <c r="M28" s="3"/>
      <c r="N28" s="11" t="s">
        <v>35</v>
      </c>
      <c r="O28" s="11" t="s">
        <v>35</v>
      </c>
      <c r="P28" s="3"/>
      <c r="R28" s="8"/>
      <c r="S28" s="8"/>
      <c r="T28" s="8"/>
      <c r="U28" s="109"/>
      <c r="V28" s="1"/>
    </row>
    <row r="29" spans="1:22" ht="14">
      <c r="A29" s="1"/>
      <c r="B29" s="3" t="s">
        <v>83</v>
      </c>
      <c r="C29" s="2" t="s">
        <v>87</v>
      </c>
      <c r="D29" s="9" t="s">
        <v>44</v>
      </c>
      <c r="E29" s="9" t="s">
        <v>85</v>
      </c>
      <c r="F29" s="9">
        <v>2</v>
      </c>
      <c r="G29" s="8" t="s">
        <v>90</v>
      </c>
      <c r="H29" s="10" t="s">
        <v>71</v>
      </c>
      <c r="I29" s="8">
        <v>2</v>
      </c>
      <c r="J29" s="3" t="s">
        <v>41</v>
      </c>
      <c r="K29" s="11" t="s">
        <v>35</v>
      </c>
      <c r="L29" s="11" t="s">
        <v>35</v>
      </c>
      <c r="M29" s="3"/>
      <c r="N29" s="11" t="s">
        <v>35</v>
      </c>
      <c r="O29" s="3"/>
      <c r="P29" s="3"/>
      <c r="R29" s="8"/>
      <c r="S29" s="8"/>
      <c r="T29" s="8"/>
      <c r="U29" s="109"/>
      <c r="V29" s="1"/>
    </row>
    <row r="30" spans="1:22" ht="14">
      <c r="A30" s="1" t="s">
        <v>91</v>
      </c>
      <c r="B30" s="3" t="s">
        <v>92</v>
      </c>
      <c r="C30" s="2" t="s">
        <v>93</v>
      </c>
      <c r="D30" s="9" t="s">
        <v>30</v>
      </c>
      <c r="E30" s="9" t="s">
        <v>51</v>
      </c>
      <c r="F30" s="9">
        <v>4</v>
      </c>
      <c r="G30" s="8" t="s">
        <v>94</v>
      </c>
      <c r="H30" s="10" t="s">
        <v>60</v>
      </c>
      <c r="I30" s="8">
        <v>5</v>
      </c>
      <c r="J30" s="3" t="s">
        <v>34</v>
      </c>
      <c r="K30" s="11" t="s">
        <v>35</v>
      </c>
      <c r="L30" s="11" t="s">
        <v>35</v>
      </c>
      <c r="M30" s="3"/>
      <c r="N30" s="3"/>
      <c r="O30" s="3"/>
      <c r="P30" s="11" t="s">
        <v>35</v>
      </c>
      <c r="Q30" s="11" t="s">
        <v>35</v>
      </c>
      <c r="R30" s="8"/>
      <c r="S30" s="8"/>
      <c r="T30" s="11" t="s">
        <v>35</v>
      </c>
      <c r="U30" s="109" t="s">
        <v>95</v>
      </c>
      <c r="V30" s="1"/>
    </row>
    <row r="31" spans="1:32" ht="14.5">
      <c r="A31" s="1"/>
      <c r="B31" s="3" t="s">
        <v>92</v>
      </c>
      <c r="C31" s="2" t="s">
        <v>96</v>
      </c>
      <c r="D31" s="9" t="s">
        <v>30</v>
      </c>
      <c r="E31" s="9" t="s">
        <v>51</v>
      </c>
      <c r="F31" s="9">
        <v>4</v>
      </c>
      <c r="G31" s="8" t="s">
        <v>56</v>
      </c>
      <c r="H31" s="10" t="s">
        <v>33</v>
      </c>
      <c r="I31" s="8">
        <v>4</v>
      </c>
      <c r="J31" s="3" t="s">
        <v>41</v>
      </c>
      <c r="K31" s="11" t="s">
        <v>35</v>
      </c>
      <c r="L31" s="11" t="s">
        <v>35</v>
      </c>
      <c r="M31" s="3"/>
      <c r="N31" s="11" t="s">
        <v>35</v>
      </c>
      <c r="O31" s="11" t="s">
        <v>35</v>
      </c>
      <c r="P31" s="11" t="s">
        <v>35</v>
      </c>
      <c r="Q31" s="11" t="s">
        <v>35</v>
      </c>
      <c r="R31" s="11" t="s">
        <v>35</v>
      </c>
      <c r="S31" s="11" t="s">
        <v>35</v>
      </c>
      <c r="T31" s="11" t="s">
        <v>35</v>
      </c>
      <c r="U31" s="109" t="s">
        <v>57</v>
      </c>
      <c r="V31" s="1"/>
      <c r="X31" s="15"/>
      <c r="Y31" s="15"/>
      <c r="Z31" s="15"/>
      <c r="AA31" s="15"/>
      <c r="AB31" s="15"/>
      <c r="AC31" s="15"/>
      <c r="AD31" s="15"/>
      <c r="AE31" s="15"/>
      <c r="AF31" s="15"/>
    </row>
    <row r="32" spans="1:32" ht="14.5">
      <c r="A32" s="1"/>
      <c r="B32" s="3" t="s">
        <v>92</v>
      </c>
      <c r="C32" s="2" t="s">
        <v>97</v>
      </c>
      <c r="D32" s="9" t="s">
        <v>30</v>
      </c>
      <c r="E32" s="9" t="s">
        <v>51</v>
      </c>
      <c r="F32" s="9">
        <v>4</v>
      </c>
      <c r="G32" s="8" t="s">
        <v>59</v>
      </c>
      <c r="H32" s="10" t="s">
        <v>60</v>
      </c>
      <c r="I32" s="8">
        <v>5</v>
      </c>
      <c r="J32" s="8" t="s">
        <v>34</v>
      </c>
      <c r="K32" s="11" t="s">
        <v>35</v>
      </c>
      <c r="L32" s="11" t="s">
        <v>35</v>
      </c>
      <c r="M32" s="3"/>
      <c r="N32" s="11" t="s">
        <v>35</v>
      </c>
      <c r="O32" s="11" t="s">
        <v>35</v>
      </c>
      <c r="P32" s="11" t="s">
        <v>35</v>
      </c>
      <c r="R32" s="8"/>
      <c r="S32" s="8"/>
      <c r="T32" s="11" t="s">
        <v>35</v>
      </c>
      <c r="U32" s="109" t="s">
        <v>61</v>
      </c>
      <c r="V32" s="1"/>
      <c r="W32" s="16"/>
      <c r="X32" s="15"/>
      <c r="Y32" s="15"/>
      <c r="Z32" s="15"/>
      <c r="AA32" s="15"/>
      <c r="AB32" s="15"/>
      <c r="AC32" s="15"/>
      <c r="AD32" s="15"/>
      <c r="AE32" s="15"/>
      <c r="AF32" s="15"/>
    </row>
    <row r="33" spans="1:32" ht="14.5">
      <c r="A33" s="1"/>
      <c r="B33" s="3" t="s">
        <v>92</v>
      </c>
      <c r="C33" s="2" t="s">
        <v>97</v>
      </c>
      <c r="D33" s="9" t="s">
        <v>44</v>
      </c>
      <c r="E33" s="9" t="s">
        <v>51</v>
      </c>
      <c r="F33" s="9">
        <v>4</v>
      </c>
      <c r="G33" s="8" t="s">
        <v>59</v>
      </c>
      <c r="H33" s="10" t="s">
        <v>60</v>
      </c>
      <c r="I33" s="8">
        <v>5</v>
      </c>
      <c r="J33" s="8" t="s">
        <v>34</v>
      </c>
      <c r="K33" s="11" t="s">
        <v>35</v>
      </c>
      <c r="L33" s="11" t="s">
        <v>35</v>
      </c>
      <c r="M33" s="3"/>
      <c r="N33" s="11" t="s">
        <v>35</v>
      </c>
      <c r="O33" s="3"/>
      <c r="P33" s="3"/>
      <c r="R33" s="8"/>
      <c r="S33" s="8"/>
      <c r="T33" s="11" t="s">
        <v>35</v>
      </c>
      <c r="U33" s="109" t="s">
        <v>61</v>
      </c>
      <c r="V33" s="1"/>
      <c r="X33" s="15"/>
      <c r="Y33" s="15"/>
      <c r="Z33" s="15"/>
      <c r="AA33" s="15"/>
      <c r="AB33" s="15"/>
      <c r="AC33" s="15"/>
      <c r="AD33" s="15"/>
      <c r="AE33" s="15"/>
      <c r="AF33" s="15"/>
    </row>
    <row r="34" spans="1:23" ht="14">
      <c r="A34" s="1"/>
      <c r="B34" s="3" t="s">
        <v>92</v>
      </c>
      <c r="C34" s="2" t="s">
        <v>98</v>
      </c>
      <c r="D34" s="9" t="s">
        <v>30</v>
      </c>
      <c r="E34" s="9" t="s">
        <v>51</v>
      </c>
      <c r="F34" s="9">
        <v>4</v>
      </c>
      <c r="G34" s="8" t="s">
        <v>99</v>
      </c>
      <c r="H34" s="10" t="s">
        <v>60</v>
      </c>
      <c r="I34" s="8">
        <v>5</v>
      </c>
      <c r="J34" s="3" t="s">
        <v>41</v>
      </c>
      <c r="K34" s="11" t="s">
        <v>35</v>
      </c>
      <c r="L34" s="11" t="s">
        <v>35</v>
      </c>
      <c r="M34" s="3"/>
      <c r="N34" s="3"/>
      <c r="O34" s="11" t="s">
        <v>35</v>
      </c>
      <c r="P34" s="11" t="s">
        <v>35</v>
      </c>
      <c r="R34" s="8"/>
      <c r="S34" s="8"/>
      <c r="T34" s="8"/>
      <c r="U34" s="109"/>
      <c r="V34" s="1"/>
      <c r="W34" s="3"/>
    </row>
    <row r="35" spans="1:23" ht="14">
      <c r="A35" s="1"/>
      <c r="B35" s="3" t="s">
        <v>92</v>
      </c>
      <c r="C35" s="2" t="s">
        <v>100</v>
      </c>
      <c r="D35" s="9" t="s">
        <v>30</v>
      </c>
      <c r="E35" s="9" t="s">
        <v>51</v>
      </c>
      <c r="F35" s="9">
        <v>4</v>
      </c>
      <c r="G35" s="8" t="s">
        <v>99</v>
      </c>
      <c r="H35" s="10" t="s">
        <v>60</v>
      </c>
      <c r="I35" s="8">
        <v>5</v>
      </c>
      <c r="J35" s="3" t="s">
        <v>41</v>
      </c>
      <c r="K35" s="11" t="s">
        <v>35</v>
      </c>
      <c r="L35" s="11" t="s">
        <v>35</v>
      </c>
      <c r="M35" s="3"/>
      <c r="N35" s="3"/>
      <c r="O35" s="11" t="s">
        <v>35</v>
      </c>
      <c r="P35" s="11" t="s">
        <v>35</v>
      </c>
      <c r="R35" s="8"/>
      <c r="S35" s="8"/>
      <c r="T35" s="8"/>
      <c r="U35" s="109"/>
      <c r="V35" s="1"/>
      <c r="W35" s="3"/>
    </row>
    <row r="36" spans="1:23" ht="14">
      <c r="A36" s="1"/>
      <c r="B36" s="3" t="s">
        <v>92</v>
      </c>
      <c r="C36" s="2" t="s">
        <v>101</v>
      </c>
      <c r="D36" s="9" t="s">
        <v>44</v>
      </c>
      <c r="E36" s="9" t="s">
        <v>51</v>
      </c>
      <c r="F36" s="9">
        <v>4</v>
      </c>
      <c r="G36" s="8" t="s">
        <v>99</v>
      </c>
      <c r="H36" s="10" t="s">
        <v>60</v>
      </c>
      <c r="I36" s="8">
        <v>5</v>
      </c>
      <c r="J36" s="3" t="s">
        <v>41</v>
      </c>
      <c r="K36" s="11" t="s">
        <v>35</v>
      </c>
      <c r="L36" s="11" t="s">
        <v>35</v>
      </c>
      <c r="M36" s="11" t="s">
        <v>35</v>
      </c>
      <c r="N36" s="3"/>
      <c r="O36" s="3"/>
      <c r="P36" s="3"/>
      <c r="R36" s="11" t="s">
        <v>35</v>
      </c>
      <c r="S36" s="8"/>
      <c r="T36" s="8"/>
      <c r="U36" s="109"/>
      <c r="V36" s="1"/>
      <c r="W36" s="3"/>
    </row>
    <row r="37" spans="1:23" ht="14">
      <c r="A37" s="1"/>
      <c r="B37" s="3" t="s">
        <v>92</v>
      </c>
      <c r="C37" s="2" t="s">
        <v>102</v>
      </c>
      <c r="D37" s="9" t="s">
        <v>30</v>
      </c>
      <c r="E37" s="9" t="s">
        <v>51</v>
      </c>
      <c r="F37" s="9">
        <v>4</v>
      </c>
      <c r="G37" s="8" t="s">
        <v>67</v>
      </c>
      <c r="H37" s="10" t="s">
        <v>40</v>
      </c>
      <c r="I37" s="8">
        <v>3</v>
      </c>
      <c r="J37" s="8" t="s">
        <v>53</v>
      </c>
      <c r="K37" s="14" t="s">
        <v>42</v>
      </c>
      <c r="L37" s="11" t="s">
        <v>35</v>
      </c>
      <c r="M37" s="3"/>
      <c r="N37" s="11" t="s">
        <v>35</v>
      </c>
      <c r="O37" s="11" t="s">
        <v>35</v>
      </c>
      <c r="P37" s="3"/>
      <c r="R37" s="11" t="s">
        <v>35</v>
      </c>
      <c r="S37" s="11" t="s">
        <v>35</v>
      </c>
      <c r="T37" s="11" t="s">
        <v>35</v>
      </c>
      <c r="U37" s="109" t="s">
        <v>103</v>
      </c>
      <c r="V37" s="1"/>
      <c r="W37" s="3"/>
    </row>
    <row r="38" spans="1:23" ht="14">
      <c r="A38" s="1"/>
      <c r="B38" s="3" t="s">
        <v>92</v>
      </c>
      <c r="C38" s="2" t="s">
        <v>102</v>
      </c>
      <c r="D38" s="9" t="s">
        <v>44</v>
      </c>
      <c r="E38" s="9" t="s">
        <v>51</v>
      </c>
      <c r="F38" s="9">
        <v>4</v>
      </c>
      <c r="G38" s="8" t="s">
        <v>104</v>
      </c>
      <c r="H38" s="10" t="s">
        <v>40</v>
      </c>
      <c r="I38" s="8">
        <v>3</v>
      </c>
      <c r="J38" s="8" t="s">
        <v>53</v>
      </c>
      <c r="K38" s="11" t="s">
        <v>35</v>
      </c>
      <c r="L38" s="3"/>
      <c r="M38" s="11" t="s">
        <v>35</v>
      </c>
      <c r="N38" s="3"/>
      <c r="O38" s="3"/>
      <c r="P38" s="11" t="s">
        <v>35</v>
      </c>
      <c r="R38" s="11" t="s">
        <v>35</v>
      </c>
      <c r="S38" s="8"/>
      <c r="T38" s="11" t="s">
        <v>35</v>
      </c>
      <c r="U38" s="109" t="s">
        <v>105</v>
      </c>
      <c r="V38" s="1"/>
      <c r="W38" s="3"/>
    </row>
    <row r="39" spans="1:23" ht="14">
      <c r="A39" s="1"/>
      <c r="B39" s="3" t="s">
        <v>92</v>
      </c>
      <c r="C39" s="2" t="s">
        <v>100</v>
      </c>
      <c r="D39" s="9" t="s">
        <v>30</v>
      </c>
      <c r="E39" s="9" t="s">
        <v>51</v>
      </c>
      <c r="F39" s="9">
        <v>4</v>
      </c>
      <c r="G39" s="8" t="s">
        <v>106</v>
      </c>
      <c r="H39" s="10" t="s">
        <v>71</v>
      </c>
      <c r="I39" s="8">
        <v>2</v>
      </c>
      <c r="J39" s="3" t="s">
        <v>41</v>
      </c>
      <c r="K39" s="11" t="s">
        <v>35</v>
      </c>
      <c r="L39" s="11" t="s">
        <v>35</v>
      </c>
      <c r="M39" s="11"/>
      <c r="N39" s="3"/>
      <c r="O39" s="3"/>
      <c r="P39" s="11" t="s">
        <v>35</v>
      </c>
      <c r="R39" s="11"/>
      <c r="S39" s="8"/>
      <c r="T39" s="11"/>
      <c r="U39" s="109"/>
      <c r="V39" s="1"/>
      <c r="W39" s="3"/>
    </row>
    <row r="40" spans="1:23" ht="14">
      <c r="A40" s="1"/>
      <c r="B40" s="3" t="s">
        <v>92</v>
      </c>
      <c r="C40" s="2" t="s">
        <v>98</v>
      </c>
      <c r="D40" s="9" t="s">
        <v>30</v>
      </c>
      <c r="E40" s="9" t="s">
        <v>51</v>
      </c>
      <c r="F40" s="9">
        <v>4</v>
      </c>
      <c r="G40" s="8" t="s">
        <v>106</v>
      </c>
      <c r="H40" s="10" t="s">
        <v>71</v>
      </c>
      <c r="I40" s="8">
        <v>2</v>
      </c>
      <c r="J40" s="3" t="s">
        <v>41</v>
      </c>
      <c r="K40" s="11" t="s">
        <v>35</v>
      </c>
      <c r="L40" s="11" t="s">
        <v>35</v>
      </c>
      <c r="M40" s="3"/>
      <c r="N40" s="3"/>
      <c r="O40" s="3"/>
      <c r="P40" s="11" t="s">
        <v>35</v>
      </c>
      <c r="R40" s="8"/>
      <c r="S40" s="8"/>
      <c r="T40" s="8"/>
      <c r="U40" s="109"/>
      <c r="V40" s="1"/>
      <c r="W40" s="3"/>
    </row>
    <row r="41" spans="1:23" ht="14">
      <c r="A41" s="1"/>
      <c r="B41" s="3" t="s">
        <v>92</v>
      </c>
      <c r="C41" s="2" t="s">
        <v>101</v>
      </c>
      <c r="D41" s="9" t="s">
        <v>44</v>
      </c>
      <c r="E41" s="9" t="s">
        <v>51</v>
      </c>
      <c r="F41" s="9">
        <v>4</v>
      </c>
      <c r="G41" s="8" t="s">
        <v>106</v>
      </c>
      <c r="H41" s="10" t="s">
        <v>71</v>
      </c>
      <c r="I41" s="8">
        <v>2</v>
      </c>
      <c r="J41" s="3" t="s">
        <v>41</v>
      </c>
      <c r="K41" s="11" t="s">
        <v>35</v>
      </c>
      <c r="L41" s="11" t="s">
        <v>35</v>
      </c>
      <c r="M41" s="3"/>
      <c r="N41" s="11" t="s">
        <v>35</v>
      </c>
      <c r="O41" s="3"/>
      <c r="P41" s="3"/>
      <c r="R41" s="8"/>
      <c r="S41" s="8"/>
      <c r="T41" s="8"/>
      <c r="U41" s="109"/>
      <c r="V41" s="1"/>
      <c r="W41" s="3"/>
    </row>
    <row r="42" spans="1:23" ht="28">
      <c r="A42" s="1"/>
      <c r="B42" s="3" t="s">
        <v>92</v>
      </c>
      <c r="C42" s="2" t="s">
        <v>101</v>
      </c>
      <c r="D42" s="9" t="s">
        <v>44</v>
      </c>
      <c r="E42" s="9" t="s">
        <v>51</v>
      </c>
      <c r="F42" s="9">
        <v>4</v>
      </c>
      <c r="G42" s="8" t="s">
        <v>73</v>
      </c>
      <c r="H42" s="10" t="s">
        <v>33</v>
      </c>
      <c r="I42" s="8">
        <v>4</v>
      </c>
      <c r="J42" s="3" t="s">
        <v>34</v>
      </c>
      <c r="K42" s="11" t="s">
        <v>35</v>
      </c>
      <c r="L42" s="3"/>
      <c r="M42" s="3"/>
      <c r="N42" s="11" t="s">
        <v>35</v>
      </c>
      <c r="O42" s="3"/>
      <c r="P42" s="3"/>
      <c r="R42" s="11" t="s">
        <v>35</v>
      </c>
      <c r="S42" s="8"/>
      <c r="T42" s="11" t="s">
        <v>35</v>
      </c>
      <c r="U42" s="109" t="s">
        <v>107</v>
      </c>
      <c r="V42" s="1"/>
      <c r="W42" s="3"/>
    </row>
    <row r="43" spans="1:23" ht="28">
      <c r="A43" s="1" t="s">
        <v>108</v>
      </c>
      <c r="B43" s="3" t="s">
        <v>109</v>
      </c>
      <c r="C43" s="2" t="s">
        <v>110</v>
      </c>
      <c r="D43" s="9" t="s">
        <v>30</v>
      </c>
      <c r="E43" s="9" t="s">
        <v>85</v>
      </c>
      <c r="F43" s="9">
        <v>2</v>
      </c>
      <c r="G43" s="8" t="s">
        <v>111</v>
      </c>
      <c r="H43" s="10" t="s">
        <v>71</v>
      </c>
      <c r="I43" s="8">
        <v>2</v>
      </c>
      <c r="J43" s="3" t="s">
        <v>34</v>
      </c>
      <c r="K43" s="11" t="s">
        <v>35</v>
      </c>
      <c r="L43" s="3"/>
      <c r="M43" s="11" t="s">
        <v>35</v>
      </c>
      <c r="N43" s="3"/>
      <c r="O43" s="3"/>
      <c r="P43" s="3"/>
      <c r="R43" s="8"/>
      <c r="S43" s="8"/>
      <c r="T43" s="11" t="s">
        <v>35</v>
      </c>
      <c r="U43" s="109" t="s">
        <v>112</v>
      </c>
      <c r="V43" s="1"/>
      <c r="W43" s="3"/>
    </row>
    <row r="44" spans="1:23" ht="14">
      <c r="A44" s="1" t="s">
        <v>574</v>
      </c>
      <c r="B44" s="3" t="s">
        <v>113</v>
      </c>
      <c r="C44" s="2" t="s">
        <v>570</v>
      </c>
      <c r="D44" s="9" t="s">
        <v>30</v>
      </c>
      <c r="E44" s="9" t="s">
        <v>85</v>
      </c>
      <c r="F44" s="9">
        <v>2</v>
      </c>
      <c r="G44" s="8" t="s">
        <v>114</v>
      </c>
      <c r="H44" s="10" t="s">
        <v>115</v>
      </c>
      <c r="I44" s="8">
        <v>1</v>
      </c>
      <c r="J44" s="3" t="s">
        <v>41</v>
      </c>
      <c r="K44" s="11" t="s">
        <v>35</v>
      </c>
      <c r="L44" s="11" t="s">
        <v>35</v>
      </c>
      <c r="M44" s="3"/>
      <c r="N44" s="3"/>
      <c r="O44" s="3"/>
      <c r="P44" s="3"/>
      <c r="R44" s="8"/>
      <c r="S44" s="8"/>
      <c r="T44" s="11" t="s">
        <v>35</v>
      </c>
      <c r="U44" s="109" t="s">
        <v>116</v>
      </c>
      <c r="V44" s="1"/>
      <c r="W44" s="3"/>
    </row>
    <row r="45" spans="1:23" ht="14">
      <c r="A45" s="1"/>
      <c r="B45" s="3" t="s">
        <v>113</v>
      </c>
      <c r="C45" s="2" t="s">
        <v>570</v>
      </c>
      <c r="D45" s="9" t="s">
        <v>30</v>
      </c>
      <c r="E45" s="9" t="s">
        <v>85</v>
      </c>
      <c r="F45" s="9">
        <v>2</v>
      </c>
      <c r="G45" s="8" t="s">
        <v>75</v>
      </c>
      <c r="H45" s="10" t="s">
        <v>40</v>
      </c>
      <c r="I45" s="8">
        <v>3</v>
      </c>
      <c r="J45" s="3" t="s">
        <v>41</v>
      </c>
      <c r="K45" s="11" t="s">
        <v>35</v>
      </c>
      <c r="L45" s="11" t="s">
        <v>35</v>
      </c>
      <c r="M45" s="3"/>
      <c r="N45" s="3"/>
      <c r="O45" s="3"/>
      <c r="P45" s="3"/>
      <c r="R45" s="11" t="s">
        <v>35</v>
      </c>
      <c r="S45" s="8"/>
      <c r="T45" s="11" t="s">
        <v>35</v>
      </c>
      <c r="U45" s="109" t="s">
        <v>575</v>
      </c>
      <c r="V45" s="1"/>
      <c r="W45" s="3"/>
    </row>
    <row r="46" spans="1:23" ht="28">
      <c r="A46" s="1" t="s">
        <v>117</v>
      </c>
      <c r="B46" s="3" t="s">
        <v>118</v>
      </c>
      <c r="C46" s="2" t="s">
        <v>119</v>
      </c>
      <c r="D46" s="9" t="s">
        <v>30</v>
      </c>
      <c r="E46" s="9" t="s">
        <v>51</v>
      </c>
      <c r="F46" s="9">
        <v>4</v>
      </c>
      <c r="G46" s="8" t="s">
        <v>52</v>
      </c>
      <c r="H46" s="10" t="s">
        <v>33</v>
      </c>
      <c r="I46" s="8">
        <v>4</v>
      </c>
      <c r="J46" s="3" t="s">
        <v>34</v>
      </c>
      <c r="K46" s="11" t="s">
        <v>35</v>
      </c>
      <c r="L46" s="11" t="s">
        <v>35</v>
      </c>
      <c r="M46" s="3"/>
      <c r="N46" s="11" t="s">
        <v>35</v>
      </c>
      <c r="O46" s="11" t="s">
        <v>35</v>
      </c>
      <c r="P46" s="3"/>
      <c r="Q46" s="11" t="s">
        <v>35</v>
      </c>
      <c r="R46" s="11" t="s">
        <v>35</v>
      </c>
      <c r="S46" s="11" t="s">
        <v>35</v>
      </c>
      <c r="T46" s="11" t="s">
        <v>35</v>
      </c>
      <c r="U46" s="109" t="s">
        <v>120</v>
      </c>
      <c r="V46" s="1"/>
      <c r="W46" s="3"/>
    </row>
    <row r="47" spans="1:23" ht="14">
      <c r="A47" s="1"/>
      <c r="B47" s="3" t="s">
        <v>118</v>
      </c>
      <c r="C47" s="2" t="s">
        <v>121</v>
      </c>
      <c r="D47" s="9" t="s">
        <v>30</v>
      </c>
      <c r="E47" s="9" t="s">
        <v>31</v>
      </c>
      <c r="F47" s="9">
        <v>3</v>
      </c>
      <c r="G47" s="8" t="s">
        <v>122</v>
      </c>
      <c r="H47" s="10" t="s">
        <v>33</v>
      </c>
      <c r="I47" s="8">
        <v>4</v>
      </c>
      <c r="J47" s="3" t="s">
        <v>41</v>
      </c>
      <c r="K47" s="11" t="s">
        <v>35</v>
      </c>
      <c r="L47" s="11" t="s">
        <v>35</v>
      </c>
      <c r="M47" s="3"/>
      <c r="N47" s="11" t="s">
        <v>35</v>
      </c>
      <c r="O47" s="3"/>
      <c r="P47" s="11" t="s">
        <v>35</v>
      </c>
      <c r="Q47" s="11" t="s">
        <v>35</v>
      </c>
      <c r="R47" s="8"/>
      <c r="S47" s="11" t="s">
        <v>35</v>
      </c>
      <c r="T47" s="11" t="s">
        <v>35</v>
      </c>
      <c r="U47" s="109" t="s">
        <v>123</v>
      </c>
      <c r="V47" s="1"/>
      <c r="W47" s="3"/>
    </row>
    <row r="48" spans="1:22" ht="14">
      <c r="A48" s="1"/>
      <c r="B48" s="3" t="s">
        <v>118</v>
      </c>
      <c r="C48" s="2" t="s">
        <v>121</v>
      </c>
      <c r="D48" s="9" t="s">
        <v>44</v>
      </c>
      <c r="E48" s="9" t="s">
        <v>31</v>
      </c>
      <c r="F48" s="9">
        <v>3</v>
      </c>
      <c r="G48" s="8" t="s">
        <v>122</v>
      </c>
      <c r="H48" s="10" t="s">
        <v>33</v>
      </c>
      <c r="I48" s="8">
        <v>4</v>
      </c>
      <c r="J48" s="3" t="s">
        <v>41</v>
      </c>
      <c r="K48" s="11" t="s">
        <v>35</v>
      </c>
      <c r="L48" s="3"/>
      <c r="M48" s="3"/>
      <c r="N48" s="3"/>
      <c r="O48" s="3"/>
      <c r="P48" s="3"/>
      <c r="R48" s="8"/>
      <c r="S48" s="8"/>
      <c r="T48" s="11" t="s">
        <v>35</v>
      </c>
      <c r="U48" s="109" t="s">
        <v>123</v>
      </c>
      <c r="V48" s="1"/>
    </row>
    <row r="49" spans="1:22" ht="14">
      <c r="A49" s="1"/>
      <c r="B49" s="3" t="s">
        <v>118</v>
      </c>
      <c r="C49" s="2" t="s">
        <v>124</v>
      </c>
      <c r="D49" s="9" t="s">
        <v>30</v>
      </c>
      <c r="E49" s="9" t="s">
        <v>51</v>
      </c>
      <c r="F49" s="9">
        <v>4</v>
      </c>
      <c r="G49" s="8" t="s">
        <v>125</v>
      </c>
      <c r="H49" s="10" t="s">
        <v>33</v>
      </c>
      <c r="I49" s="8">
        <v>4</v>
      </c>
      <c r="J49" s="3" t="s">
        <v>41</v>
      </c>
      <c r="K49" s="11" t="s">
        <v>35</v>
      </c>
      <c r="L49" s="11" t="s">
        <v>35</v>
      </c>
      <c r="M49" s="3"/>
      <c r="N49" s="11" t="s">
        <v>35</v>
      </c>
      <c r="O49" s="3"/>
      <c r="P49" s="11" t="s">
        <v>35</v>
      </c>
      <c r="Q49" s="11" t="s">
        <v>35</v>
      </c>
      <c r="R49" s="11" t="s">
        <v>35</v>
      </c>
      <c r="S49" s="11" t="s">
        <v>35</v>
      </c>
      <c r="T49" s="11" t="s">
        <v>35</v>
      </c>
      <c r="U49" s="109" t="s">
        <v>65</v>
      </c>
      <c r="V49" s="1"/>
    </row>
    <row r="50" spans="1:22" ht="14">
      <c r="A50" s="1"/>
      <c r="B50" s="3" t="s">
        <v>118</v>
      </c>
      <c r="C50" s="2" t="s">
        <v>124</v>
      </c>
      <c r="D50" s="9" t="s">
        <v>44</v>
      </c>
      <c r="E50" s="9" t="s">
        <v>51</v>
      </c>
      <c r="F50" s="9">
        <v>4</v>
      </c>
      <c r="G50" s="8" t="s">
        <v>125</v>
      </c>
      <c r="H50" s="10" t="s">
        <v>33</v>
      </c>
      <c r="I50" s="8">
        <v>4</v>
      </c>
      <c r="J50" s="3" t="s">
        <v>41</v>
      </c>
      <c r="K50" s="11" t="s">
        <v>35</v>
      </c>
      <c r="L50" s="3"/>
      <c r="M50" s="3"/>
      <c r="N50" s="11" t="s">
        <v>35</v>
      </c>
      <c r="O50" s="3"/>
      <c r="P50" s="3"/>
      <c r="R50" s="11" t="s">
        <v>35</v>
      </c>
      <c r="S50" s="8"/>
      <c r="T50" s="8"/>
      <c r="U50" s="109"/>
      <c r="V50" s="1"/>
    </row>
    <row r="51" spans="1:22" ht="14">
      <c r="A51" s="1"/>
      <c r="B51" s="3" t="s">
        <v>118</v>
      </c>
      <c r="C51" s="2" t="s">
        <v>126</v>
      </c>
      <c r="D51" s="9" t="s">
        <v>30</v>
      </c>
      <c r="E51" s="9" t="s">
        <v>51</v>
      </c>
      <c r="F51" s="9">
        <v>4</v>
      </c>
      <c r="G51" s="8" t="s">
        <v>127</v>
      </c>
      <c r="H51" s="10" t="s">
        <v>115</v>
      </c>
      <c r="I51" s="8">
        <v>1</v>
      </c>
      <c r="J51" s="3" t="s">
        <v>34</v>
      </c>
      <c r="K51" s="11" t="s">
        <v>35</v>
      </c>
      <c r="L51" s="11" t="s">
        <v>35</v>
      </c>
      <c r="M51" s="3"/>
      <c r="N51" s="11" t="s">
        <v>35</v>
      </c>
      <c r="O51" s="3"/>
      <c r="P51" s="11" t="s">
        <v>35</v>
      </c>
      <c r="R51" s="8"/>
      <c r="S51" s="11" t="s">
        <v>35</v>
      </c>
      <c r="T51" s="11" t="s">
        <v>35</v>
      </c>
      <c r="U51" s="109" t="s">
        <v>128</v>
      </c>
      <c r="V51" s="1"/>
    </row>
    <row r="52" spans="1:22" ht="14">
      <c r="A52" s="1"/>
      <c r="B52" s="3" t="s">
        <v>118</v>
      </c>
      <c r="C52" s="2" t="s">
        <v>129</v>
      </c>
      <c r="D52" s="9" t="s">
        <v>30</v>
      </c>
      <c r="E52" s="9" t="s">
        <v>31</v>
      </c>
      <c r="F52" s="9">
        <v>3</v>
      </c>
      <c r="G52" s="8" t="s">
        <v>75</v>
      </c>
      <c r="H52" s="10" t="s">
        <v>40</v>
      </c>
      <c r="I52" s="8">
        <v>3</v>
      </c>
      <c r="J52" s="3" t="s">
        <v>41</v>
      </c>
      <c r="K52" s="11" t="s">
        <v>35</v>
      </c>
      <c r="L52" s="11" t="s">
        <v>35</v>
      </c>
      <c r="M52" s="3"/>
      <c r="N52" s="3"/>
      <c r="O52" s="3"/>
      <c r="P52" s="3"/>
      <c r="R52" s="11" t="s">
        <v>35</v>
      </c>
      <c r="S52" s="8"/>
      <c r="T52" s="11" t="s">
        <v>35</v>
      </c>
      <c r="U52" s="109" t="s">
        <v>130</v>
      </c>
      <c r="V52" s="1"/>
    </row>
    <row r="53" spans="1:22" ht="14">
      <c r="A53" s="1" t="s">
        <v>133</v>
      </c>
      <c r="B53" s="3" t="s">
        <v>134</v>
      </c>
      <c r="C53" s="2" t="s">
        <v>135</v>
      </c>
      <c r="D53" s="9" t="s">
        <v>30</v>
      </c>
      <c r="E53" s="9" t="s">
        <v>85</v>
      </c>
      <c r="F53" s="9">
        <v>2</v>
      </c>
      <c r="G53" s="3" t="s">
        <v>136</v>
      </c>
      <c r="H53" s="10" t="s">
        <v>71</v>
      </c>
      <c r="I53" s="8">
        <v>2</v>
      </c>
      <c r="J53" s="3" t="s">
        <v>53</v>
      </c>
      <c r="K53" s="14" t="s">
        <v>42</v>
      </c>
      <c r="L53" s="11" t="s">
        <v>35</v>
      </c>
      <c r="M53" s="3"/>
      <c r="N53" s="3"/>
      <c r="O53" s="3"/>
      <c r="P53" s="3"/>
      <c r="R53" s="11" t="s">
        <v>35</v>
      </c>
      <c r="S53" s="8"/>
      <c r="T53" s="11" t="s">
        <v>35</v>
      </c>
      <c r="U53" s="109" t="s">
        <v>137</v>
      </c>
      <c r="V53" s="1"/>
    </row>
    <row r="54" spans="1:22" ht="28">
      <c r="A54" s="1"/>
      <c r="B54" s="3" t="s">
        <v>134</v>
      </c>
      <c r="C54" s="2" t="s">
        <v>138</v>
      </c>
      <c r="D54" s="9" t="s">
        <v>30</v>
      </c>
      <c r="E54" s="9" t="s">
        <v>85</v>
      </c>
      <c r="F54" s="9">
        <v>2</v>
      </c>
      <c r="G54" s="3" t="s">
        <v>139</v>
      </c>
      <c r="H54" s="10" t="s">
        <v>71</v>
      </c>
      <c r="I54" s="8">
        <v>2</v>
      </c>
      <c r="J54" s="3" t="s">
        <v>53</v>
      </c>
      <c r="K54" s="14" t="s">
        <v>42</v>
      </c>
      <c r="L54" s="11" t="s">
        <v>35</v>
      </c>
      <c r="M54" s="3"/>
      <c r="N54" s="3"/>
      <c r="O54" s="11" t="s">
        <v>35</v>
      </c>
      <c r="P54" s="11" t="s">
        <v>35</v>
      </c>
      <c r="R54" s="11" t="s">
        <v>35</v>
      </c>
      <c r="S54" s="8"/>
      <c r="T54" s="11" t="s">
        <v>35</v>
      </c>
      <c r="U54" s="109" t="s">
        <v>140</v>
      </c>
      <c r="V54" s="1"/>
    </row>
    <row r="55" spans="1:22" ht="14">
      <c r="A55" s="1"/>
      <c r="B55" s="3" t="s">
        <v>134</v>
      </c>
      <c r="C55" s="2" t="s">
        <v>141</v>
      </c>
      <c r="D55" s="9" t="s">
        <v>30</v>
      </c>
      <c r="E55" s="9" t="s">
        <v>85</v>
      </c>
      <c r="F55" s="9">
        <v>2</v>
      </c>
      <c r="G55" s="3" t="s">
        <v>67</v>
      </c>
      <c r="H55" s="10" t="s">
        <v>40</v>
      </c>
      <c r="I55" s="8">
        <v>3</v>
      </c>
      <c r="J55" s="3" t="s">
        <v>53</v>
      </c>
      <c r="K55" s="14" t="s">
        <v>42</v>
      </c>
      <c r="L55" s="11" t="s">
        <v>35</v>
      </c>
      <c r="M55" s="3"/>
      <c r="N55" s="11" t="s">
        <v>35</v>
      </c>
      <c r="O55" s="11" t="s">
        <v>35</v>
      </c>
      <c r="P55" s="3"/>
      <c r="R55" s="11" t="s">
        <v>35</v>
      </c>
      <c r="S55" s="11" t="s">
        <v>35</v>
      </c>
      <c r="T55" s="11" t="s">
        <v>35</v>
      </c>
      <c r="U55" s="109" t="s">
        <v>142</v>
      </c>
      <c r="V55" s="1"/>
    </row>
    <row r="56" spans="1:22" ht="14">
      <c r="A56" s="1"/>
      <c r="B56" s="3" t="s">
        <v>134</v>
      </c>
      <c r="C56" s="2" t="s">
        <v>143</v>
      </c>
      <c r="D56" s="9" t="s">
        <v>30</v>
      </c>
      <c r="E56" s="9" t="s">
        <v>85</v>
      </c>
      <c r="F56" s="9">
        <v>2</v>
      </c>
      <c r="G56" s="3" t="s">
        <v>144</v>
      </c>
      <c r="H56" s="10" t="s">
        <v>33</v>
      </c>
      <c r="I56" s="8">
        <v>4</v>
      </c>
      <c r="J56" s="3" t="s">
        <v>34</v>
      </c>
      <c r="K56" s="14" t="s">
        <v>42</v>
      </c>
      <c r="L56" s="11" t="s">
        <v>35</v>
      </c>
      <c r="M56" s="3"/>
      <c r="N56" s="11"/>
      <c r="O56" s="11"/>
      <c r="P56" s="3"/>
      <c r="R56" s="11" t="s">
        <v>35</v>
      </c>
      <c r="S56" s="11" t="s">
        <v>35</v>
      </c>
      <c r="T56" s="11" t="s">
        <v>35</v>
      </c>
      <c r="U56" s="109" t="s">
        <v>145</v>
      </c>
      <c r="V56" s="1"/>
    </row>
    <row r="57" spans="1:22" ht="14">
      <c r="A57" s="1"/>
      <c r="B57" s="3" t="s">
        <v>134</v>
      </c>
      <c r="C57" s="2" t="s">
        <v>146</v>
      </c>
      <c r="D57" s="9" t="s">
        <v>30</v>
      </c>
      <c r="E57" s="9" t="s">
        <v>85</v>
      </c>
      <c r="F57" s="9">
        <v>2</v>
      </c>
      <c r="G57" s="3" t="s">
        <v>144</v>
      </c>
      <c r="H57" s="10" t="s">
        <v>33</v>
      </c>
      <c r="I57" s="8">
        <v>4</v>
      </c>
      <c r="J57" s="3" t="s">
        <v>34</v>
      </c>
      <c r="K57" s="14" t="s">
        <v>42</v>
      </c>
      <c r="L57" s="11" t="s">
        <v>35</v>
      </c>
      <c r="M57" s="3"/>
      <c r="N57" s="11"/>
      <c r="O57" s="11"/>
      <c r="P57" s="3"/>
      <c r="R57" s="11" t="s">
        <v>35</v>
      </c>
      <c r="S57" s="11" t="s">
        <v>35</v>
      </c>
      <c r="T57" s="11" t="s">
        <v>35</v>
      </c>
      <c r="U57" s="109" t="s">
        <v>145</v>
      </c>
      <c r="V57" s="1"/>
    </row>
    <row r="58" spans="1:22" ht="14">
      <c r="A58" s="1"/>
      <c r="B58" s="3" t="s">
        <v>134</v>
      </c>
      <c r="C58" s="2" t="s">
        <v>147</v>
      </c>
      <c r="D58" s="9" t="s">
        <v>30</v>
      </c>
      <c r="E58" s="9" t="s">
        <v>85</v>
      </c>
      <c r="F58" s="9">
        <v>2</v>
      </c>
      <c r="G58" s="3" t="s">
        <v>144</v>
      </c>
      <c r="H58" s="10" t="s">
        <v>33</v>
      </c>
      <c r="I58" s="8">
        <v>4</v>
      </c>
      <c r="J58" s="3" t="s">
        <v>34</v>
      </c>
      <c r="K58" s="14" t="s">
        <v>42</v>
      </c>
      <c r="L58" s="11" t="s">
        <v>35</v>
      </c>
      <c r="M58" s="3"/>
      <c r="N58" s="11"/>
      <c r="O58" s="11"/>
      <c r="P58" s="3"/>
      <c r="R58" s="11" t="s">
        <v>35</v>
      </c>
      <c r="S58" s="11"/>
      <c r="T58" s="11" t="s">
        <v>35</v>
      </c>
      <c r="U58" s="109" t="s">
        <v>145</v>
      </c>
      <c r="V58" s="1"/>
    </row>
    <row r="59" spans="1:22" ht="14">
      <c r="A59" s="1"/>
      <c r="B59" s="3" t="s">
        <v>134</v>
      </c>
      <c r="C59" s="2" t="s">
        <v>148</v>
      </c>
      <c r="D59" s="9" t="s">
        <v>30</v>
      </c>
      <c r="E59" s="9" t="s">
        <v>85</v>
      </c>
      <c r="F59" s="9">
        <v>2</v>
      </c>
      <c r="G59" s="3" t="s">
        <v>144</v>
      </c>
      <c r="H59" s="10" t="s">
        <v>33</v>
      </c>
      <c r="I59" s="8">
        <v>4</v>
      </c>
      <c r="J59" s="3" t="s">
        <v>34</v>
      </c>
      <c r="K59" s="14" t="s">
        <v>42</v>
      </c>
      <c r="L59" s="11" t="s">
        <v>35</v>
      </c>
      <c r="M59" s="3"/>
      <c r="N59" s="11"/>
      <c r="O59" s="11"/>
      <c r="P59" s="3"/>
      <c r="R59" s="11" t="s">
        <v>35</v>
      </c>
      <c r="S59" s="11"/>
      <c r="T59" s="11" t="s">
        <v>35</v>
      </c>
      <c r="U59" s="109" t="s">
        <v>145</v>
      </c>
      <c r="V59" s="1"/>
    </row>
    <row r="60" spans="1:22" ht="14">
      <c r="A60" s="1"/>
      <c r="B60" s="3" t="s">
        <v>134</v>
      </c>
      <c r="C60" s="2" t="s">
        <v>149</v>
      </c>
      <c r="D60" s="3" t="s">
        <v>30</v>
      </c>
      <c r="E60" s="9" t="s">
        <v>85</v>
      </c>
      <c r="F60" s="9">
        <v>2</v>
      </c>
      <c r="G60" s="3" t="s">
        <v>78</v>
      </c>
      <c r="H60" s="10" t="s">
        <v>40</v>
      </c>
      <c r="I60" s="8">
        <v>3</v>
      </c>
      <c r="J60" s="3" t="s">
        <v>41</v>
      </c>
      <c r="K60" s="11" t="s">
        <v>35</v>
      </c>
      <c r="L60" s="11" t="s">
        <v>35</v>
      </c>
      <c r="M60" s="3"/>
      <c r="N60" s="11"/>
      <c r="O60" s="11"/>
      <c r="P60" s="3"/>
      <c r="R60" s="11" t="s">
        <v>35</v>
      </c>
      <c r="S60" s="11"/>
      <c r="T60" s="11" t="s">
        <v>35</v>
      </c>
      <c r="U60" s="109" t="s">
        <v>137</v>
      </c>
      <c r="V60" s="1"/>
    </row>
    <row r="61" spans="1:22" ht="14">
      <c r="A61" s="1"/>
      <c r="B61" s="3" t="s">
        <v>134</v>
      </c>
      <c r="C61" s="2" t="s">
        <v>135</v>
      </c>
      <c r="D61" s="3" t="s">
        <v>30</v>
      </c>
      <c r="E61" s="9" t="s">
        <v>85</v>
      </c>
      <c r="F61" s="9">
        <v>2</v>
      </c>
      <c r="G61" s="3" t="s">
        <v>78</v>
      </c>
      <c r="H61" s="10" t="s">
        <v>40</v>
      </c>
      <c r="I61" s="8">
        <v>3</v>
      </c>
      <c r="J61" s="3" t="s">
        <v>41</v>
      </c>
      <c r="K61" s="11" t="s">
        <v>35</v>
      </c>
      <c r="L61" s="11" t="s">
        <v>35</v>
      </c>
      <c r="M61" s="3"/>
      <c r="N61" s="3"/>
      <c r="O61" s="3"/>
      <c r="P61" s="3"/>
      <c r="R61" s="11" t="s">
        <v>35</v>
      </c>
      <c r="S61" s="8"/>
      <c r="T61" s="11" t="s">
        <v>35</v>
      </c>
      <c r="U61" s="109" t="s">
        <v>137</v>
      </c>
      <c r="V61" s="1"/>
    </row>
    <row r="62" spans="1:22" ht="14">
      <c r="A62" s="1" t="s">
        <v>150</v>
      </c>
      <c r="B62" s="3" t="s">
        <v>151</v>
      </c>
      <c r="C62" s="2" t="s">
        <v>152</v>
      </c>
      <c r="D62" s="3" t="s">
        <v>30</v>
      </c>
      <c r="E62" s="3" t="s">
        <v>51</v>
      </c>
      <c r="F62" s="9">
        <v>4</v>
      </c>
      <c r="G62" s="3" t="s">
        <v>153</v>
      </c>
      <c r="H62" s="10" t="s">
        <v>33</v>
      </c>
      <c r="I62" s="8">
        <v>4</v>
      </c>
      <c r="J62" s="3" t="s">
        <v>41</v>
      </c>
      <c r="K62" s="11" t="s">
        <v>35</v>
      </c>
      <c r="L62" s="11" t="s">
        <v>35</v>
      </c>
      <c r="M62" s="3"/>
      <c r="N62" s="11" t="s">
        <v>35</v>
      </c>
      <c r="O62" s="11" t="s">
        <v>35</v>
      </c>
      <c r="P62" s="11" t="s">
        <v>35</v>
      </c>
      <c r="R62" s="11"/>
      <c r="S62" s="11" t="s">
        <v>35</v>
      </c>
      <c r="T62" s="11" t="s">
        <v>35</v>
      </c>
      <c r="U62" s="109" t="s">
        <v>61</v>
      </c>
      <c r="V62" s="1"/>
    </row>
    <row r="63" spans="1:22" ht="14">
      <c r="A63" s="1"/>
      <c r="B63" s="3" t="s">
        <v>151</v>
      </c>
      <c r="C63" s="2" t="s">
        <v>154</v>
      </c>
      <c r="D63" s="3" t="s">
        <v>30</v>
      </c>
      <c r="E63" s="3" t="s">
        <v>51</v>
      </c>
      <c r="F63" s="9">
        <v>4</v>
      </c>
      <c r="G63" s="3" t="s">
        <v>153</v>
      </c>
      <c r="H63" s="10" t="s">
        <v>33</v>
      </c>
      <c r="I63" s="8">
        <v>4</v>
      </c>
      <c r="J63" s="3" t="s">
        <v>41</v>
      </c>
      <c r="K63" s="11" t="s">
        <v>35</v>
      </c>
      <c r="L63" s="11" t="s">
        <v>35</v>
      </c>
      <c r="M63" s="3"/>
      <c r="N63" s="11" t="s">
        <v>35</v>
      </c>
      <c r="O63" s="11" t="s">
        <v>35</v>
      </c>
      <c r="P63" s="11" t="s">
        <v>35</v>
      </c>
      <c r="R63" s="11"/>
      <c r="S63" s="11" t="s">
        <v>35</v>
      </c>
      <c r="T63" s="11" t="s">
        <v>35</v>
      </c>
      <c r="U63" s="109" t="s">
        <v>61</v>
      </c>
      <c r="V63" s="1"/>
    </row>
    <row r="64" spans="1:22" ht="14">
      <c r="A64" s="1"/>
      <c r="B64" s="3" t="s">
        <v>151</v>
      </c>
      <c r="C64" s="2" t="s">
        <v>155</v>
      </c>
      <c r="D64" s="3" t="s">
        <v>30</v>
      </c>
      <c r="E64" s="3" t="s">
        <v>79</v>
      </c>
      <c r="F64" s="9">
        <v>5</v>
      </c>
      <c r="G64" s="3" t="s">
        <v>153</v>
      </c>
      <c r="H64" s="10" t="s">
        <v>33</v>
      </c>
      <c r="I64" s="8">
        <v>4</v>
      </c>
      <c r="J64" s="3" t="s">
        <v>41</v>
      </c>
      <c r="K64" s="11" t="s">
        <v>35</v>
      </c>
      <c r="L64" s="11" t="s">
        <v>35</v>
      </c>
      <c r="M64" s="3"/>
      <c r="N64" s="3"/>
      <c r="O64" s="3"/>
      <c r="P64" s="3"/>
      <c r="R64" s="11" t="s">
        <v>35</v>
      </c>
      <c r="S64" s="11" t="s">
        <v>35</v>
      </c>
      <c r="T64" s="11" t="s">
        <v>35</v>
      </c>
      <c r="U64" s="109" t="s">
        <v>61</v>
      </c>
      <c r="V64" s="1"/>
    </row>
    <row r="65" spans="1:22" ht="14">
      <c r="A65" s="1"/>
      <c r="B65" s="3" t="s">
        <v>151</v>
      </c>
      <c r="C65" s="2" t="s">
        <v>155</v>
      </c>
      <c r="D65" s="3" t="s">
        <v>30</v>
      </c>
      <c r="E65" s="3" t="s">
        <v>79</v>
      </c>
      <c r="F65" s="9">
        <v>5</v>
      </c>
      <c r="G65" s="3" t="s">
        <v>46</v>
      </c>
      <c r="H65" s="10" t="s">
        <v>40</v>
      </c>
      <c r="I65" s="8">
        <v>3</v>
      </c>
      <c r="J65" s="3" t="s">
        <v>41</v>
      </c>
      <c r="K65" s="11" t="s">
        <v>35</v>
      </c>
      <c r="L65" s="11" t="s">
        <v>35</v>
      </c>
      <c r="M65" s="3"/>
      <c r="N65" s="11" t="s">
        <v>35</v>
      </c>
      <c r="O65" s="11" t="s">
        <v>35</v>
      </c>
      <c r="P65" s="11" t="s">
        <v>35</v>
      </c>
      <c r="R65" s="11" t="s">
        <v>35</v>
      </c>
      <c r="S65" s="11" t="s">
        <v>35</v>
      </c>
      <c r="T65" s="11" t="s">
        <v>35</v>
      </c>
      <c r="U65" s="109" t="s">
        <v>61</v>
      </c>
      <c r="V65" s="1"/>
    </row>
    <row r="66" spans="1:22" ht="14">
      <c r="A66" s="1"/>
      <c r="B66" s="3" t="s">
        <v>151</v>
      </c>
      <c r="C66" s="2" t="s">
        <v>156</v>
      </c>
      <c r="D66" s="3" t="s">
        <v>30</v>
      </c>
      <c r="E66" s="3" t="s">
        <v>51</v>
      </c>
      <c r="F66" s="9">
        <v>4</v>
      </c>
      <c r="G66" s="3" t="s">
        <v>46</v>
      </c>
      <c r="H66" s="10" t="s">
        <v>40</v>
      </c>
      <c r="I66" s="8">
        <v>3</v>
      </c>
      <c r="J66" s="3" t="s">
        <v>41</v>
      </c>
      <c r="K66" s="11" t="s">
        <v>35</v>
      </c>
      <c r="L66" s="11" t="s">
        <v>35</v>
      </c>
      <c r="M66" s="3"/>
      <c r="N66" s="11" t="s">
        <v>35</v>
      </c>
      <c r="O66" s="11" t="s">
        <v>35</v>
      </c>
      <c r="P66" s="11" t="s">
        <v>35</v>
      </c>
      <c r="R66" s="11" t="s">
        <v>35</v>
      </c>
      <c r="S66" s="11" t="s">
        <v>35</v>
      </c>
      <c r="T66" s="11" t="s">
        <v>35</v>
      </c>
      <c r="U66" s="109" t="s">
        <v>61</v>
      </c>
      <c r="V66" s="1"/>
    </row>
    <row r="67" spans="1:22" ht="15">
      <c r="A67" s="1" t="s">
        <v>157</v>
      </c>
      <c r="B67" s="3" t="s">
        <v>158</v>
      </c>
      <c r="C67" s="2" t="s">
        <v>159</v>
      </c>
      <c r="D67" s="3" t="s">
        <v>30</v>
      </c>
      <c r="E67" s="3" t="s">
        <v>85</v>
      </c>
      <c r="F67" s="9">
        <v>2</v>
      </c>
      <c r="G67" s="8" t="s">
        <v>88</v>
      </c>
      <c r="H67" s="10" t="s">
        <v>40</v>
      </c>
      <c r="I67" s="8">
        <v>3</v>
      </c>
      <c r="J67" s="8" t="s">
        <v>53</v>
      </c>
      <c r="K67" s="11" t="s">
        <v>35</v>
      </c>
      <c r="L67" s="11" t="s">
        <v>35</v>
      </c>
      <c r="M67" s="11" t="s">
        <v>35</v>
      </c>
      <c r="N67" s="3"/>
      <c r="O67" s="3"/>
      <c r="P67" s="3"/>
      <c r="R67" s="8"/>
      <c r="S67" s="8"/>
      <c r="T67" s="8"/>
      <c r="U67" s="108"/>
      <c r="V67" s="1"/>
    </row>
    <row r="68" spans="1:22" ht="15">
      <c r="A68" s="1"/>
      <c r="B68" s="3" t="s">
        <v>158</v>
      </c>
      <c r="C68" s="2" t="s">
        <v>159</v>
      </c>
      <c r="D68" s="3" t="s">
        <v>30</v>
      </c>
      <c r="E68" s="3" t="s">
        <v>85</v>
      </c>
      <c r="F68" s="9">
        <v>2</v>
      </c>
      <c r="G68" s="8" t="s">
        <v>89</v>
      </c>
      <c r="H68" s="10" t="s">
        <v>33</v>
      </c>
      <c r="I68" s="8">
        <v>4</v>
      </c>
      <c r="J68" s="8" t="s">
        <v>53</v>
      </c>
      <c r="K68" s="11" t="s">
        <v>35</v>
      </c>
      <c r="L68" s="11" t="s">
        <v>35</v>
      </c>
      <c r="M68" s="3"/>
      <c r="N68" s="3"/>
      <c r="O68" s="11" t="s">
        <v>35</v>
      </c>
      <c r="P68" s="3"/>
      <c r="R68" s="8"/>
      <c r="S68" s="8"/>
      <c r="T68" s="8"/>
      <c r="U68" s="108"/>
      <c r="V68" s="1"/>
    </row>
    <row r="69" spans="1:22" ht="14">
      <c r="A69" s="1" t="s">
        <v>160</v>
      </c>
      <c r="B69" s="3" t="s">
        <v>161</v>
      </c>
      <c r="C69" s="2" t="s">
        <v>162</v>
      </c>
      <c r="D69" s="3" t="s">
        <v>30</v>
      </c>
      <c r="E69" s="3" t="s">
        <v>79</v>
      </c>
      <c r="F69" s="9">
        <v>5</v>
      </c>
      <c r="G69" s="8" t="s">
        <v>94</v>
      </c>
      <c r="H69" s="10" t="s">
        <v>60</v>
      </c>
      <c r="I69" s="8">
        <v>5</v>
      </c>
      <c r="J69" s="3" t="s">
        <v>34</v>
      </c>
      <c r="K69" s="11" t="s">
        <v>35</v>
      </c>
      <c r="L69" s="11" t="s">
        <v>35</v>
      </c>
      <c r="M69" s="3"/>
      <c r="N69" s="3"/>
      <c r="O69" s="3"/>
      <c r="P69" s="11" t="s">
        <v>35</v>
      </c>
      <c r="Q69" s="11" t="s">
        <v>35</v>
      </c>
      <c r="R69" s="8"/>
      <c r="S69" s="11"/>
      <c r="T69" s="11" t="s">
        <v>35</v>
      </c>
      <c r="U69" s="109" t="s">
        <v>163</v>
      </c>
      <c r="V69" s="1"/>
    </row>
    <row r="70" spans="1:22" ht="14">
      <c r="A70" s="1"/>
      <c r="B70" s="3" t="s">
        <v>161</v>
      </c>
      <c r="C70" s="2" t="s">
        <v>164</v>
      </c>
      <c r="D70" s="3" t="s">
        <v>30</v>
      </c>
      <c r="E70" s="3" t="s">
        <v>51</v>
      </c>
      <c r="F70" s="9">
        <v>5</v>
      </c>
      <c r="G70" s="8" t="s">
        <v>94</v>
      </c>
      <c r="H70" s="10" t="s">
        <v>60</v>
      </c>
      <c r="I70" s="8">
        <v>5</v>
      </c>
      <c r="J70" s="3" t="s">
        <v>34</v>
      </c>
      <c r="K70" s="11" t="s">
        <v>35</v>
      </c>
      <c r="L70" s="11" t="s">
        <v>35</v>
      </c>
      <c r="M70" s="3"/>
      <c r="N70" s="3"/>
      <c r="O70" s="3"/>
      <c r="P70" s="11" t="s">
        <v>35</v>
      </c>
      <c r="Q70" s="11" t="s">
        <v>35</v>
      </c>
      <c r="R70" s="8"/>
      <c r="S70" s="11"/>
      <c r="T70" s="11" t="s">
        <v>35</v>
      </c>
      <c r="U70" s="109" t="s">
        <v>163</v>
      </c>
      <c r="V70" s="1"/>
    </row>
    <row r="71" spans="1:22" ht="14">
      <c r="A71" s="1"/>
      <c r="B71" s="3" t="s">
        <v>161</v>
      </c>
      <c r="C71" s="2" t="s">
        <v>165</v>
      </c>
      <c r="D71" s="3" t="s">
        <v>44</v>
      </c>
      <c r="E71" s="3" t="s">
        <v>51</v>
      </c>
      <c r="F71" s="9">
        <v>4</v>
      </c>
      <c r="G71" s="8" t="s">
        <v>94</v>
      </c>
      <c r="H71" s="10" t="s">
        <v>60</v>
      </c>
      <c r="I71" s="8">
        <v>5</v>
      </c>
      <c r="J71" s="8" t="s">
        <v>34</v>
      </c>
      <c r="K71" s="11" t="s">
        <v>35</v>
      </c>
      <c r="L71" s="11" t="s">
        <v>35</v>
      </c>
      <c r="M71" s="3"/>
      <c r="N71" s="3"/>
      <c r="O71" s="3"/>
      <c r="P71" s="11" t="s">
        <v>35</v>
      </c>
      <c r="R71" s="11" t="s">
        <v>35</v>
      </c>
      <c r="S71" s="8"/>
      <c r="T71" s="11" t="s">
        <v>35</v>
      </c>
      <c r="U71" s="109" t="s">
        <v>137</v>
      </c>
      <c r="V71" s="1"/>
    </row>
    <row r="72" spans="1:22" ht="15">
      <c r="A72" s="1"/>
      <c r="B72" s="3" t="s">
        <v>161</v>
      </c>
      <c r="C72" s="2" t="s">
        <v>166</v>
      </c>
      <c r="D72" s="3" t="s">
        <v>30</v>
      </c>
      <c r="E72" s="3" t="s">
        <v>51</v>
      </c>
      <c r="F72" s="9">
        <v>4</v>
      </c>
      <c r="G72" s="8" t="s">
        <v>75</v>
      </c>
      <c r="H72" s="10" t="s">
        <v>40</v>
      </c>
      <c r="I72" s="8">
        <v>3</v>
      </c>
      <c r="J72" s="3" t="s">
        <v>41</v>
      </c>
      <c r="K72" s="14" t="s">
        <v>42</v>
      </c>
      <c r="L72" s="3"/>
      <c r="M72" s="3"/>
      <c r="N72" s="3"/>
      <c r="O72" s="3"/>
      <c r="P72" s="3"/>
      <c r="R72" s="11" t="s">
        <v>35</v>
      </c>
      <c r="S72" s="8"/>
      <c r="T72" s="8"/>
      <c r="U72" s="108"/>
      <c r="V72" s="1"/>
    </row>
    <row r="73" spans="1:22" ht="14">
      <c r="A73" s="1" t="s">
        <v>167</v>
      </c>
      <c r="B73" s="3" t="s">
        <v>168</v>
      </c>
      <c r="C73" s="2" t="s">
        <v>169</v>
      </c>
      <c r="D73" s="9" t="s">
        <v>30</v>
      </c>
      <c r="E73" s="9" t="s">
        <v>51</v>
      </c>
      <c r="F73" s="9">
        <v>4</v>
      </c>
      <c r="G73" s="8" t="s">
        <v>170</v>
      </c>
      <c r="H73" s="10" t="s">
        <v>71</v>
      </c>
      <c r="I73" s="8">
        <v>2</v>
      </c>
      <c r="J73" s="3" t="s">
        <v>41</v>
      </c>
      <c r="K73" s="11" t="s">
        <v>35</v>
      </c>
      <c r="L73" s="11" t="s">
        <v>35</v>
      </c>
      <c r="M73" s="3"/>
      <c r="N73" s="11" t="s">
        <v>35</v>
      </c>
      <c r="O73" s="11" t="s">
        <v>35</v>
      </c>
      <c r="P73" s="11" t="s">
        <v>35</v>
      </c>
      <c r="R73" s="8"/>
      <c r="S73" s="11" t="s">
        <v>35</v>
      </c>
      <c r="T73" s="11" t="s">
        <v>35</v>
      </c>
      <c r="U73" s="109" t="s">
        <v>171</v>
      </c>
      <c r="V73" s="1"/>
    </row>
    <row r="74" spans="1:22" ht="14">
      <c r="A74" s="1" t="s">
        <v>172</v>
      </c>
      <c r="B74" s="3" t="s">
        <v>173</v>
      </c>
      <c r="C74" s="2" t="s">
        <v>174</v>
      </c>
      <c r="D74" s="9" t="s">
        <v>30</v>
      </c>
      <c r="E74" s="9" t="s">
        <v>85</v>
      </c>
      <c r="F74" s="9">
        <v>3</v>
      </c>
      <c r="G74" s="8" t="s">
        <v>114</v>
      </c>
      <c r="H74" s="10" t="s">
        <v>115</v>
      </c>
      <c r="I74" s="8">
        <v>1</v>
      </c>
      <c r="J74" s="8" t="s">
        <v>34</v>
      </c>
      <c r="K74" s="11" t="s">
        <v>35</v>
      </c>
      <c r="L74" s="11" t="s">
        <v>35</v>
      </c>
      <c r="M74" s="3"/>
      <c r="N74" s="3"/>
      <c r="O74" s="11" t="s">
        <v>35</v>
      </c>
      <c r="P74" s="11" t="s">
        <v>35</v>
      </c>
      <c r="R74" s="11" t="s">
        <v>35</v>
      </c>
      <c r="S74" s="8"/>
      <c r="T74" s="11" t="s">
        <v>35</v>
      </c>
      <c r="U74" s="109" t="s">
        <v>137</v>
      </c>
      <c r="V74" s="1"/>
    </row>
    <row r="75" spans="1:22" ht="14">
      <c r="A75" s="1"/>
      <c r="B75" s="3" t="s">
        <v>173</v>
      </c>
      <c r="C75" s="2" t="s">
        <v>175</v>
      </c>
      <c r="D75" s="9" t="s">
        <v>30</v>
      </c>
      <c r="E75" s="9" t="s">
        <v>31</v>
      </c>
      <c r="F75" s="9">
        <v>4</v>
      </c>
      <c r="G75" s="8" t="s">
        <v>75</v>
      </c>
      <c r="H75" s="10" t="s">
        <v>40</v>
      </c>
      <c r="I75" s="8">
        <v>3</v>
      </c>
      <c r="J75" s="3" t="s">
        <v>41</v>
      </c>
      <c r="K75" s="14" t="s">
        <v>42</v>
      </c>
      <c r="L75" s="11" t="s">
        <v>35</v>
      </c>
      <c r="M75" s="3"/>
      <c r="N75" s="3"/>
      <c r="O75" s="3"/>
      <c r="P75" s="3"/>
      <c r="R75" s="11" t="s">
        <v>35</v>
      </c>
      <c r="S75" s="11" t="s">
        <v>35</v>
      </c>
      <c r="T75" s="11" t="s">
        <v>35</v>
      </c>
      <c r="U75" s="109" t="s">
        <v>176</v>
      </c>
      <c r="V75" s="1"/>
    </row>
    <row r="76" spans="1:22" ht="15">
      <c r="A76" s="1" t="s">
        <v>177</v>
      </c>
      <c r="B76" s="3" t="s">
        <v>178</v>
      </c>
      <c r="C76" s="2" t="s">
        <v>179</v>
      </c>
      <c r="D76" s="9" t="s">
        <v>30</v>
      </c>
      <c r="E76" s="9" t="s">
        <v>31</v>
      </c>
      <c r="F76" s="9">
        <v>3</v>
      </c>
      <c r="G76" s="8" t="s">
        <v>89</v>
      </c>
      <c r="H76" s="10" t="s">
        <v>33</v>
      </c>
      <c r="I76" s="8">
        <v>4</v>
      </c>
      <c r="J76" s="3" t="s">
        <v>34</v>
      </c>
      <c r="K76" s="11" t="s">
        <v>35</v>
      </c>
      <c r="L76" s="11" t="s">
        <v>35</v>
      </c>
      <c r="M76" s="3"/>
      <c r="N76" s="11" t="s">
        <v>35</v>
      </c>
      <c r="O76" s="11" t="s">
        <v>35</v>
      </c>
      <c r="P76" s="11" t="s">
        <v>35</v>
      </c>
      <c r="Q76" s="11" t="s">
        <v>35</v>
      </c>
      <c r="R76" s="8"/>
      <c r="S76" s="8"/>
      <c r="T76" s="8"/>
      <c r="U76" s="108"/>
      <c r="V76" s="1"/>
    </row>
    <row r="77" spans="1:22" ht="14">
      <c r="A77" s="1" t="s">
        <v>180</v>
      </c>
      <c r="B77" s="3" t="s">
        <v>181</v>
      </c>
      <c r="C77" s="2" t="s">
        <v>182</v>
      </c>
      <c r="D77" s="9" t="s">
        <v>30</v>
      </c>
      <c r="E77" s="9" t="s">
        <v>79</v>
      </c>
      <c r="F77" s="9">
        <v>5</v>
      </c>
      <c r="G77" s="8" t="s">
        <v>183</v>
      </c>
      <c r="H77" s="10" t="s">
        <v>60</v>
      </c>
      <c r="I77" s="8">
        <v>5</v>
      </c>
      <c r="J77" s="8" t="s">
        <v>34</v>
      </c>
      <c r="K77" s="11" t="s">
        <v>35</v>
      </c>
      <c r="L77" s="3"/>
      <c r="M77" s="3"/>
      <c r="N77" s="3"/>
      <c r="O77" s="11" t="s">
        <v>35</v>
      </c>
      <c r="P77" s="11" t="s">
        <v>35</v>
      </c>
      <c r="Q77" s="11" t="s">
        <v>35</v>
      </c>
      <c r="R77" s="8"/>
      <c r="S77" s="8"/>
      <c r="T77" s="11" t="s">
        <v>35</v>
      </c>
      <c r="U77" s="109" t="s">
        <v>184</v>
      </c>
      <c r="V77" s="1"/>
    </row>
    <row r="78" spans="1:22" ht="15">
      <c r="A78" s="1"/>
      <c r="B78" s="3" t="s">
        <v>181</v>
      </c>
      <c r="C78" s="2" t="s">
        <v>185</v>
      </c>
      <c r="D78" s="9" t="s">
        <v>30</v>
      </c>
      <c r="E78" s="9" t="s">
        <v>51</v>
      </c>
      <c r="F78" s="9">
        <v>4</v>
      </c>
      <c r="G78" s="8" t="s">
        <v>186</v>
      </c>
      <c r="H78" s="10" t="s">
        <v>33</v>
      </c>
      <c r="I78" s="8">
        <v>4</v>
      </c>
      <c r="J78" s="8" t="s">
        <v>34</v>
      </c>
      <c r="K78" s="11" t="s">
        <v>35</v>
      </c>
      <c r="L78" s="3"/>
      <c r="M78" s="3"/>
      <c r="N78" s="3"/>
      <c r="O78" s="3"/>
      <c r="P78" s="3"/>
      <c r="Q78" s="11" t="s">
        <v>35</v>
      </c>
      <c r="R78" s="8"/>
      <c r="S78" s="8"/>
      <c r="T78" s="8"/>
      <c r="U78" s="108"/>
      <c r="V78" s="1"/>
    </row>
    <row r="79" spans="1:22" ht="15">
      <c r="A79" s="1"/>
      <c r="B79" s="3" t="s">
        <v>181</v>
      </c>
      <c r="C79" s="2" t="s">
        <v>187</v>
      </c>
      <c r="D79" s="9" t="s">
        <v>44</v>
      </c>
      <c r="E79" s="9" t="s">
        <v>51</v>
      </c>
      <c r="F79" s="9">
        <v>4</v>
      </c>
      <c r="G79" s="8" t="s">
        <v>188</v>
      </c>
      <c r="H79" s="10" t="s">
        <v>33</v>
      </c>
      <c r="I79" s="8">
        <v>4</v>
      </c>
      <c r="J79" s="8" t="s">
        <v>34</v>
      </c>
      <c r="K79" s="14" t="s">
        <v>42</v>
      </c>
      <c r="L79" s="3"/>
      <c r="M79" s="11" t="s">
        <v>35</v>
      </c>
      <c r="N79" s="3"/>
      <c r="O79" s="3"/>
      <c r="P79" s="11" t="s">
        <v>35</v>
      </c>
      <c r="R79" s="11" t="s">
        <v>35</v>
      </c>
      <c r="S79" s="8"/>
      <c r="T79" s="8"/>
      <c r="U79" s="108"/>
      <c r="V79" s="1"/>
    </row>
    <row r="80" spans="1:22" ht="14">
      <c r="A80" s="1"/>
      <c r="B80" s="3" t="s">
        <v>181</v>
      </c>
      <c r="C80" s="2" t="s">
        <v>189</v>
      </c>
      <c r="D80" s="9" t="s">
        <v>44</v>
      </c>
      <c r="E80" s="9" t="s">
        <v>79</v>
      </c>
      <c r="F80" s="9">
        <v>5</v>
      </c>
      <c r="G80" s="8" t="s">
        <v>39</v>
      </c>
      <c r="H80" s="10" t="s">
        <v>40</v>
      </c>
      <c r="I80" s="8">
        <v>3</v>
      </c>
      <c r="J80" s="3" t="s">
        <v>34</v>
      </c>
      <c r="K80" s="11" t="s">
        <v>35</v>
      </c>
      <c r="L80" s="11" t="s">
        <v>35</v>
      </c>
      <c r="M80" s="3"/>
      <c r="N80" s="11" t="s">
        <v>35</v>
      </c>
      <c r="O80" s="3"/>
      <c r="P80" s="11" t="s">
        <v>35</v>
      </c>
      <c r="R80" s="11" t="s">
        <v>35</v>
      </c>
      <c r="S80" s="8"/>
      <c r="T80" s="11" t="s">
        <v>35</v>
      </c>
      <c r="U80" s="109" t="s">
        <v>190</v>
      </c>
      <c r="V80" s="1"/>
    </row>
    <row r="81" spans="1:22" ht="14">
      <c r="A81" s="1"/>
      <c r="B81" s="3" t="s">
        <v>181</v>
      </c>
      <c r="C81" s="2" t="s">
        <v>191</v>
      </c>
      <c r="D81" s="9" t="s">
        <v>30</v>
      </c>
      <c r="E81" s="9" t="s">
        <v>51</v>
      </c>
      <c r="F81" s="9">
        <v>4</v>
      </c>
      <c r="G81" s="8" t="s">
        <v>127</v>
      </c>
      <c r="H81" s="10" t="s">
        <v>115</v>
      </c>
      <c r="I81" s="8">
        <v>1</v>
      </c>
      <c r="J81" s="3" t="s">
        <v>34</v>
      </c>
      <c r="K81" s="11" t="s">
        <v>35</v>
      </c>
      <c r="L81" s="11" t="s">
        <v>35</v>
      </c>
      <c r="M81" s="3"/>
      <c r="N81" s="11" t="s">
        <v>35</v>
      </c>
      <c r="O81" s="3"/>
      <c r="P81" s="11" t="s">
        <v>35</v>
      </c>
      <c r="R81" s="8"/>
      <c r="S81" s="8"/>
      <c r="T81" s="11" t="s">
        <v>35</v>
      </c>
      <c r="U81" s="109" t="s">
        <v>192</v>
      </c>
      <c r="V81" s="1"/>
    </row>
    <row r="82" spans="1:22" ht="42">
      <c r="A82" s="1"/>
      <c r="B82" s="3" t="s">
        <v>181</v>
      </c>
      <c r="C82" s="2" t="s">
        <v>193</v>
      </c>
      <c r="D82" s="9" t="s">
        <v>44</v>
      </c>
      <c r="E82" s="9" t="s">
        <v>51</v>
      </c>
      <c r="F82" s="9">
        <v>4</v>
      </c>
      <c r="G82" s="8" t="s">
        <v>73</v>
      </c>
      <c r="H82" s="10" t="s">
        <v>33</v>
      </c>
      <c r="I82" s="8">
        <v>4</v>
      </c>
      <c r="J82" s="3" t="s">
        <v>34</v>
      </c>
      <c r="K82" s="11" t="s">
        <v>35</v>
      </c>
      <c r="L82" s="3"/>
      <c r="M82" s="11" t="s">
        <v>35</v>
      </c>
      <c r="N82" s="3"/>
      <c r="O82" s="3"/>
      <c r="P82" s="3"/>
      <c r="R82" s="8"/>
      <c r="S82" s="8"/>
      <c r="T82" s="11" t="s">
        <v>35</v>
      </c>
      <c r="U82" s="109" t="s">
        <v>194</v>
      </c>
      <c r="V82" s="1"/>
    </row>
    <row r="83" spans="1:22" ht="15">
      <c r="A83" s="1"/>
      <c r="B83" s="3" t="s">
        <v>181</v>
      </c>
      <c r="C83" s="2" t="s">
        <v>195</v>
      </c>
      <c r="D83" s="9" t="s">
        <v>44</v>
      </c>
      <c r="E83" s="9" t="s">
        <v>51</v>
      </c>
      <c r="F83" s="9">
        <v>4</v>
      </c>
      <c r="G83" s="8" t="s">
        <v>77</v>
      </c>
      <c r="H83" s="10" t="s">
        <v>33</v>
      </c>
      <c r="I83" s="8">
        <v>4</v>
      </c>
      <c r="J83" s="3" t="s">
        <v>41</v>
      </c>
      <c r="K83" s="11" t="s">
        <v>35</v>
      </c>
      <c r="L83" s="3"/>
      <c r="M83" s="3"/>
      <c r="N83" s="11" t="s">
        <v>35</v>
      </c>
      <c r="O83" s="3"/>
      <c r="P83" s="3"/>
      <c r="R83" s="11" t="s">
        <v>35</v>
      </c>
      <c r="S83" s="8"/>
      <c r="T83" s="8"/>
      <c r="U83" s="108"/>
      <c r="V83" s="1"/>
    </row>
    <row r="84" spans="1:22" ht="28">
      <c r="A84" s="1" t="s">
        <v>196</v>
      </c>
      <c r="B84" s="3" t="s">
        <v>197</v>
      </c>
      <c r="C84" s="2" t="s">
        <v>198</v>
      </c>
      <c r="D84" s="9" t="s">
        <v>30</v>
      </c>
      <c r="E84" s="9" t="s">
        <v>51</v>
      </c>
      <c r="F84" s="9">
        <v>4</v>
      </c>
      <c r="G84" s="8" t="s">
        <v>199</v>
      </c>
      <c r="H84" s="10" t="s">
        <v>60</v>
      </c>
      <c r="I84" s="8">
        <v>5</v>
      </c>
      <c r="J84" s="3" t="s">
        <v>41</v>
      </c>
      <c r="K84" s="11" t="s">
        <v>35</v>
      </c>
      <c r="L84" s="11" t="s">
        <v>35</v>
      </c>
      <c r="M84" s="3"/>
      <c r="N84" s="3"/>
      <c r="O84" s="11" t="s">
        <v>35</v>
      </c>
      <c r="P84" s="11" t="s">
        <v>35</v>
      </c>
      <c r="Q84" s="11" t="s">
        <v>35</v>
      </c>
      <c r="R84" s="11" t="s">
        <v>35</v>
      </c>
      <c r="S84" s="8"/>
      <c r="T84" s="11" t="s">
        <v>35</v>
      </c>
      <c r="U84" s="109" t="s">
        <v>200</v>
      </c>
      <c r="V84" s="1"/>
    </row>
    <row r="85" spans="1:22" ht="15">
      <c r="A85" s="1"/>
      <c r="B85" s="3" t="s">
        <v>197</v>
      </c>
      <c r="C85" s="2" t="s">
        <v>198</v>
      </c>
      <c r="D85" s="9" t="s">
        <v>44</v>
      </c>
      <c r="E85" s="9" t="s">
        <v>51</v>
      </c>
      <c r="F85" s="9">
        <v>4</v>
      </c>
      <c r="G85" s="8" t="s">
        <v>199</v>
      </c>
      <c r="H85" s="10" t="s">
        <v>60</v>
      </c>
      <c r="I85" s="8">
        <v>5</v>
      </c>
      <c r="J85" s="3" t="s">
        <v>41</v>
      </c>
      <c r="K85" s="11" t="s">
        <v>35</v>
      </c>
      <c r="L85" s="11" t="s">
        <v>35</v>
      </c>
      <c r="M85" s="3"/>
      <c r="N85" s="11" t="s">
        <v>35</v>
      </c>
      <c r="O85" s="3"/>
      <c r="P85" s="3"/>
      <c r="R85" s="11" t="s">
        <v>35</v>
      </c>
      <c r="S85" s="8"/>
      <c r="T85" s="8"/>
      <c r="U85" s="108"/>
      <c r="V85" s="1"/>
    </row>
    <row r="86" spans="1:22" ht="15">
      <c r="A86" s="1"/>
      <c r="B86" s="3" t="s">
        <v>197</v>
      </c>
      <c r="C86" s="2" t="s">
        <v>201</v>
      </c>
      <c r="D86" s="9" t="s">
        <v>30</v>
      </c>
      <c r="E86" s="9" t="s">
        <v>51</v>
      </c>
      <c r="F86" s="9">
        <v>4</v>
      </c>
      <c r="G86" s="8" t="s">
        <v>32</v>
      </c>
      <c r="H86" s="10" t="s">
        <v>33</v>
      </c>
      <c r="I86" s="8">
        <v>4</v>
      </c>
      <c r="J86" s="3" t="s">
        <v>34</v>
      </c>
      <c r="K86" s="11" t="s">
        <v>35</v>
      </c>
      <c r="L86" s="11" t="s">
        <v>35</v>
      </c>
      <c r="M86" s="3"/>
      <c r="N86" s="11" t="s">
        <v>35</v>
      </c>
      <c r="O86" s="11" t="s">
        <v>35</v>
      </c>
      <c r="P86" s="11" t="s">
        <v>35</v>
      </c>
      <c r="R86" s="8"/>
      <c r="S86" s="11" t="s">
        <v>35</v>
      </c>
      <c r="T86" s="8"/>
      <c r="U86" s="108"/>
      <c r="V86" s="1"/>
    </row>
    <row r="87" spans="1:22" ht="15">
      <c r="A87" s="1"/>
      <c r="B87" s="3" t="s">
        <v>197</v>
      </c>
      <c r="C87" s="2" t="s">
        <v>201</v>
      </c>
      <c r="D87" s="9" t="s">
        <v>44</v>
      </c>
      <c r="E87" s="9" t="s">
        <v>51</v>
      </c>
      <c r="F87" s="9">
        <v>4</v>
      </c>
      <c r="G87" s="8" t="s">
        <v>32</v>
      </c>
      <c r="H87" s="10" t="s">
        <v>33</v>
      </c>
      <c r="I87" s="8">
        <v>4</v>
      </c>
      <c r="J87" s="3" t="s">
        <v>34</v>
      </c>
      <c r="K87" s="11" t="s">
        <v>35</v>
      </c>
      <c r="L87" s="11" t="s">
        <v>35</v>
      </c>
      <c r="M87" s="3"/>
      <c r="N87" s="3"/>
      <c r="O87" s="3"/>
      <c r="P87" s="3"/>
      <c r="R87" s="11" t="s">
        <v>35</v>
      </c>
      <c r="S87" s="8"/>
      <c r="T87" s="8"/>
      <c r="U87" s="108"/>
      <c r="V87" s="1"/>
    </row>
    <row r="88" spans="1:22" ht="14">
      <c r="A88" s="1"/>
      <c r="B88" s="3" t="s">
        <v>197</v>
      </c>
      <c r="C88" s="2" t="s">
        <v>202</v>
      </c>
      <c r="D88" s="9" t="s">
        <v>30</v>
      </c>
      <c r="E88" s="9" t="s">
        <v>51</v>
      </c>
      <c r="F88" s="9">
        <v>4</v>
      </c>
      <c r="G88" s="8" t="s">
        <v>114</v>
      </c>
      <c r="H88" s="10" t="s">
        <v>115</v>
      </c>
      <c r="I88" s="8">
        <v>1</v>
      </c>
      <c r="J88" s="3" t="s">
        <v>41</v>
      </c>
      <c r="K88" s="11" t="s">
        <v>35</v>
      </c>
      <c r="L88" s="11" t="s">
        <v>35</v>
      </c>
      <c r="M88" s="3"/>
      <c r="N88" s="3"/>
      <c r="O88" s="11" t="s">
        <v>35</v>
      </c>
      <c r="P88" s="3"/>
      <c r="R88" s="8"/>
      <c r="S88" s="8"/>
      <c r="T88" s="11" t="s">
        <v>35</v>
      </c>
      <c r="U88" s="109" t="s">
        <v>137</v>
      </c>
      <c r="V88" s="1"/>
    </row>
    <row r="89" spans="1:22" ht="14">
      <c r="A89" s="1"/>
      <c r="B89" s="3" t="s">
        <v>197</v>
      </c>
      <c r="C89" s="2" t="s">
        <v>201</v>
      </c>
      <c r="D89" s="9" t="s">
        <v>30</v>
      </c>
      <c r="E89" s="9" t="s">
        <v>51</v>
      </c>
      <c r="F89" s="9">
        <v>4</v>
      </c>
      <c r="G89" s="8" t="s">
        <v>203</v>
      </c>
      <c r="H89" s="10" t="s">
        <v>33</v>
      </c>
      <c r="I89" s="8">
        <v>4</v>
      </c>
      <c r="J89" s="3" t="s">
        <v>34</v>
      </c>
      <c r="K89" s="11" t="s">
        <v>35</v>
      </c>
      <c r="L89" s="3"/>
      <c r="M89" s="3"/>
      <c r="N89" s="3"/>
      <c r="O89" s="3"/>
      <c r="P89" s="3"/>
      <c r="R89" s="11" t="s">
        <v>35</v>
      </c>
      <c r="S89" s="8"/>
      <c r="T89" s="11" t="s">
        <v>35</v>
      </c>
      <c r="U89" s="109" t="s">
        <v>204</v>
      </c>
      <c r="V89" s="1"/>
    </row>
    <row r="90" spans="1:22" ht="15">
      <c r="A90" s="1"/>
      <c r="B90" s="3" t="s">
        <v>197</v>
      </c>
      <c r="C90" s="2" t="s">
        <v>201</v>
      </c>
      <c r="D90" s="9" t="s">
        <v>44</v>
      </c>
      <c r="E90" s="9" t="s">
        <v>51</v>
      </c>
      <c r="F90" s="9">
        <v>4</v>
      </c>
      <c r="G90" s="8" t="s">
        <v>205</v>
      </c>
      <c r="H90" s="10" t="s">
        <v>33</v>
      </c>
      <c r="I90" s="8">
        <v>4</v>
      </c>
      <c r="J90" s="3" t="s">
        <v>34</v>
      </c>
      <c r="K90" s="11" t="s">
        <v>35</v>
      </c>
      <c r="L90" s="3"/>
      <c r="M90" s="11" t="s">
        <v>35</v>
      </c>
      <c r="N90" s="3"/>
      <c r="O90" s="3"/>
      <c r="P90" s="3"/>
      <c r="R90" s="8"/>
      <c r="S90" s="8"/>
      <c r="T90" s="8"/>
      <c r="U90" s="108"/>
      <c r="V90" s="1"/>
    </row>
    <row r="91" spans="1:22" ht="14">
      <c r="A91" s="1"/>
      <c r="B91" s="3" t="s">
        <v>197</v>
      </c>
      <c r="C91" s="2" t="s">
        <v>201</v>
      </c>
      <c r="D91" s="9" t="s">
        <v>30</v>
      </c>
      <c r="E91" s="9" t="s">
        <v>51</v>
      </c>
      <c r="F91" s="9">
        <v>4</v>
      </c>
      <c r="G91" s="8" t="s">
        <v>206</v>
      </c>
      <c r="H91" s="10" t="s">
        <v>40</v>
      </c>
      <c r="I91" s="8">
        <v>3</v>
      </c>
      <c r="J91" s="3" t="s">
        <v>41</v>
      </c>
      <c r="K91" s="11" t="s">
        <v>35</v>
      </c>
      <c r="L91" s="11" t="s">
        <v>35</v>
      </c>
      <c r="M91" s="3"/>
      <c r="N91" s="11" t="s">
        <v>35</v>
      </c>
      <c r="O91" s="3"/>
      <c r="P91" s="11" t="s">
        <v>35</v>
      </c>
      <c r="Q91" s="11" t="s">
        <v>35</v>
      </c>
      <c r="R91" s="11" t="s">
        <v>35</v>
      </c>
      <c r="S91" s="8"/>
      <c r="T91" s="11" t="s">
        <v>35</v>
      </c>
      <c r="U91" s="109" t="s">
        <v>207</v>
      </c>
      <c r="V91" s="1"/>
    </row>
    <row r="92" spans="1:22" ht="14">
      <c r="A92" s="1"/>
      <c r="B92" s="3" t="s">
        <v>197</v>
      </c>
      <c r="C92" s="2" t="s">
        <v>202</v>
      </c>
      <c r="D92" s="9" t="s">
        <v>30</v>
      </c>
      <c r="E92" s="9" t="s">
        <v>51</v>
      </c>
      <c r="F92" s="9">
        <v>4</v>
      </c>
      <c r="G92" s="8" t="s">
        <v>75</v>
      </c>
      <c r="H92" s="10" t="s">
        <v>40</v>
      </c>
      <c r="I92" s="8">
        <v>3</v>
      </c>
      <c r="J92" s="3" t="s">
        <v>41</v>
      </c>
      <c r="K92" s="11" t="s">
        <v>35</v>
      </c>
      <c r="L92" s="11" t="s">
        <v>35</v>
      </c>
      <c r="M92" s="3"/>
      <c r="N92" s="3"/>
      <c r="O92" s="3"/>
      <c r="P92" s="3"/>
      <c r="R92" s="11" t="s">
        <v>35</v>
      </c>
      <c r="S92" s="11" t="s">
        <v>35</v>
      </c>
      <c r="T92" s="11" t="s">
        <v>35</v>
      </c>
      <c r="U92" s="109" t="s">
        <v>208</v>
      </c>
      <c r="V92" s="1"/>
    </row>
    <row r="93" spans="1:22" ht="14">
      <c r="A93" s="1"/>
      <c r="B93" s="3" t="s">
        <v>197</v>
      </c>
      <c r="C93" s="2" t="s">
        <v>209</v>
      </c>
      <c r="D93" s="9" t="s">
        <v>30</v>
      </c>
      <c r="E93" s="9" t="s">
        <v>51</v>
      </c>
      <c r="F93" s="9">
        <v>4</v>
      </c>
      <c r="G93" s="8" t="s">
        <v>210</v>
      </c>
      <c r="H93" s="10" t="s">
        <v>60</v>
      </c>
      <c r="I93" s="8">
        <v>5</v>
      </c>
      <c r="J93" s="3" t="s">
        <v>34</v>
      </c>
      <c r="K93" s="11" t="s">
        <v>35</v>
      </c>
      <c r="L93" s="3"/>
      <c r="M93" s="3"/>
      <c r="N93" s="3"/>
      <c r="O93" s="3"/>
      <c r="P93" s="3"/>
      <c r="R93" s="8"/>
      <c r="S93" s="8"/>
      <c r="T93" s="11" t="s">
        <v>35</v>
      </c>
      <c r="U93" s="109" t="s">
        <v>137</v>
      </c>
      <c r="V93" s="1"/>
    </row>
    <row r="94" spans="1:22" ht="14">
      <c r="A94" s="1"/>
      <c r="B94" s="3" t="s">
        <v>197</v>
      </c>
      <c r="C94" s="2" t="s">
        <v>209</v>
      </c>
      <c r="D94" s="9" t="s">
        <v>44</v>
      </c>
      <c r="E94" s="9" t="s">
        <v>51</v>
      </c>
      <c r="F94" s="9">
        <v>4</v>
      </c>
      <c r="G94" s="8" t="s">
        <v>210</v>
      </c>
      <c r="H94" s="10" t="s">
        <v>60</v>
      </c>
      <c r="I94" s="8">
        <v>5</v>
      </c>
      <c r="J94" s="3" t="s">
        <v>34</v>
      </c>
      <c r="K94" s="11" t="s">
        <v>35</v>
      </c>
      <c r="L94" s="3"/>
      <c r="M94" s="3"/>
      <c r="N94" s="3"/>
      <c r="O94" s="3"/>
      <c r="P94" s="3"/>
      <c r="R94" s="8"/>
      <c r="S94" s="8"/>
      <c r="T94" s="11" t="s">
        <v>35</v>
      </c>
      <c r="U94" s="109" t="s">
        <v>137</v>
      </c>
      <c r="V94" s="1"/>
    </row>
    <row r="95" spans="1:22" ht="14">
      <c r="A95" s="1" t="s">
        <v>211</v>
      </c>
      <c r="B95" s="3" t="s">
        <v>212</v>
      </c>
      <c r="C95" s="86" t="s">
        <v>213</v>
      </c>
      <c r="D95" s="9" t="s">
        <v>44</v>
      </c>
      <c r="E95" s="9" t="s">
        <v>85</v>
      </c>
      <c r="F95" s="9">
        <v>2</v>
      </c>
      <c r="G95" s="8" t="s">
        <v>186</v>
      </c>
      <c r="H95" s="10" t="s">
        <v>214</v>
      </c>
      <c r="I95" s="8">
        <v>4</v>
      </c>
      <c r="J95" s="8" t="s">
        <v>53</v>
      </c>
      <c r="K95" s="11" t="s">
        <v>35</v>
      </c>
      <c r="L95" s="11" t="s">
        <v>26</v>
      </c>
      <c r="M95" s="11" t="s">
        <v>35</v>
      </c>
      <c r="N95" s="11" t="s">
        <v>26</v>
      </c>
      <c r="O95" s="11" t="s">
        <v>26</v>
      </c>
      <c r="P95" s="11" t="s">
        <v>26</v>
      </c>
      <c r="Q95" s="11" t="s">
        <v>26</v>
      </c>
      <c r="R95" s="11" t="s">
        <v>26</v>
      </c>
      <c r="S95" s="11" t="s">
        <v>26</v>
      </c>
      <c r="T95" s="11" t="s">
        <v>26</v>
      </c>
      <c r="U95" s="109"/>
      <c r="V95" s="1"/>
    </row>
    <row r="96" spans="1:22" ht="28">
      <c r="A96" s="1"/>
      <c r="B96" s="3" t="s">
        <v>212</v>
      </c>
      <c r="C96" s="86" t="s">
        <v>215</v>
      </c>
      <c r="D96" s="9" t="s">
        <v>44</v>
      </c>
      <c r="E96" s="9" t="s">
        <v>85</v>
      </c>
      <c r="F96" s="9">
        <v>2</v>
      </c>
      <c r="G96" s="8" t="s">
        <v>39</v>
      </c>
      <c r="H96" s="10" t="s">
        <v>216</v>
      </c>
      <c r="I96" s="8">
        <v>3</v>
      </c>
      <c r="J96" s="3" t="s">
        <v>34</v>
      </c>
      <c r="K96" s="11" t="s">
        <v>35</v>
      </c>
      <c r="L96" s="11" t="s">
        <v>35</v>
      </c>
      <c r="M96" s="11" t="s">
        <v>26</v>
      </c>
      <c r="N96" s="11" t="s">
        <v>35</v>
      </c>
      <c r="O96" s="11" t="s">
        <v>26</v>
      </c>
      <c r="P96" s="11" t="s">
        <v>26</v>
      </c>
      <c r="Q96" s="11" t="s">
        <v>26</v>
      </c>
      <c r="R96" s="11" t="s">
        <v>26</v>
      </c>
      <c r="S96" s="11" t="s">
        <v>26</v>
      </c>
      <c r="T96" s="11" t="s">
        <v>35</v>
      </c>
      <c r="U96" s="109" t="s">
        <v>217</v>
      </c>
      <c r="V96" s="1"/>
    </row>
    <row r="97" spans="1:22" ht="28">
      <c r="A97" s="1"/>
      <c r="B97" s="3" t="s">
        <v>212</v>
      </c>
      <c r="C97" s="86" t="s">
        <v>218</v>
      </c>
      <c r="D97" s="9" t="s">
        <v>30</v>
      </c>
      <c r="E97" s="9" t="s">
        <v>85</v>
      </c>
      <c r="F97" s="9">
        <v>2</v>
      </c>
      <c r="G97" s="8" t="s">
        <v>153</v>
      </c>
      <c r="H97" s="10" t="s">
        <v>214</v>
      </c>
      <c r="I97" s="8">
        <v>4</v>
      </c>
      <c r="J97" s="3" t="s">
        <v>41</v>
      </c>
      <c r="K97" s="11" t="s">
        <v>35</v>
      </c>
      <c r="L97" s="11" t="s">
        <v>35</v>
      </c>
      <c r="M97" s="11" t="s">
        <v>26</v>
      </c>
      <c r="N97" s="11" t="s">
        <v>26</v>
      </c>
      <c r="O97" s="11" t="s">
        <v>26</v>
      </c>
      <c r="P97" s="11" t="s">
        <v>35</v>
      </c>
      <c r="Q97" s="11" t="s">
        <v>26</v>
      </c>
      <c r="R97" s="11" t="s">
        <v>26</v>
      </c>
      <c r="S97" s="11" t="s">
        <v>35</v>
      </c>
      <c r="T97" s="11" t="s">
        <v>35</v>
      </c>
      <c r="U97" s="109" t="s">
        <v>219</v>
      </c>
      <c r="V97" s="1"/>
    </row>
    <row r="98" spans="1:22" ht="14">
      <c r="A98" s="1"/>
      <c r="B98" s="3" t="s">
        <v>212</v>
      </c>
      <c r="C98" s="86" t="s">
        <v>220</v>
      </c>
      <c r="D98" s="9" t="s">
        <v>44</v>
      </c>
      <c r="E98" s="9" t="s">
        <v>85</v>
      </c>
      <c r="F98" s="9">
        <v>2</v>
      </c>
      <c r="G98" s="8" t="s">
        <v>80</v>
      </c>
      <c r="H98" s="10" t="s">
        <v>214</v>
      </c>
      <c r="I98" s="8">
        <v>4</v>
      </c>
      <c r="J98" s="3" t="s">
        <v>41</v>
      </c>
      <c r="K98" s="11" t="s">
        <v>35</v>
      </c>
      <c r="L98" s="11" t="s">
        <v>35</v>
      </c>
      <c r="M98" s="11" t="s">
        <v>35</v>
      </c>
      <c r="N98" s="11" t="s">
        <v>26</v>
      </c>
      <c r="O98" s="11" t="s">
        <v>26</v>
      </c>
      <c r="P98" s="11" t="s">
        <v>35</v>
      </c>
      <c r="Q98" s="11" t="s">
        <v>26</v>
      </c>
      <c r="R98" s="11" t="s">
        <v>35</v>
      </c>
      <c r="S98" s="11" t="s">
        <v>26</v>
      </c>
      <c r="T98" s="11" t="s">
        <v>35</v>
      </c>
      <c r="U98" s="109" t="s">
        <v>131</v>
      </c>
      <c r="V98" s="1"/>
    </row>
    <row r="99" spans="1:22" ht="14">
      <c r="A99" s="1"/>
      <c r="B99" s="3" t="s">
        <v>212</v>
      </c>
      <c r="C99" s="86" t="s">
        <v>218</v>
      </c>
      <c r="D99" s="9" t="s">
        <v>30</v>
      </c>
      <c r="E99" s="9" t="s">
        <v>85</v>
      </c>
      <c r="F99" s="9">
        <v>2</v>
      </c>
      <c r="G99" s="8" t="s">
        <v>46</v>
      </c>
      <c r="H99" s="10" t="s">
        <v>216</v>
      </c>
      <c r="I99" s="8">
        <v>3</v>
      </c>
      <c r="J99" s="8" t="s">
        <v>53</v>
      </c>
      <c r="K99" s="11" t="s">
        <v>35</v>
      </c>
      <c r="L99" s="11" t="s">
        <v>26</v>
      </c>
      <c r="M99" s="11" t="s">
        <v>26</v>
      </c>
      <c r="N99" s="11" t="s">
        <v>26</v>
      </c>
      <c r="O99" s="11" t="s">
        <v>26</v>
      </c>
      <c r="P99" s="11" t="s">
        <v>35</v>
      </c>
      <c r="Q99" s="11" t="s">
        <v>26</v>
      </c>
      <c r="R99" s="11" t="s">
        <v>26</v>
      </c>
      <c r="S99" s="11" t="s">
        <v>35</v>
      </c>
      <c r="T99" s="11" t="s">
        <v>35</v>
      </c>
      <c r="U99" s="109" t="s">
        <v>221</v>
      </c>
      <c r="V99" s="1"/>
    </row>
    <row r="100" spans="1:22" ht="14">
      <c r="A100" s="1"/>
      <c r="B100" s="3" t="s">
        <v>212</v>
      </c>
      <c r="C100" s="86" t="s">
        <v>222</v>
      </c>
      <c r="D100" s="9" t="s">
        <v>44</v>
      </c>
      <c r="E100" s="9" t="s">
        <v>85</v>
      </c>
      <c r="F100" s="9">
        <v>2</v>
      </c>
      <c r="G100" s="8" t="s">
        <v>46</v>
      </c>
      <c r="H100" s="10" t="s">
        <v>216</v>
      </c>
      <c r="I100" s="8">
        <v>3</v>
      </c>
      <c r="J100" s="8" t="s">
        <v>53</v>
      </c>
      <c r="K100" s="11" t="s">
        <v>35</v>
      </c>
      <c r="L100" s="11" t="s">
        <v>26</v>
      </c>
      <c r="M100" s="11" t="s">
        <v>26</v>
      </c>
      <c r="N100" s="11" t="s">
        <v>26</v>
      </c>
      <c r="O100" s="11" t="s">
        <v>26</v>
      </c>
      <c r="P100" s="11" t="s">
        <v>26</v>
      </c>
      <c r="Q100" s="11" t="s">
        <v>26</v>
      </c>
      <c r="R100" s="11" t="s">
        <v>26</v>
      </c>
      <c r="S100" s="11" t="s">
        <v>26</v>
      </c>
      <c r="T100" s="11" t="s">
        <v>35</v>
      </c>
      <c r="U100" s="109" t="s">
        <v>221</v>
      </c>
      <c r="V100" s="1"/>
    </row>
    <row r="101" spans="1:22" ht="14">
      <c r="A101" s="1"/>
      <c r="B101" s="3" t="s">
        <v>212</v>
      </c>
      <c r="C101" s="86" t="s">
        <v>223</v>
      </c>
      <c r="D101" s="9" t="s">
        <v>44</v>
      </c>
      <c r="E101" s="9" t="s">
        <v>85</v>
      </c>
      <c r="F101" s="9">
        <v>2</v>
      </c>
      <c r="G101" s="8" t="s">
        <v>46</v>
      </c>
      <c r="H101" s="10" t="s">
        <v>216</v>
      </c>
      <c r="I101" s="8">
        <v>3</v>
      </c>
      <c r="J101" s="8" t="s">
        <v>53</v>
      </c>
      <c r="K101" s="11" t="s">
        <v>35</v>
      </c>
      <c r="L101" s="11" t="s">
        <v>26</v>
      </c>
      <c r="M101" s="11" t="s">
        <v>26</v>
      </c>
      <c r="N101" s="11" t="s">
        <v>35</v>
      </c>
      <c r="O101" s="11" t="s">
        <v>26</v>
      </c>
      <c r="P101" s="11" t="s">
        <v>26</v>
      </c>
      <c r="Q101" s="11" t="s">
        <v>26</v>
      </c>
      <c r="R101" s="11" t="s">
        <v>35</v>
      </c>
      <c r="S101" s="11" t="s">
        <v>26</v>
      </c>
      <c r="T101" s="11" t="s">
        <v>35</v>
      </c>
      <c r="U101" s="109" t="s">
        <v>116</v>
      </c>
      <c r="V101" s="1"/>
    </row>
    <row r="102" spans="1:22" ht="14">
      <c r="A102" s="1"/>
      <c r="B102" s="3" t="s">
        <v>212</v>
      </c>
      <c r="C102" s="86" t="s">
        <v>224</v>
      </c>
      <c r="D102" s="9" t="s">
        <v>44</v>
      </c>
      <c r="E102" s="9" t="s">
        <v>85</v>
      </c>
      <c r="F102" s="9">
        <v>2</v>
      </c>
      <c r="G102" s="8" t="s">
        <v>132</v>
      </c>
      <c r="H102" s="10" t="s">
        <v>214</v>
      </c>
      <c r="I102" s="8">
        <v>4</v>
      </c>
      <c r="J102" s="3" t="s">
        <v>41</v>
      </c>
      <c r="K102" s="11" t="s">
        <v>35</v>
      </c>
      <c r="L102" s="11" t="s">
        <v>26</v>
      </c>
      <c r="M102" s="11" t="s">
        <v>35</v>
      </c>
      <c r="N102" s="11" t="s">
        <v>26</v>
      </c>
      <c r="O102" s="11" t="s">
        <v>26</v>
      </c>
      <c r="P102" s="11" t="s">
        <v>26</v>
      </c>
      <c r="Q102" s="11" t="s">
        <v>26</v>
      </c>
      <c r="R102" s="11" t="s">
        <v>35</v>
      </c>
      <c r="S102" s="11" t="s">
        <v>26</v>
      </c>
      <c r="T102" s="11" t="s">
        <v>26</v>
      </c>
      <c r="U102" s="109"/>
      <c r="V102" s="1"/>
    </row>
    <row r="103" spans="1:22" ht="14">
      <c r="A103" s="1"/>
      <c r="B103" s="3" t="s">
        <v>212</v>
      </c>
      <c r="C103" s="86" t="s">
        <v>225</v>
      </c>
      <c r="D103" s="9" t="s">
        <v>30</v>
      </c>
      <c r="E103" s="9" t="s">
        <v>85</v>
      </c>
      <c r="F103" s="9">
        <v>2</v>
      </c>
      <c r="G103" s="8" t="s">
        <v>132</v>
      </c>
      <c r="H103" s="10" t="s">
        <v>214</v>
      </c>
      <c r="I103" s="8">
        <v>4</v>
      </c>
      <c r="J103" s="3" t="s">
        <v>41</v>
      </c>
      <c r="K103" s="14" t="s">
        <v>42</v>
      </c>
      <c r="L103" s="11" t="s">
        <v>26</v>
      </c>
      <c r="M103" s="11" t="s">
        <v>26</v>
      </c>
      <c r="N103" s="11" t="s">
        <v>35</v>
      </c>
      <c r="O103" s="11" t="s">
        <v>26</v>
      </c>
      <c r="P103" s="11" t="s">
        <v>26</v>
      </c>
      <c r="Q103" s="11" t="s">
        <v>26</v>
      </c>
      <c r="R103" s="11" t="s">
        <v>35</v>
      </c>
      <c r="S103" s="11" t="s">
        <v>26</v>
      </c>
      <c r="T103" s="11" t="s">
        <v>26</v>
      </c>
      <c r="U103" s="109"/>
      <c r="V103" s="1"/>
    </row>
    <row r="104" spans="1:22" ht="28">
      <c r="A104" s="1"/>
      <c r="B104" s="3" t="s">
        <v>212</v>
      </c>
      <c r="C104" s="2" t="s">
        <v>226</v>
      </c>
      <c r="D104" s="9" t="s">
        <v>44</v>
      </c>
      <c r="E104" s="9" t="s">
        <v>85</v>
      </c>
      <c r="F104" s="9">
        <v>2</v>
      </c>
      <c r="G104" s="8" t="s">
        <v>227</v>
      </c>
      <c r="H104" s="10" t="s">
        <v>228</v>
      </c>
      <c r="I104" s="8"/>
      <c r="J104" s="3" t="s">
        <v>34</v>
      </c>
      <c r="K104" s="14" t="s">
        <v>42</v>
      </c>
      <c r="L104" s="11"/>
      <c r="M104" s="11"/>
      <c r="N104" s="11"/>
      <c r="O104" s="11"/>
      <c r="P104" s="11"/>
      <c r="Q104" s="11"/>
      <c r="R104" s="11" t="s">
        <v>35</v>
      </c>
      <c r="S104" s="11"/>
      <c r="T104" s="11" t="s">
        <v>35</v>
      </c>
      <c r="U104" s="109" t="s">
        <v>229</v>
      </c>
      <c r="V104" s="1"/>
    </row>
    <row r="105" spans="1:22" ht="28">
      <c r="A105" s="1" t="s">
        <v>569</v>
      </c>
      <c r="B105" s="3" t="s">
        <v>230</v>
      </c>
      <c r="C105" s="2" t="s">
        <v>231</v>
      </c>
      <c r="D105" s="9" t="s">
        <v>30</v>
      </c>
      <c r="E105" s="9" t="s">
        <v>31</v>
      </c>
      <c r="F105" s="9">
        <v>3</v>
      </c>
      <c r="G105" s="8" t="s">
        <v>94</v>
      </c>
      <c r="H105" s="10" t="s">
        <v>60</v>
      </c>
      <c r="I105" s="8">
        <v>5</v>
      </c>
      <c r="J105" s="3" t="s">
        <v>34</v>
      </c>
      <c r="K105" s="11" t="s">
        <v>35</v>
      </c>
      <c r="L105" s="11" t="s">
        <v>35</v>
      </c>
      <c r="M105" s="11" t="s">
        <v>26</v>
      </c>
      <c r="N105" s="11" t="s">
        <v>26</v>
      </c>
      <c r="O105" s="11" t="s">
        <v>26</v>
      </c>
      <c r="P105" s="11" t="s">
        <v>35</v>
      </c>
      <c r="Q105" s="11" t="s">
        <v>35</v>
      </c>
      <c r="R105" s="11" t="s">
        <v>26</v>
      </c>
      <c r="S105" s="11" t="s">
        <v>26</v>
      </c>
      <c r="T105" s="11" t="s">
        <v>35</v>
      </c>
      <c r="U105" s="109" t="s">
        <v>232</v>
      </c>
      <c r="V105" s="1"/>
    </row>
    <row r="106" spans="1:22" ht="14">
      <c r="A106" s="1"/>
      <c r="B106" s="3" t="s">
        <v>230</v>
      </c>
      <c r="C106" s="2" t="s">
        <v>233</v>
      </c>
      <c r="D106" s="9" t="s">
        <v>44</v>
      </c>
      <c r="E106" s="9" t="s">
        <v>85</v>
      </c>
      <c r="F106" s="9">
        <v>3</v>
      </c>
      <c r="G106" s="8" t="s">
        <v>114</v>
      </c>
      <c r="H106" s="10" t="s">
        <v>115</v>
      </c>
      <c r="I106" s="8">
        <v>1</v>
      </c>
      <c r="J106" s="3" t="s">
        <v>41</v>
      </c>
      <c r="K106" s="11" t="s">
        <v>35</v>
      </c>
      <c r="L106" s="11" t="s">
        <v>35</v>
      </c>
      <c r="M106" s="11" t="s">
        <v>26</v>
      </c>
      <c r="N106" s="11" t="s">
        <v>26</v>
      </c>
      <c r="O106" s="11" t="s">
        <v>26</v>
      </c>
      <c r="P106" s="11" t="s">
        <v>26</v>
      </c>
      <c r="Q106" s="11" t="s">
        <v>26</v>
      </c>
      <c r="R106" s="11" t="s">
        <v>26</v>
      </c>
      <c r="S106" s="11" t="s">
        <v>26</v>
      </c>
      <c r="T106" s="11" t="s">
        <v>35</v>
      </c>
      <c r="U106" s="109" t="s">
        <v>234</v>
      </c>
      <c r="V106" s="1"/>
    </row>
    <row r="107" spans="1:22" ht="14">
      <c r="A107" s="1"/>
      <c r="B107" s="3" t="s">
        <v>230</v>
      </c>
      <c r="C107" s="2" t="s">
        <v>235</v>
      </c>
      <c r="D107" s="9" t="s">
        <v>30</v>
      </c>
      <c r="E107" s="9" t="s">
        <v>31</v>
      </c>
      <c r="F107" s="9">
        <v>3</v>
      </c>
      <c r="G107" s="8" t="s">
        <v>236</v>
      </c>
      <c r="H107" s="10" t="s">
        <v>60</v>
      </c>
      <c r="I107" s="8">
        <v>5</v>
      </c>
      <c r="J107" s="3" t="s">
        <v>34</v>
      </c>
      <c r="K107" s="17" t="s">
        <v>35</v>
      </c>
      <c r="L107" s="17" t="s">
        <v>35</v>
      </c>
      <c r="M107" s="11"/>
      <c r="N107" s="17" t="s">
        <v>35</v>
      </c>
      <c r="O107" s="11"/>
      <c r="P107" s="11"/>
      <c r="Q107" s="17" t="s">
        <v>35</v>
      </c>
      <c r="R107" s="17" t="s">
        <v>35</v>
      </c>
      <c r="S107" s="11"/>
      <c r="T107" s="11"/>
      <c r="U107" s="109"/>
      <c r="V107" s="1"/>
    </row>
    <row r="108" spans="1:22" ht="42">
      <c r="A108" s="1" t="s">
        <v>287</v>
      </c>
      <c r="B108" s="3" t="s">
        <v>237</v>
      </c>
      <c r="C108" s="2" t="s">
        <v>238</v>
      </c>
      <c r="D108" s="9" t="s">
        <v>30</v>
      </c>
      <c r="E108" s="9" t="s">
        <v>51</v>
      </c>
      <c r="F108" s="9">
        <v>4</v>
      </c>
      <c r="G108" s="8" t="s">
        <v>81</v>
      </c>
      <c r="H108" s="10" t="s">
        <v>40</v>
      </c>
      <c r="I108" s="8">
        <v>3</v>
      </c>
      <c r="J108" s="3" t="s">
        <v>34</v>
      </c>
      <c r="K108" s="14" t="s">
        <v>42</v>
      </c>
      <c r="L108" s="11" t="s">
        <v>26</v>
      </c>
      <c r="M108" s="11" t="s">
        <v>35</v>
      </c>
      <c r="N108" s="11" t="s">
        <v>26</v>
      </c>
      <c r="O108" s="11" t="s">
        <v>35</v>
      </c>
      <c r="P108" s="11" t="s">
        <v>26</v>
      </c>
      <c r="Q108" s="11" t="s">
        <v>26</v>
      </c>
      <c r="R108" s="11" t="s">
        <v>26</v>
      </c>
      <c r="S108" s="11" t="s">
        <v>26</v>
      </c>
      <c r="T108" s="11" t="s">
        <v>35</v>
      </c>
      <c r="U108" s="109" t="s">
        <v>239</v>
      </c>
      <c r="V108" s="1"/>
    </row>
    <row r="109" spans="1:22" ht="42">
      <c r="A109" s="1"/>
      <c r="B109" s="3" t="s">
        <v>237</v>
      </c>
      <c r="C109" s="2" t="s">
        <v>238</v>
      </c>
      <c r="D109" s="9" t="s">
        <v>44</v>
      </c>
      <c r="E109" s="9" t="s">
        <v>51</v>
      </c>
      <c r="F109" s="9">
        <v>4</v>
      </c>
      <c r="G109" s="8" t="s">
        <v>81</v>
      </c>
      <c r="H109" s="10" t="s">
        <v>40</v>
      </c>
      <c r="I109" s="8">
        <v>3</v>
      </c>
      <c r="J109" s="3" t="s">
        <v>34</v>
      </c>
      <c r="K109" s="11" t="s">
        <v>35</v>
      </c>
      <c r="L109" s="11" t="s">
        <v>26</v>
      </c>
      <c r="M109" s="11" t="s">
        <v>35</v>
      </c>
      <c r="N109" s="11" t="s">
        <v>26</v>
      </c>
      <c r="O109" s="11"/>
      <c r="P109" s="11" t="s">
        <v>35</v>
      </c>
      <c r="Q109" s="11" t="s">
        <v>26</v>
      </c>
      <c r="R109" s="11" t="s">
        <v>35</v>
      </c>
      <c r="S109" s="11" t="s">
        <v>26</v>
      </c>
      <c r="T109" s="11" t="s">
        <v>35</v>
      </c>
      <c r="U109" s="109" t="s">
        <v>239</v>
      </c>
      <c r="V109" s="1"/>
    </row>
    <row r="110" spans="1:22" ht="14">
      <c r="A110" s="1"/>
      <c r="B110" s="3" t="s">
        <v>237</v>
      </c>
      <c r="C110" s="2" t="s">
        <v>240</v>
      </c>
      <c r="D110" s="9" t="s">
        <v>30</v>
      </c>
      <c r="E110" s="9" t="s">
        <v>51</v>
      </c>
      <c r="F110" s="9">
        <v>4</v>
      </c>
      <c r="G110" s="8" t="s">
        <v>170</v>
      </c>
      <c r="H110" s="10" t="s">
        <v>71</v>
      </c>
      <c r="I110" s="8">
        <v>2</v>
      </c>
      <c r="J110" s="3" t="s">
        <v>41</v>
      </c>
      <c r="K110" s="11" t="s">
        <v>35</v>
      </c>
      <c r="L110" s="11" t="s">
        <v>35</v>
      </c>
      <c r="M110" s="11" t="s">
        <v>26</v>
      </c>
      <c r="N110" s="11" t="s">
        <v>35</v>
      </c>
      <c r="O110" s="11" t="s">
        <v>35</v>
      </c>
      <c r="P110" s="11" t="s">
        <v>35</v>
      </c>
      <c r="Q110" s="11" t="s">
        <v>26</v>
      </c>
      <c r="R110" s="11" t="s">
        <v>26</v>
      </c>
      <c r="S110" s="11" t="s">
        <v>26</v>
      </c>
      <c r="T110" s="11" t="s">
        <v>35</v>
      </c>
      <c r="U110" s="109" t="s">
        <v>241</v>
      </c>
      <c r="V110" s="1"/>
    </row>
    <row r="111" spans="1:22" ht="14">
      <c r="A111" s="1"/>
      <c r="B111" s="3" t="s">
        <v>237</v>
      </c>
      <c r="C111" s="2" t="s">
        <v>242</v>
      </c>
      <c r="D111" s="9" t="s">
        <v>30</v>
      </c>
      <c r="E111" s="9" t="s">
        <v>51</v>
      </c>
      <c r="F111" s="9">
        <v>4</v>
      </c>
      <c r="G111" s="8" t="s">
        <v>170</v>
      </c>
      <c r="H111" s="10" t="s">
        <v>71</v>
      </c>
      <c r="I111" s="8">
        <v>2</v>
      </c>
      <c r="J111" s="3" t="s">
        <v>41</v>
      </c>
      <c r="K111" s="11" t="s">
        <v>35</v>
      </c>
      <c r="L111" s="11" t="s">
        <v>35</v>
      </c>
      <c r="M111" s="11" t="s">
        <v>26</v>
      </c>
      <c r="N111" s="11" t="s">
        <v>35</v>
      </c>
      <c r="O111" s="11" t="s">
        <v>35</v>
      </c>
      <c r="P111" s="11" t="s">
        <v>26</v>
      </c>
      <c r="Q111" s="11" t="s">
        <v>26</v>
      </c>
      <c r="R111" s="11" t="s">
        <v>26</v>
      </c>
      <c r="S111" s="11" t="s">
        <v>35</v>
      </c>
      <c r="T111" s="11" t="s">
        <v>35</v>
      </c>
      <c r="U111" s="109" t="s">
        <v>241</v>
      </c>
      <c r="V111" s="1"/>
    </row>
    <row r="112" spans="1:22" ht="14">
      <c r="A112" s="1"/>
      <c r="B112" s="3" t="s">
        <v>237</v>
      </c>
      <c r="C112" s="2" t="s">
        <v>243</v>
      </c>
      <c r="D112" s="9" t="s">
        <v>44</v>
      </c>
      <c r="E112" s="9" t="s">
        <v>51</v>
      </c>
      <c r="F112" s="9">
        <v>4</v>
      </c>
      <c r="G112" s="8" t="s">
        <v>170</v>
      </c>
      <c r="H112" s="10" t="s">
        <v>71</v>
      </c>
      <c r="I112" s="8">
        <v>2</v>
      </c>
      <c r="J112" s="3" t="s">
        <v>41</v>
      </c>
      <c r="K112" s="11" t="s">
        <v>35</v>
      </c>
      <c r="L112" s="11" t="s">
        <v>26</v>
      </c>
      <c r="M112" s="11" t="s">
        <v>26</v>
      </c>
      <c r="N112" s="11" t="s">
        <v>35</v>
      </c>
      <c r="O112" s="11" t="s">
        <v>26</v>
      </c>
      <c r="P112" s="11" t="s">
        <v>26</v>
      </c>
      <c r="Q112" s="11" t="s">
        <v>26</v>
      </c>
      <c r="R112" s="11" t="s">
        <v>26</v>
      </c>
      <c r="S112" s="11" t="s">
        <v>26</v>
      </c>
      <c r="T112" s="11" t="s">
        <v>35</v>
      </c>
      <c r="U112" s="109" t="s">
        <v>241</v>
      </c>
      <c r="V112" s="1"/>
    </row>
    <row r="113" spans="1:22" ht="42">
      <c r="A113" s="1"/>
      <c r="B113" s="3" t="s">
        <v>237</v>
      </c>
      <c r="C113" s="2" t="s">
        <v>244</v>
      </c>
      <c r="D113" s="9" t="s">
        <v>30</v>
      </c>
      <c r="E113" s="9" t="s">
        <v>51</v>
      </c>
      <c r="F113" s="9">
        <v>4</v>
      </c>
      <c r="G113" s="8" t="s">
        <v>245</v>
      </c>
      <c r="H113" s="10" t="s">
        <v>60</v>
      </c>
      <c r="I113" s="8">
        <v>5</v>
      </c>
      <c r="J113" s="3" t="s">
        <v>41</v>
      </c>
      <c r="K113" s="14" t="s">
        <v>42</v>
      </c>
      <c r="L113" s="11"/>
      <c r="M113" s="11"/>
      <c r="N113" s="11"/>
      <c r="O113" s="11"/>
      <c r="P113" s="11"/>
      <c r="Q113" s="11"/>
      <c r="R113" s="11" t="s">
        <v>35</v>
      </c>
      <c r="S113" s="11" t="s">
        <v>35</v>
      </c>
      <c r="T113" s="11" t="s">
        <v>35</v>
      </c>
      <c r="U113" s="109" t="s">
        <v>246</v>
      </c>
      <c r="V113" s="1"/>
    </row>
    <row r="114" spans="1:22" ht="42">
      <c r="A114" s="1"/>
      <c r="B114" s="3" t="s">
        <v>237</v>
      </c>
      <c r="C114" s="2" t="s">
        <v>247</v>
      </c>
      <c r="D114" s="9" t="s">
        <v>30</v>
      </c>
      <c r="E114" s="9" t="s">
        <v>51</v>
      </c>
      <c r="F114" s="9">
        <v>4</v>
      </c>
      <c r="G114" s="8" t="s">
        <v>248</v>
      </c>
      <c r="H114" s="10" t="s">
        <v>60</v>
      </c>
      <c r="I114" s="8">
        <v>5</v>
      </c>
      <c r="J114" s="3" t="s">
        <v>34</v>
      </c>
      <c r="K114" s="11" t="s">
        <v>35</v>
      </c>
      <c r="L114" s="11" t="s">
        <v>35</v>
      </c>
      <c r="M114" s="11" t="s">
        <v>35</v>
      </c>
      <c r="N114" s="11"/>
      <c r="O114" s="11"/>
      <c r="P114" s="11"/>
      <c r="Q114" s="11"/>
      <c r="R114" s="11" t="s">
        <v>35</v>
      </c>
      <c r="S114" s="11"/>
      <c r="T114" s="11" t="s">
        <v>35</v>
      </c>
      <c r="U114" s="109" t="s">
        <v>249</v>
      </c>
      <c r="V114" s="1"/>
    </row>
    <row r="115" spans="1:22" ht="42">
      <c r="A115" s="1"/>
      <c r="B115" s="3" t="s">
        <v>237</v>
      </c>
      <c r="C115" s="2" t="s">
        <v>250</v>
      </c>
      <c r="D115" s="9" t="s">
        <v>44</v>
      </c>
      <c r="E115" s="9" t="s">
        <v>51</v>
      </c>
      <c r="F115" s="9">
        <v>4</v>
      </c>
      <c r="G115" s="3" t="s">
        <v>248</v>
      </c>
      <c r="H115" s="10" t="s">
        <v>60</v>
      </c>
      <c r="I115" s="8">
        <v>5</v>
      </c>
      <c r="J115" s="3" t="s">
        <v>34</v>
      </c>
      <c r="K115" s="11" t="s">
        <v>35</v>
      </c>
      <c r="L115" s="11" t="s">
        <v>35</v>
      </c>
      <c r="M115" s="11" t="s">
        <v>35</v>
      </c>
      <c r="N115" s="11"/>
      <c r="O115" s="11"/>
      <c r="P115" s="11"/>
      <c r="Q115" s="11"/>
      <c r="R115" s="11" t="s">
        <v>35</v>
      </c>
      <c r="S115" s="11"/>
      <c r="T115" s="11" t="s">
        <v>35</v>
      </c>
      <c r="U115" s="109" t="s">
        <v>251</v>
      </c>
      <c r="V115" s="1"/>
    </row>
    <row r="116" spans="1:22" ht="14">
      <c r="A116" s="1"/>
      <c r="B116" s="3" t="s">
        <v>237</v>
      </c>
      <c r="C116" s="2" t="s">
        <v>252</v>
      </c>
      <c r="D116" s="9" t="s">
        <v>30</v>
      </c>
      <c r="E116" s="9" t="s">
        <v>51</v>
      </c>
      <c r="F116" s="9">
        <v>4</v>
      </c>
      <c r="G116" s="3" t="s">
        <v>253</v>
      </c>
      <c r="H116" s="10" t="s">
        <v>33</v>
      </c>
      <c r="I116" s="8">
        <v>4</v>
      </c>
      <c r="J116" s="3" t="s">
        <v>34</v>
      </c>
      <c r="K116" s="17" t="s">
        <v>35</v>
      </c>
      <c r="L116" s="17" t="s">
        <v>35</v>
      </c>
      <c r="M116" s="11"/>
      <c r="N116" s="17" t="s">
        <v>35</v>
      </c>
      <c r="O116" s="11"/>
      <c r="P116" s="11"/>
      <c r="Q116" s="17" t="s">
        <v>35</v>
      </c>
      <c r="R116" s="17" t="s">
        <v>35</v>
      </c>
      <c r="S116" s="11"/>
      <c r="T116" s="17" t="s">
        <v>35</v>
      </c>
      <c r="U116" s="109" t="s">
        <v>254</v>
      </c>
      <c r="V116" s="1"/>
    </row>
    <row r="117" spans="1:22" ht="14">
      <c r="A117" s="1"/>
      <c r="B117" s="3" t="s">
        <v>237</v>
      </c>
      <c r="C117" s="2" t="s">
        <v>255</v>
      </c>
      <c r="D117" s="9" t="s">
        <v>30</v>
      </c>
      <c r="E117" s="9" t="s">
        <v>31</v>
      </c>
      <c r="F117" s="9">
        <v>3</v>
      </c>
      <c r="G117" s="3" t="s">
        <v>256</v>
      </c>
      <c r="H117" s="10" t="s">
        <v>115</v>
      </c>
      <c r="I117" s="8">
        <v>1</v>
      </c>
      <c r="J117" s="3" t="s">
        <v>34</v>
      </c>
      <c r="K117" s="17" t="s">
        <v>35</v>
      </c>
      <c r="L117" s="17" t="s">
        <v>35</v>
      </c>
      <c r="M117" s="11"/>
      <c r="N117" s="17" t="s">
        <v>35</v>
      </c>
      <c r="O117" s="11"/>
      <c r="P117" s="11"/>
      <c r="Q117" s="17" t="s">
        <v>35</v>
      </c>
      <c r="R117" s="17" t="s">
        <v>35</v>
      </c>
      <c r="S117" s="11"/>
      <c r="T117" s="17" t="s">
        <v>35</v>
      </c>
      <c r="U117" s="109" t="s">
        <v>254</v>
      </c>
      <c r="V117" s="1"/>
    </row>
    <row r="118" spans="1:22" ht="15">
      <c r="A118" s="1"/>
      <c r="B118" s="1"/>
      <c r="C118" s="1"/>
      <c r="D118" s="7"/>
      <c r="E118" s="7"/>
      <c r="F118" s="7"/>
      <c r="G118" s="7"/>
      <c r="H118" s="7"/>
      <c r="I118" s="7"/>
      <c r="J118" s="7"/>
      <c r="K118" s="7"/>
      <c r="L118" s="3"/>
      <c r="M118" s="3"/>
      <c r="N118" s="3"/>
      <c r="O118" s="3"/>
      <c r="P118" s="3"/>
      <c r="Q118" s="3"/>
      <c r="R118" s="8"/>
      <c r="S118" s="8"/>
      <c r="T118" s="8"/>
      <c r="U118" s="108"/>
      <c r="V118" s="1"/>
    </row>
    <row r="119" spans="1:22" ht="15">
      <c r="A119" s="18"/>
      <c r="B119" s="18"/>
      <c r="C119" s="18"/>
      <c r="D119" s="19"/>
      <c r="E119" s="19"/>
      <c r="F119" s="19"/>
      <c r="G119" s="19"/>
      <c r="H119" s="19"/>
      <c r="I119" s="19"/>
      <c r="J119" s="19"/>
      <c r="K119" s="19"/>
      <c r="L119" s="20"/>
      <c r="M119" s="20"/>
      <c r="N119" s="20"/>
      <c r="O119" s="20"/>
      <c r="P119" s="20"/>
      <c r="Q119" s="20"/>
      <c r="R119" s="21"/>
      <c r="S119" s="21"/>
      <c r="T119" s="21"/>
      <c r="U119" s="110"/>
      <c r="V119" s="1"/>
    </row>
    <row r="120" spans="1:22" ht="15">
      <c r="A120" s="22" t="s">
        <v>257</v>
      </c>
      <c r="B120" s="22"/>
      <c r="C120" s="1"/>
      <c r="D120" s="22"/>
      <c r="E120" s="23" t="s">
        <v>258</v>
      </c>
      <c r="F120" s="22"/>
      <c r="G120" s="23" t="s">
        <v>259</v>
      </c>
      <c r="H120" s="23" t="s">
        <v>258</v>
      </c>
      <c r="I120" s="22"/>
      <c r="J120" s="23" t="str">
        <f>"Fully Forecast = "&amp;TEXT(COUNTIF(J7:J117,"Fully Forecast")/G121,"0%")</f>
        <v>Fully Forecast = 41%</v>
      </c>
      <c r="K120" s="22" t="s">
        <v>260</v>
      </c>
      <c r="L120" s="23"/>
      <c r="M120" s="22"/>
      <c r="N120" s="22"/>
      <c r="O120" s="22"/>
      <c r="P120" s="22"/>
      <c r="Q120" s="23"/>
      <c r="R120" s="23"/>
      <c r="S120" s="23"/>
      <c r="T120" s="23"/>
      <c r="U120" s="111"/>
      <c r="V120" s="1"/>
    </row>
    <row r="121" spans="1:22" ht="14.5">
      <c r="A121" s="22"/>
      <c r="B121" s="22"/>
      <c r="C121" s="1"/>
      <c r="D121" s="22"/>
      <c r="E121" s="23" t="s">
        <v>31</v>
      </c>
      <c r="F121" s="25">
        <f>AVERAGE(F7:F117)</f>
        <v>3.3873873873873874</v>
      </c>
      <c r="G121" s="23">
        <f>COUNTA(G7:G117)</f>
        <v>111</v>
      </c>
      <c r="H121" s="24" t="s">
        <v>40</v>
      </c>
      <c r="I121" s="25">
        <f>AVERAGE(I7:I117)</f>
        <v>3.463636363636364</v>
      </c>
      <c r="J121" s="23" t="str">
        <f>"Partially Forecast = "&amp;TEXT(COUNTIF(J7:J117,"Partially Forecast")/G121,"0%")</f>
        <v>Partially Forecast = 12%</v>
      </c>
      <c r="K121" s="23">
        <f aca="true" t="shared" si="0" ref="K121:T121">COUNTA(K7:K117)</f>
        <v>111</v>
      </c>
      <c r="L121" s="23">
        <f t="shared" si="0"/>
        <v>91</v>
      </c>
      <c r="M121" s="23">
        <f t="shared" si="0"/>
        <v>28</v>
      </c>
      <c r="N121" s="23">
        <f t="shared" si="0"/>
        <v>54</v>
      </c>
      <c r="O121" s="23">
        <f t="shared" si="0"/>
        <v>46</v>
      </c>
      <c r="P121" s="23">
        <f t="shared" si="0"/>
        <v>53</v>
      </c>
      <c r="Q121" s="23">
        <f t="shared" si="0"/>
        <v>33</v>
      </c>
      <c r="R121" s="23">
        <f t="shared" si="0"/>
        <v>66</v>
      </c>
      <c r="S121" s="23">
        <f t="shared" si="0"/>
        <v>45</v>
      </c>
      <c r="T121" s="23">
        <f t="shared" si="0"/>
        <v>82</v>
      </c>
      <c r="U121" s="111"/>
      <c r="V121" s="1"/>
    </row>
    <row r="122" spans="1:22" ht="15">
      <c r="A122" s="26"/>
      <c r="B122" s="26"/>
      <c r="C122" s="1"/>
      <c r="D122" s="27"/>
      <c r="E122" s="27"/>
      <c r="F122" s="27"/>
      <c r="G122" s="27"/>
      <c r="H122" s="27"/>
      <c r="I122" s="27"/>
      <c r="J122" s="28" t="str">
        <f>"Historical = "&amp;TEXT(COUNTIF(J7:J117,"Historical")/G121,"0%")</f>
        <v>Historical = 48%</v>
      </c>
      <c r="K122" s="29">
        <f aca="true" t="shared" si="1" ref="K122:T122">K121/$G$121</f>
        <v>1</v>
      </c>
      <c r="L122" s="29">
        <f t="shared" si="1"/>
        <v>0.8198198198198198</v>
      </c>
      <c r="M122" s="29">
        <f t="shared" si="1"/>
        <v>0.25225225225225223</v>
      </c>
      <c r="N122" s="29">
        <f t="shared" si="1"/>
        <v>0.4864864864864865</v>
      </c>
      <c r="O122" s="29">
        <f t="shared" si="1"/>
        <v>0.4144144144144144</v>
      </c>
      <c r="P122" s="29">
        <f t="shared" si="1"/>
        <v>0.4774774774774775</v>
      </c>
      <c r="Q122" s="29">
        <f t="shared" si="1"/>
        <v>0.2972972972972973</v>
      </c>
      <c r="R122" s="29">
        <f t="shared" si="1"/>
        <v>0.5945945945945946</v>
      </c>
      <c r="S122" s="29">
        <f t="shared" si="1"/>
        <v>0.40540540540540543</v>
      </c>
      <c r="T122" s="29">
        <f t="shared" si="1"/>
        <v>0.7387387387387387</v>
      </c>
      <c r="U122" s="112"/>
      <c r="V122" s="8"/>
    </row>
    <row r="123" spans="1:22" ht="15">
      <c r="A123" s="26"/>
      <c r="B123" s="26"/>
      <c r="C123" s="1"/>
      <c r="D123" s="27"/>
      <c r="E123" s="27"/>
      <c r="F123" s="27"/>
      <c r="G123" s="27"/>
      <c r="H123" s="27"/>
      <c r="I123" s="27"/>
      <c r="J123" s="27"/>
      <c r="K123" s="27"/>
      <c r="L123" s="23"/>
      <c r="M123" s="27"/>
      <c r="N123" s="27"/>
      <c r="O123" s="27"/>
      <c r="P123" s="27"/>
      <c r="Q123" s="23"/>
      <c r="R123" s="23"/>
      <c r="S123" s="23"/>
      <c r="T123" s="23"/>
      <c r="U123" s="112"/>
      <c r="V123" s="8"/>
    </row>
    <row r="124" spans="1:22" ht="15">
      <c r="A124" s="18" t="s">
        <v>261</v>
      </c>
      <c r="B124" s="1"/>
      <c r="C124" s="1"/>
      <c r="D124" s="1"/>
      <c r="E124" s="1"/>
      <c r="F124" s="1"/>
      <c r="G124" s="1"/>
      <c r="H124" s="1"/>
      <c r="I124" s="1"/>
      <c r="J124" s="1"/>
      <c r="K124" s="1"/>
      <c r="L124" s="1"/>
      <c r="M124" s="1"/>
      <c r="N124" s="96"/>
      <c r="O124" s="1"/>
      <c r="P124" s="1"/>
      <c r="Q124" s="1"/>
      <c r="R124" s="1"/>
      <c r="S124" s="1"/>
      <c r="T124" s="1"/>
      <c r="U124" s="34"/>
      <c r="V124" s="1"/>
    </row>
    <row r="125" spans="1:22" ht="15">
      <c r="A125" s="1" t="s">
        <v>262</v>
      </c>
      <c r="B125" s="1"/>
      <c r="C125" s="1"/>
      <c r="D125" s="1"/>
      <c r="E125" s="1"/>
      <c r="F125" s="1"/>
      <c r="G125" s="1"/>
      <c r="H125" s="1"/>
      <c r="I125" s="1"/>
      <c r="J125" s="1"/>
      <c r="K125" s="1"/>
      <c r="L125" s="1"/>
      <c r="M125" s="1"/>
      <c r="N125" s="1"/>
      <c r="O125" s="1"/>
      <c r="P125" s="1"/>
      <c r="Q125" s="1"/>
      <c r="R125" s="1"/>
      <c r="S125" s="1"/>
      <c r="T125" s="1"/>
      <c r="U125" s="34"/>
      <c r="V125" s="1"/>
    </row>
    <row r="126" spans="1:22" ht="15">
      <c r="A126" s="1" t="s">
        <v>263</v>
      </c>
      <c r="B126" s="1"/>
      <c r="C126" s="1"/>
      <c r="D126" s="1"/>
      <c r="E126" s="1"/>
      <c r="F126" s="1"/>
      <c r="G126" s="1"/>
      <c r="H126" s="1"/>
      <c r="I126" s="1"/>
      <c r="J126" s="1"/>
      <c r="K126" s="1"/>
      <c r="L126" s="1"/>
      <c r="M126" s="1"/>
      <c r="N126" s="1"/>
      <c r="O126" s="1"/>
      <c r="P126" s="1"/>
      <c r="Q126" s="1"/>
      <c r="R126" s="1"/>
      <c r="S126" s="1"/>
      <c r="T126" s="1"/>
      <c r="U126" s="34"/>
      <c r="V126" s="1"/>
    </row>
    <row r="127" spans="1:22" ht="15">
      <c r="A127" s="1" t="s">
        <v>264</v>
      </c>
      <c r="B127" s="1"/>
      <c r="C127" s="1"/>
      <c r="D127" s="1"/>
      <c r="E127" s="1"/>
      <c r="F127" s="1"/>
      <c r="G127" s="1"/>
      <c r="H127" s="1"/>
      <c r="I127" s="1"/>
      <c r="J127" s="1"/>
      <c r="K127" s="1"/>
      <c r="L127" s="1"/>
      <c r="M127" s="1"/>
      <c r="N127" s="1"/>
      <c r="O127" s="1"/>
      <c r="P127" s="1"/>
      <c r="Q127" s="1"/>
      <c r="R127" s="1"/>
      <c r="S127" s="1"/>
      <c r="T127" s="1"/>
      <c r="U127" s="34"/>
      <c r="V127" s="1"/>
    </row>
    <row r="128" spans="1:22" ht="15">
      <c r="A128" s="1" t="s">
        <v>265</v>
      </c>
      <c r="B128" s="1"/>
      <c r="C128" s="1"/>
      <c r="D128" s="1"/>
      <c r="E128" s="1"/>
      <c r="F128" s="1"/>
      <c r="G128" s="1"/>
      <c r="H128" s="1"/>
      <c r="I128" s="1"/>
      <c r="J128" s="1"/>
      <c r="K128" s="1"/>
      <c r="L128" s="1"/>
      <c r="M128" s="1"/>
      <c r="N128" s="1"/>
      <c r="O128" s="1"/>
      <c r="P128" s="1"/>
      <c r="Q128" s="1"/>
      <c r="R128" s="1"/>
      <c r="S128" s="1"/>
      <c r="T128" s="1"/>
      <c r="U128" s="34"/>
      <c r="V128" s="1"/>
    </row>
    <row r="129" spans="1:22" ht="14.5">
      <c r="A129" s="30" t="s">
        <v>266</v>
      </c>
      <c r="B129" s="31"/>
      <c r="C129" s="32"/>
      <c r="D129" s="32"/>
      <c r="E129" s="32"/>
      <c r="F129" s="32"/>
      <c r="G129" s="32"/>
      <c r="H129" s="32"/>
      <c r="I129" s="32"/>
      <c r="J129" s="32"/>
      <c r="K129" s="32"/>
      <c r="L129" s="32"/>
      <c r="M129" s="32"/>
      <c r="N129" s="32"/>
      <c r="O129" s="32"/>
      <c r="P129" s="32"/>
      <c r="Q129" s="32"/>
      <c r="R129" s="32"/>
      <c r="S129" s="32"/>
      <c r="T129" s="32"/>
      <c r="U129" s="32"/>
      <c r="V129" s="1"/>
    </row>
    <row r="130" spans="1:22" ht="14.5">
      <c r="A130" s="16" t="s">
        <v>267</v>
      </c>
      <c r="B130" s="16"/>
      <c r="C130" s="15"/>
      <c r="D130" s="15"/>
      <c r="E130" s="15"/>
      <c r="F130" s="15"/>
      <c r="G130" s="15"/>
      <c r="H130" s="15"/>
      <c r="I130" s="15"/>
      <c r="J130" s="15"/>
      <c r="K130" s="15"/>
      <c r="L130" s="15"/>
      <c r="M130" s="15"/>
      <c r="N130" s="15"/>
      <c r="O130" s="15"/>
      <c r="P130" s="15"/>
      <c r="Q130" s="15"/>
      <c r="R130" s="15"/>
      <c r="S130" s="15"/>
      <c r="T130" s="15"/>
      <c r="U130" s="15"/>
      <c r="V130" s="1"/>
    </row>
    <row r="131" spans="1:22" ht="15">
      <c r="A131" s="1"/>
      <c r="B131" s="1"/>
      <c r="C131" s="1"/>
      <c r="D131" s="1"/>
      <c r="E131" s="1"/>
      <c r="F131" s="1"/>
      <c r="G131" s="1"/>
      <c r="H131" s="1"/>
      <c r="I131" s="1"/>
      <c r="J131" s="1"/>
      <c r="K131" s="1"/>
      <c r="L131" s="1"/>
      <c r="M131" s="1"/>
      <c r="N131" s="1"/>
      <c r="O131" s="1"/>
      <c r="P131" s="1"/>
      <c r="Q131" s="1"/>
      <c r="R131" s="1"/>
      <c r="S131" s="1"/>
      <c r="T131" s="1"/>
      <c r="U131" s="34"/>
      <c r="V131" s="1"/>
    </row>
    <row r="132" spans="1:22" ht="15">
      <c r="A132" s="1"/>
      <c r="B132" s="1"/>
      <c r="C132" s="1"/>
      <c r="D132" s="1"/>
      <c r="E132" s="1"/>
      <c r="F132" s="1"/>
      <c r="G132" s="1"/>
      <c r="H132" s="1"/>
      <c r="I132" s="1"/>
      <c r="J132" s="1"/>
      <c r="K132" s="1"/>
      <c r="L132" s="1"/>
      <c r="M132" s="1"/>
      <c r="N132" s="1"/>
      <c r="O132" s="1"/>
      <c r="P132" s="1"/>
      <c r="Q132" s="1"/>
      <c r="R132" s="1"/>
      <c r="S132" s="1"/>
      <c r="T132" s="1"/>
      <c r="U132" s="34"/>
      <c r="V132" s="1"/>
    </row>
    <row r="133" spans="1:22" ht="14.5">
      <c r="A133" s="6"/>
      <c r="B133" s="6"/>
      <c r="C133" s="6"/>
      <c r="D133" s="1"/>
      <c r="E133" s="1"/>
      <c r="F133" s="1"/>
      <c r="G133" s="1"/>
      <c r="H133" s="1"/>
      <c r="I133" s="1"/>
      <c r="J133" s="1"/>
      <c r="K133" s="1"/>
      <c r="L133" s="1"/>
      <c r="M133" s="1"/>
      <c r="N133" s="1"/>
      <c r="O133" s="1"/>
      <c r="P133" s="1"/>
      <c r="Q133" s="1"/>
      <c r="R133" s="1"/>
      <c r="S133" s="1"/>
      <c r="T133" s="1"/>
      <c r="U133" s="34"/>
      <c r="V133" s="1"/>
    </row>
    <row r="134" spans="1:22" ht="15">
      <c r="A134" s="1"/>
      <c r="B134" s="1"/>
      <c r="C134" s="1"/>
      <c r="D134" s="1"/>
      <c r="E134" s="1"/>
      <c r="F134" s="1"/>
      <c r="G134" s="1"/>
      <c r="H134" s="1"/>
      <c r="I134" s="1"/>
      <c r="J134" s="1"/>
      <c r="K134" s="1"/>
      <c r="L134" s="1"/>
      <c r="M134" s="1"/>
      <c r="N134" s="1"/>
      <c r="O134" s="1"/>
      <c r="P134" s="1"/>
      <c r="Q134" s="1"/>
      <c r="R134" s="1"/>
      <c r="S134" s="1"/>
      <c r="T134" s="1"/>
      <c r="U134" s="34"/>
      <c r="V134" s="1"/>
    </row>
    <row r="135" spans="1:22" ht="15">
      <c r="A135" s="1"/>
      <c r="B135" s="1"/>
      <c r="C135" s="1"/>
      <c r="D135" s="1"/>
      <c r="E135" s="1"/>
      <c r="F135" s="1"/>
      <c r="G135" s="1"/>
      <c r="H135" s="1"/>
      <c r="I135" s="1"/>
      <c r="J135" s="1"/>
      <c r="K135" s="1"/>
      <c r="L135" s="1"/>
      <c r="M135" s="1"/>
      <c r="N135" s="1"/>
      <c r="O135" s="1"/>
      <c r="P135" s="1"/>
      <c r="Q135" s="1"/>
      <c r="R135" s="1"/>
      <c r="S135" s="1"/>
      <c r="T135" s="1"/>
      <c r="U135" s="34"/>
      <c r="V135" s="1"/>
    </row>
    <row r="136" spans="1:22" ht="15">
      <c r="A136" s="1"/>
      <c r="B136" s="1"/>
      <c r="C136" s="1"/>
      <c r="D136" s="1"/>
      <c r="E136" s="1"/>
      <c r="F136" s="1"/>
      <c r="G136" s="1"/>
      <c r="H136" s="1"/>
      <c r="I136" s="1"/>
      <c r="J136" s="1"/>
      <c r="K136" s="1"/>
      <c r="L136" s="3"/>
      <c r="M136" s="3"/>
      <c r="N136" s="3"/>
      <c r="O136" s="3"/>
      <c r="P136" s="3"/>
      <c r="Q136" s="3"/>
      <c r="R136" s="1"/>
      <c r="S136" s="1"/>
      <c r="T136" s="1"/>
      <c r="U136" s="34"/>
      <c r="V136" s="1"/>
    </row>
    <row r="137" spans="1:22" ht="15">
      <c r="A137" s="1"/>
      <c r="B137" s="1"/>
      <c r="C137" s="1"/>
      <c r="D137" s="1"/>
      <c r="E137" s="1"/>
      <c r="F137" s="1"/>
      <c r="G137" s="1"/>
      <c r="H137" s="1"/>
      <c r="I137" s="1"/>
      <c r="J137" s="1"/>
      <c r="K137" s="1"/>
      <c r="L137" s="3"/>
      <c r="M137" s="3"/>
      <c r="N137" s="3"/>
      <c r="O137" s="3"/>
      <c r="P137" s="3"/>
      <c r="Q137" s="3"/>
      <c r="R137" s="1"/>
      <c r="S137" s="1"/>
      <c r="T137" s="1"/>
      <c r="U137" s="34"/>
      <c r="V137" s="1"/>
    </row>
    <row r="138" spans="1:22" ht="15">
      <c r="A138" s="33"/>
      <c r="B138" s="33"/>
      <c r="C138" s="33"/>
      <c r="D138" s="34"/>
      <c r="E138" s="34"/>
      <c r="F138" s="34"/>
      <c r="G138" s="34"/>
      <c r="H138" s="34"/>
      <c r="I138" s="34"/>
      <c r="J138" s="34"/>
      <c r="K138" s="34"/>
      <c r="L138" s="35"/>
      <c r="M138" s="35"/>
      <c r="N138" s="35"/>
      <c r="O138" s="35"/>
      <c r="P138" s="35"/>
      <c r="Q138" s="35"/>
      <c r="R138" s="1"/>
      <c r="S138" s="1"/>
      <c r="T138" s="1"/>
      <c r="U138" s="34"/>
      <c r="V138" s="1"/>
    </row>
    <row r="139" spans="1:22" ht="15">
      <c r="A139" s="1"/>
      <c r="B139" s="1"/>
      <c r="C139" s="1"/>
      <c r="D139" s="1"/>
      <c r="E139" s="1"/>
      <c r="F139" s="1"/>
      <c r="G139" s="1"/>
      <c r="H139" s="1"/>
      <c r="I139" s="1"/>
      <c r="J139" s="1"/>
      <c r="K139" s="1"/>
      <c r="L139" s="3"/>
      <c r="M139" s="3"/>
      <c r="N139" s="3"/>
      <c r="O139" s="3"/>
      <c r="P139" s="3"/>
      <c r="Q139" s="3"/>
      <c r="R139" s="1"/>
      <c r="S139" s="1"/>
      <c r="T139" s="1"/>
      <c r="U139" s="34"/>
      <c r="V139" s="1"/>
    </row>
    <row r="140" spans="1:22" ht="15">
      <c r="A140" s="1"/>
      <c r="B140" s="1"/>
      <c r="C140" s="1"/>
      <c r="D140" s="1"/>
      <c r="E140" s="1"/>
      <c r="F140" s="1"/>
      <c r="G140" s="1"/>
      <c r="H140" s="1"/>
      <c r="I140" s="1"/>
      <c r="J140" s="1"/>
      <c r="K140" s="1"/>
      <c r="L140" s="3"/>
      <c r="M140" s="3"/>
      <c r="N140" s="3"/>
      <c r="O140" s="3"/>
      <c r="P140" s="3"/>
      <c r="Q140" s="3"/>
      <c r="R140" s="1"/>
      <c r="S140" s="1"/>
      <c r="T140" s="1"/>
      <c r="U140" s="34"/>
      <c r="V140" s="1"/>
    </row>
    <row r="141" spans="1:22" ht="15">
      <c r="A141" s="1"/>
      <c r="B141" s="1"/>
      <c r="C141" s="1"/>
      <c r="D141" s="1"/>
      <c r="E141" s="1"/>
      <c r="F141" s="1"/>
      <c r="G141" s="1"/>
      <c r="H141" s="1"/>
      <c r="I141" s="1"/>
      <c r="J141" s="1"/>
      <c r="K141" s="1"/>
      <c r="L141" s="1"/>
      <c r="M141" s="1"/>
      <c r="N141" s="1"/>
      <c r="O141" s="1"/>
      <c r="P141" s="1"/>
      <c r="Q141" s="1"/>
      <c r="R141" s="1"/>
      <c r="S141" s="1"/>
      <c r="T141" s="1"/>
      <c r="U141" s="34"/>
      <c r="V141" s="1"/>
    </row>
    <row r="142" spans="1:22" ht="15">
      <c r="A142" s="1"/>
      <c r="B142" s="1"/>
      <c r="C142" s="1"/>
      <c r="D142" s="1"/>
      <c r="E142" s="1"/>
      <c r="F142" s="1"/>
      <c r="G142" s="1"/>
      <c r="H142" s="1"/>
      <c r="I142" s="1"/>
      <c r="J142" s="1"/>
      <c r="K142" s="1"/>
      <c r="L142" s="1"/>
      <c r="M142" s="1"/>
      <c r="N142" s="1"/>
      <c r="O142" s="1"/>
      <c r="P142" s="1"/>
      <c r="Q142" s="1"/>
      <c r="R142" s="1"/>
      <c r="S142" s="1"/>
      <c r="T142" s="1"/>
      <c r="U142" s="34"/>
      <c r="V142" s="1"/>
    </row>
  </sheetData>
  <mergeCells count="2">
    <mergeCell ref="K2:T2"/>
    <mergeCell ref="D2:J2"/>
  </mergeCells>
  <printOptions horizontalCentered="1"/>
  <pageMargins left="0.25" right="0.25" top="0.75" bottom="0.75" header="0.3" footer="0.3"/>
  <pageSetup firstPageNumber="1" useFirstPageNumber="1" fitToHeight="42" horizontalDpi="600" verticalDpi="600" orientation="landscape" pageOrder="overThenDown" scale="57" r:id="rId1"/>
  <headerFooter>
    <oddHeader>&amp;R&amp;"Arial,Regular"&amp;10Exhibit 5.1
Page &amp;P of 10</oddHeader>
  </headerFooter>
  <rowBreaks count="2" manualBreakCount="2">
    <brk id="42" max="16383" man="1"/>
    <brk id="94" max="16383" man="1"/>
  </rowBreaks>
  <colBreaks count="2" manualBreakCount="2">
    <brk id="10" max="16383" man="1"/>
    <brk id="20"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SheetLayoutView="100" workbookViewId="0" topLeftCell="A1">
      <selection activeCell="D2" sqref="D2:J2"/>
    </sheetView>
  </sheetViews>
  <sheetFormatPr defaultColWidth="9.00390625" defaultRowHeight="15"/>
  <cols>
    <col min="1" max="1" width="33.28125" style="2" customWidth="1"/>
    <col min="2" max="2" width="6.140625" style="2" bestFit="1" customWidth="1"/>
    <col min="3" max="3" width="37.00390625" style="2" customWidth="1"/>
    <col min="4" max="4" width="17.421875" style="2" customWidth="1"/>
    <col min="5" max="5" width="12.28125" style="2" bestFit="1" customWidth="1"/>
    <col min="6" max="6" width="5.140625" style="2" hidden="1" customWidth="1"/>
    <col min="7" max="7" width="21.8515625" style="2" bestFit="1" customWidth="1"/>
    <col min="8" max="8" width="34.8515625" style="2" customWidth="1"/>
    <col min="9" max="9" width="5.140625" style="2" hidden="1" customWidth="1"/>
    <col min="10" max="10" width="20.7109375" style="2" customWidth="1"/>
    <col min="11" max="11" width="17.57421875" style="2" customWidth="1"/>
    <col min="12" max="12" width="8.7109375" style="2" bestFit="1" customWidth="1"/>
    <col min="13" max="13" width="13.00390625" style="2" customWidth="1"/>
    <col min="14" max="14" width="10.8515625" style="2" bestFit="1" customWidth="1"/>
    <col min="15" max="16" width="14.8515625" style="2" customWidth="1"/>
    <col min="17" max="17" width="10.421875" style="2" bestFit="1" customWidth="1"/>
    <col min="18" max="18" width="12.7109375" style="2" bestFit="1" customWidth="1"/>
    <col min="19" max="19" width="13.00390625" style="2" bestFit="1" customWidth="1"/>
    <col min="20" max="20" width="9.140625" style="2" customWidth="1"/>
    <col min="21" max="21" width="91.57421875" style="113" customWidth="1"/>
    <col min="22" max="22" width="11.00390625" style="2" customWidth="1"/>
    <col min="23" max="23" width="35.00390625" style="2" customWidth="1"/>
    <col min="24" max="25" width="17.421875" style="2" bestFit="1" customWidth="1"/>
    <col min="26" max="26" width="18.7109375" style="2" bestFit="1" customWidth="1"/>
    <col min="27" max="27" width="15.7109375" style="2" bestFit="1" customWidth="1"/>
    <col min="28" max="28" width="16.28125" style="2" bestFit="1" customWidth="1"/>
    <col min="29" max="32" width="12.00390625" style="2" customWidth="1"/>
    <col min="33" max="16384" width="9.00390625" style="2" customWidth="1"/>
  </cols>
  <sheetData>
    <row r="1" spans="1:23" ht="15">
      <c r="A1" s="1"/>
      <c r="B1" s="1"/>
      <c r="C1" s="1"/>
      <c r="D1" s="1"/>
      <c r="E1" s="1"/>
      <c r="F1" s="1"/>
      <c r="G1" s="1"/>
      <c r="H1" s="1"/>
      <c r="I1" s="1"/>
      <c r="J1" s="1"/>
      <c r="K1" s="1"/>
      <c r="L1" s="1"/>
      <c r="M1" s="1"/>
      <c r="N1" s="1"/>
      <c r="O1" s="1"/>
      <c r="P1" s="1"/>
      <c r="Q1" s="1"/>
      <c r="R1" s="1"/>
      <c r="S1" s="1"/>
      <c r="T1" s="1"/>
      <c r="U1" s="34"/>
      <c r="V1" s="1"/>
      <c r="W1" s="1"/>
    </row>
    <row r="2" spans="2:22" ht="13">
      <c r="B2" s="115"/>
      <c r="C2" s="115"/>
      <c r="D2" s="118" t="s">
        <v>593</v>
      </c>
      <c r="E2" s="118"/>
      <c r="F2" s="118"/>
      <c r="G2" s="118"/>
      <c r="H2" s="118"/>
      <c r="I2" s="118"/>
      <c r="J2" s="118"/>
      <c r="K2" s="118" t="s">
        <v>593</v>
      </c>
      <c r="L2" s="118"/>
      <c r="M2" s="118"/>
      <c r="N2" s="118"/>
      <c r="O2" s="118"/>
      <c r="P2" s="118"/>
      <c r="Q2" s="118"/>
      <c r="R2" s="118"/>
      <c r="S2" s="118"/>
      <c r="T2" s="118"/>
      <c r="U2" s="97" t="s">
        <v>593</v>
      </c>
      <c r="V2" s="1"/>
    </row>
    <row r="3" spans="1:22" ht="15">
      <c r="A3" s="1"/>
      <c r="B3" s="1"/>
      <c r="C3" s="1"/>
      <c r="D3" s="1"/>
      <c r="E3" s="1"/>
      <c r="F3" s="1"/>
      <c r="G3" s="1"/>
      <c r="H3" s="1"/>
      <c r="I3" s="1"/>
      <c r="J3" s="1"/>
      <c r="K3" s="1"/>
      <c r="L3" s="1"/>
      <c r="M3" s="1"/>
      <c r="N3" s="1"/>
      <c r="O3" s="1"/>
      <c r="P3" s="1"/>
      <c r="Q3" s="1"/>
      <c r="R3" s="1"/>
      <c r="S3" s="1"/>
      <c r="T3" s="1"/>
      <c r="U3" s="34"/>
      <c r="V3" s="1"/>
    </row>
    <row r="4" spans="1:22" ht="13" thickBot="1">
      <c r="A4" s="1"/>
      <c r="B4" s="1"/>
      <c r="C4" s="1"/>
      <c r="D4" s="1"/>
      <c r="E4" s="3" t="s">
        <v>1</v>
      </c>
      <c r="F4" s="1"/>
      <c r="G4" s="3" t="s">
        <v>2</v>
      </c>
      <c r="H4" s="3" t="s">
        <v>3</v>
      </c>
      <c r="I4" s="1"/>
      <c r="J4" s="3" t="s">
        <v>4</v>
      </c>
      <c r="K4" s="3" t="s">
        <v>5</v>
      </c>
      <c r="L4" s="3" t="s">
        <v>5</v>
      </c>
      <c r="M4" s="3" t="s">
        <v>5</v>
      </c>
      <c r="N4" s="3" t="s">
        <v>5</v>
      </c>
      <c r="O4" s="3" t="s">
        <v>5</v>
      </c>
      <c r="P4" s="3" t="s">
        <v>5</v>
      </c>
      <c r="Q4" s="3" t="s">
        <v>5</v>
      </c>
      <c r="R4" s="3" t="s">
        <v>5</v>
      </c>
      <c r="S4" s="3" t="s">
        <v>5</v>
      </c>
      <c r="T4" s="3" t="s">
        <v>5</v>
      </c>
      <c r="U4" s="107" t="s">
        <v>5</v>
      </c>
      <c r="V4" s="1"/>
    </row>
    <row r="5" spans="1:22" ht="39">
      <c r="A5" s="4" t="s">
        <v>6</v>
      </c>
      <c r="B5" s="4" t="s">
        <v>7</v>
      </c>
      <c r="C5" s="4" t="s">
        <v>8</v>
      </c>
      <c r="D5" s="4" t="s">
        <v>9</v>
      </c>
      <c r="E5" s="4" t="s">
        <v>10</v>
      </c>
      <c r="F5" s="4" t="s">
        <v>11</v>
      </c>
      <c r="G5" s="4" t="s">
        <v>12</v>
      </c>
      <c r="H5" s="5" t="s">
        <v>13</v>
      </c>
      <c r="I5" s="5" t="s">
        <v>11</v>
      </c>
      <c r="J5" s="4" t="s">
        <v>14</v>
      </c>
      <c r="K5" s="5" t="s">
        <v>15</v>
      </c>
      <c r="L5" s="5" t="s">
        <v>16</v>
      </c>
      <c r="M5" s="5" t="s">
        <v>17</v>
      </c>
      <c r="N5" s="5" t="s">
        <v>18</v>
      </c>
      <c r="O5" s="5" t="s">
        <v>19</v>
      </c>
      <c r="P5" s="5" t="s">
        <v>20</v>
      </c>
      <c r="Q5" s="5" t="s">
        <v>21</v>
      </c>
      <c r="R5" s="5" t="s">
        <v>22</v>
      </c>
      <c r="S5" s="5" t="s">
        <v>23</v>
      </c>
      <c r="T5" s="5" t="s">
        <v>24</v>
      </c>
      <c r="U5" s="5" t="s">
        <v>25</v>
      </c>
      <c r="V5" s="1"/>
    </row>
    <row r="6" spans="1:22" ht="14.5">
      <c r="A6" s="1"/>
      <c r="B6" s="1"/>
      <c r="C6" s="6" t="s">
        <v>26</v>
      </c>
      <c r="D6" s="7"/>
      <c r="E6" s="7"/>
      <c r="F6" s="7"/>
      <c r="G6" s="7"/>
      <c r="H6" s="7"/>
      <c r="I6" s="7"/>
      <c r="J6" s="3"/>
      <c r="K6" s="7"/>
      <c r="L6" s="3"/>
      <c r="M6" s="3"/>
      <c r="N6" s="3"/>
      <c r="O6" s="3"/>
      <c r="P6" s="3"/>
      <c r="R6" s="8"/>
      <c r="S6" s="8" t="s">
        <v>26</v>
      </c>
      <c r="T6" s="8"/>
      <c r="U6" s="108" t="s">
        <v>26</v>
      </c>
      <c r="V6" s="1"/>
    </row>
    <row r="7" spans="1:22" ht="28">
      <c r="A7" s="1" t="s">
        <v>270</v>
      </c>
      <c r="B7" s="3" t="s">
        <v>271</v>
      </c>
      <c r="C7" s="2" t="s">
        <v>272</v>
      </c>
      <c r="D7" s="3" t="s">
        <v>30</v>
      </c>
      <c r="E7" s="38" t="s">
        <v>51</v>
      </c>
      <c r="F7" s="9">
        <v>4</v>
      </c>
      <c r="G7" s="8" t="s">
        <v>139</v>
      </c>
      <c r="H7" s="10" t="s">
        <v>71</v>
      </c>
      <c r="I7" s="8">
        <v>3</v>
      </c>
      <c r="J7" s="3" t="s">
        <v>53</v>
      </c>
      <c r="K7" s="14" t="s">
        <v>42</v>
      </c>
      <c r="L7" s="11" t="s">
        <v>35</v>
      </c>
      <c r="M7" s="11"/>
      <c r="N7" s="3"/>
      <c r="O7" s="11" t="s">
        <v>35</v>
      </c>
      <c r="P7" s="3"/>
      <c r="R7" s="11" t="s">
        <v>35</v>
      </c>
      <c r="S7" s="8"/>
      <c r="T7" s="11" t="s">
        <v>35</v>
      </c>
      <c r="U7" s="109" t="s">
        <v>140</v>
      </c>
      <c r="V7" s="1"/>
    </row>
    <row r="8" spans="1:22" ht="14">
      <c r="A8" s="1"/>
      <c r="B8" s="3" t="s">
        <v>271</v>
      </c>
      <c r="C8" s="2" t="s">
        <v>272</v>
      </c>
      <c r="D8" s="3" t="s">
        <v>44</v>
      </c>
      <c r="E8" s="38" t="s">
        <v>51</v>
      </c>
      <c r="F8" s="9">
        <v>4</v>
      </c>
      <c r="G8" s="8" t="s">
        <v>139</v>
      </c>
      <c r="H8" s="10" t="s">
        <v>71</v>
      </c>
      <c r="I8" s="8">
        <v>4</v>
      </c>
      <c r="J8" s="3" t="s">
        <v>53</v>
      </c>
      <c r="K8" s="11" t="s">
        <v>35</v>
      </c>
      <c r="L8" s="11" t="s">
        <v>35</v>
      </c>
      <c r="M8" s="3"/>
      <c r="N8" s="11" t="s">
        <v>35</v>
      </c>
      <c r="O8" s="11"/>
      <c r="P8" s="11" t="s">
        <v>35</v>
      </c>
      <c r="R8" s="11" t="s">
        <v>35</v>
      </c>
      <c r="S8" s="8"/>
      <c r="T8" s="11" t="s">
        <v>35</v>
      </c>
      <c r="U8" s="109" t="s">
        <v>137</v>
      </c>
      <c r="V8" s="1"/>
    </row>
    <row r="9" spans="1:22" ht="14">
      <c r="A9" s="1" t="s">
        <v>160</v>
      </c>
      <c r="B9" s="3" t="s">
        <v>161</v>
      </c>
      <c r="C9" s="2" t="s">
        <v>162</v>
      </c>
      <c r="D9" s="3" t="s">
        <v>30</v>
      </c>
      <c r="E9" s="38" t="s">
        <v>79</v>
      </c>
      <c r="F9" s="9">
        <v>5</v>
      </c>
      <c r="G9" s="8" t="s">
        <v>94</v>
      </c>
      <c r="H9" s="10" t="s">
        <v>60</v>
      </c>
      <c r="I9" s="8">
        <v>5</v>
      </c>
      <c r="J9" s="3" t="s">
        <v>34</v>
      </c>
      <c r="K9" s="11" t="s">
        <v>35</v>
      </c>
      <c r="L9" s="11" t="s">
        <v>35</v>
      </c>
      <c r="M9" s="3"/>
      <c r="N9" s="3"/>
      <c r="O9" s="3"/>
      <c r="P9" s="11" t="s">
        <v>35</v>
      </c>
      <c r="Q9" s="11" t="s">
        <v>35</v>
      </c>
      <c r="R9" s="8"/>
      <c r="S9" s="11"/>
      <c r="T9" s="11" t="s">
        <v>35</v>
      </c>
      <c r="U9" s="109" t="s">
        <v>163</v>
      </c>
      <c r="V9" s="1"/>
    </row>
    <row r="10" spans="1:22" ht="14">
      <c r="A10" s="1"/>
      <c r="B10" s="3" t="s">
        <v>161</v>
      </c>
      <c r="C10" s="2" t="s">
        <v>164</v>
      </c>
      <c r="D10" s="3" t="s">
        <v>30</v>
      </c>
      <c r="E10" s="38" t="s">
        <v>79</v>
      </c>
      <c r="F10" s="9">
        <v>5</v>
      </c>
      <c r="G10" s="8" t="s">
        <v>94</v>
      </c>
      <c r="H10" s="10" t="s">
        <v>60</v>
      </c>
      <c r="I10" s="8">
        <v>5</v>
      </c>
      <c r="J10" s="3" t="s">
        <v>34</v>
      </c>
      <c r="K10" s="11" t="s">
        <v>35</v>
      </c>
      <c r="L10" s="11" t="s">
        <v>35</v>
      </c>
      <c r="M10" s="3"/>
      <c r="N10" s="3"/>
      <c r="O10" s="3"/>
      <c r="P10" s="11" t="s">
        <v>35</v>
      </c>
      <c r="Q10" s="11" t="s">
        <v>35</v>
      </c>
      <c r="R10" s="8"/>
      <c r="S10" s="11"/>
      <c r="T10" s="11" t="s">
        <v>35</v>
      </c>
      <c r="U10" s="109" t="s">
        <v>163</v>
      </c>
      <c r="V10" s="1"/>
    </row>
    <row r="11" spans="1:22" ht="14">
      <c r="A11" s="1"/>
      <c r="B11" s="3" t="s">
        <v>161</v>
      </c>
      <c r="C11" s="2" t="s">
        <v>165</v>
      </c>
      <c r="D11" s="3" t="s">
        <v>44</v>
      </c>
      <c r="E11" s="38" t="s">
        <v>51</v>
      </c>
      <c r="F11" s="9">
        <v>4</v>
      </c>
      <c r="G11" s="8" t="s">
        <v>94</v>
      </c>
      <c r="H11" s="10" t="s">
        <v>60</v>
      </c>
      <c r="I11" s="8">
        <v>5</v>
      </c>
      <c r="J11" s="8" t="s">
        <v>34</v>
      </c>
      <c r="K11" s="11" t="s">
        <v>35</v>
      </c>
      <c r="L11" s="11" t="s">
        <v>35</v>
      </c>
      <c r="M11" s="3"/>
      <c r="N11" s="3"/>
      <c r="O11" s="3"/>
      <c r="P11" s="11" t="s">
        <v>35</v>
      </c>
      <c r="R11" s="11" t="s">
        <v>35</v>
      </c>
      <c r="S11" s="8"/>
      <c r="T11" s="11" t="s">
        <v>35</v>
      </c>
      <c r="U11" s="109" t="s">
        <v>137</v>
      </c>
      <c r="V11" s="1"/>
    </row>
    <row r="12" spans="1:22" ht="15">
      <c r="A12" s="1"/>
      <c r="B12" s="3" t="s">
        <v>161</v>
      </c>
      <c r="C12" s="2" t="s">
        <v>166</v>
      </c>
      <c r="D12" s="3" t="s">
        <v>30</v>
      </c>
      <c r="E12" s="38" t="s">
        <v>51</v>
      </c>
      <c r="F12" s="9">
        <v>4</v>
      </c>
      <c r="G12" s="8" t="s">
        <v>75</v>
      </c>
      <c r="H12" s="10" t="s">
        <v>40</v>
      </c>
      <c r="I12" s="8">
        <v>3</v>
      </c>
      <c r="J12" s="3" t="s">
        <v>41</v>
      </c>
      <c r="K12" s="14" t="s">
        <v>42</v>
      </c>
      <c r="L12" s="3"/>
      <c r="M12" s="3"/>
      <c r="N12" s="3"/>
      <c r="O12" s="3"/>
      <c r="P12" s="3"/>
      <c r="R12" s="11" t="s">
        <v>35</v>
      </c>
      <c r="S12" s="8"/>
      <c r="T12" s="8"/>
      <c r="U12" s="108"/>
      <c r="V12" s="1"/>
    </row>
    <row r="13" spans="1:22" ht="28">
      <c r="A13" s="1" t="s">
        <v>268</v>
      </c>
      <c r="B13" s="3" t="s">
        <v>269</v>
      </c>
      <c r="C13" s="2" t="s">
        <v>273</v>
      </c>
      <c r="D13" s="9" t="s">
        <v>30</v>
      </c>
      <c r="E13" s="38" t="s">
        <v>51</v>
      </c>
      <c r="F13" s="9">
        <v>4</v>
      </c>
      <c r="G13" s="8" t="s">
        <v>274</v>
      </c>
      <c r="H13" s="10" t="s">
        <v>40</v>
      </c>
      <c r="I13" s="8">
        <v>3</v>
      </c>
      <c r="J13" s="3" t="s">
        <v>53</v>
      </c>
      <c r="K13" s="14" t="s">
        <v>42</v>
      </c>
      <c r="L13" s="11"/>
      <c r="M13" s="3"/>
      <c r="N13" s="11"/>
      <c r="O13" s="11"/>
      <c r="P13" s="11"/>
      <c r="R13" s="11" t="s">
        <v>35</v>
      </c>
      <c r="S13" s="11" t="s">
        <v>35</v>
      </c>
      <c r="T13" s="11" t="s">
        <v>35</v>
      </c>
      <c r="U13" s="114" t="s">
        <v>281</v>
      </c>
      <c r="V13" s="1"/>
    </row>
    <row r="14" spans="1:22" ht="28">
      <c r="A14" s="1"/>
      <c r="B14" s="3" t="s">
        <v>269</v>
      </c>
      <c r="C14" s="2" t="s">
        <v>273</v>
      </c>
      <c r="D14" s="9" t="s">
        <v>44</v>
      </c>
      <c r="E14" s="38" t="s">
        <v>51</v>
      </c>
      <c r="F14" s="9">
        <v>4</v>
      </c>
      <c r="G14" s="8" t="s">
        <v>274</v>
      </c>
      <c r="H14" s="10" t="s">
        <v>40</v>
      </c>
      <c r="I14" s="8">
        <v>3</v>
      </c>
      <c r="J14" s="3" t="s">
        <v>53</v>
      </c>
      <c r="K14" s="11" t="s">
        <v>35</v>
      </c>
      <c r="L14" s="11"/>
      <c r="M14" s="3"/>
      <c r="N14" s="3"/>
      <c r="O14" s="11"/>
      <c r="P14" s="11" t="s">
        <v>35</v>
      </c>
      <c r="R14" s="11" t="s">
        <v>35</v>
      </c>
      <c r="S14" s="8"/>
      <c r="T14" s="11" t="s">
        <v>35</v>
      </c>
      <c r="U14" s="114" t="s">
        <v>281</v>
      </c>
      <c r="V14" s="1"/>
    </row>
    <row r="15" spans="1:22" ht="14">
      <c r="A15" s="1"/>
      <c r="B15" s="3" t="s">
        <v>269</v>
      </c>
      <c r="C15" s="2" t="s">
        <v>275</v>
      </c>
      <c r="D15" s="9" t="s">
        <v>30</v>
      </c>
      <c r="E15" s="38" t="s">
        <v>51</v>
      </c>
      <c r="F15" s="9">
        <v>4</v>
      </c>
      <c r="G15" s="8" t="s">
        <v>276</v>
      </c>
      <c r="H15" s="10" t="s">
        <v>71</v>
      </c>
      <c r="I15" s="8">
        <v>2</v>
      </c>
      <c r="J15" s="3" t="s">
        <v>41</v>
      </c>
      <c r="K15" s="14" t="s">
        <v>42</v>
      </c>
      <c r="L15" s="11"/>
      <c r="M15" s="3"/>
      <c r="N15" s="11" t="s">
        <v>35</v>
      </c>
      <c r="O15" s="11" t="s">
        <v>35</v>
      </c>
      <c r="P15" s="3"/>
      <c r="R15" s="11" t="s">
        <v>35</v>
      </c>
      <c r="S15" s="11"/>
      <c r="T15" s="11" t="s">
        <v>35</v>
      </c>
      <c r="U15" s="109" t="s">
        <v>137</v>
      </c>
      <c r="V15" s="1"/>
    </row>
    <row r="16" spans="1:22" ht="14">
      <c r="A16" s="1"/>
      <c r="B16" s="3" t="s">
        <v>269</v>
      </c>
      <c r="C16" s="2" t="s">
        <v>277</v>
      </c>
      <c r="D16" s="9" t="s">
        <v>30</v>
      </c>
      <c r="E16" s="38" t="s">
        <v>31</v>
      </c>
      <c r="F16" s="9">
        <v>4</v>
      </c>
      <c r="G16" s="8" t="s">
        <v>39</v>
      </c>
      <c r="H16" s="10" t="s">
        <v>40</v>
      </c>
      <c r="I16" s="8">
        <v>3</v>
      </c>
      <c r="J16" s="3" t="s">
        <v>41</v>
      </c>
      <c r="K16" s="14" t="s">
        <v>42</v>
      </c>
      <c r="L16" s="11" t="s">
        <v>35</v>
      </c>
      <c r="M16" s="3"/>
      <c r="N16" s="11"/>
      <c r="O16" s="11" t="s">
        <v>35</v>
      </c>
      <c r="P16" s="11" t="s">
        <v>35</v>
      </c>
      <c r="Q16" s="11"/>
      <c r="R16" s="11" t="s">
        <v>35</v>
      </c>
      <c r="S16" s="11" t="s">
        <v>35</v>
      </c>
      <c r="T16" s="11" t="s">
        <v>35</v>
      </c>
      <c r="U16" s="109" t="s">
        <v>282</v>
      </c>
      <c r="V16" s="1"/>
    </row>
    <row r="17" spans="1:22" ht="14">
      <c r="A17" s="1"/>
      <c r="B17" s="3" t="s">
        <v>269</v>
      </c>
      <c r="C17" s="2" t="s">
        <v>278</v>
      </c>
      <c r="D17" s="9" t="s">
        <v>30</v>
      </c>
      <c r="E17" s="37" t="s">
        <v>79</v>
      </c>
      <c r="F17" s="9">
        <v>5</v>
      </c>
      <c r="G17" s="8" t="s">
        <v>136</v>
      </c>
      <c r="H17" s="10" t="s">
        <v>71</v>
      </c>
      <c r="I17" s="8">
        <v>2</v>
      </c>
      <c r="J17" s="8" t="s">
        <v>53</v>
      </c>
      <c r="K17" s="14" t="s">
        <v>42</v>
      </c>
      <c r="L17" s="11" t="s">
        <v>35</v>
      </c>
      <c r="M17" s="11" t="s">
        <v>35</v>
      </c>
      <c r="N17" s="3"/>
      <c r="O17" s="11"/>
      <c r="P17" s="11"/>
      <c r="Q17" s="11"/>
      <c r="R17" s="8"/>
      <c r="S17" s="8"/>
      <c r="T17" s="11" t="s">
        <v>35</v>
      </c>
      <c r="U17" s="109" t="s">
        <v>137</v>
      </c>
      <c r="V17" s="1"/>
    </row>
    <row r="18" spans="1:22" ht="14">
      <c r="A18" s="1"/>
      <c r="B18" s="3" t="s">
        <v>269</v>
      </c>
      <c r="C18" s="2" t="s">
        <v>278</v>
      </c>
      <c r="D18" s="9" t="s">
        <v>44</v>
      </c>
      <c r="E18" s="37" t="s">
        <v>79</v>
      </c>
      <c r="F18" s="9">
        <v>5</v>
      </c>
      <c r="G18" s="8" t="s">
        <v>136</v>
      </c>
      <c r="H18" s="10" t="s">
        <v>71</v>
      </c>
      <c r="I18" s="8">
        <v>2</v>
      </c>
      <c r="J18" s="8" t="s">
        <v>53</v>
      </c>
      <c r="K18" s="11" t="s">
        <v>35</v>
      </c>
      <c r="L18" s="11" t="s">
        <v>35</v>
      </c>
      <c r="M18" s="11" t="s">
        <v>35</v>
      </c>
      <c r="N18" s="3"/>
      <c r="O18" s="3"/>
      <c r="P18" s="3"/>
      <c r="Q18" s="11"/>
      <c r="R18" s="11" t="s">
        <v>35</v>
      </c>
      <c r="S18" s="8"/>
      <c r="T18" s="11" t="s">
        <v>35</v>
      </c>
      <c r="U18" s="109" t="s">
        <v>137</v>
      </c>
      <c r="V18" s="1"/>
    </row>
    <row r="19" spans="1:22" ht="15">
      <c r="A19" s="1"/>
      <c r="B19" s="3" t="s">
        <v>269</v>
      </c>
      <c r="C19" s="2" t="s">
        <v>273</v>
      </c>
      <c r="D19" s="9" t="s">
        <v>30</v>
      </c>
      <c r="E19" s="38" t="s">
        <v>51</v>
      </c>
      <c r="F19" s="9">
        <v>4</v>
      </c>
      <c r="G19" s="8" t="s">
        <v>136</v>
      </c>
      <c r="H19" s="10" t="s">
        <v>71</v>
      </c>
      <c r="I19" s="8">
        <v>2</v>
      </c>
      <c r="J19" s="8" t="s">
        <v>53</v>
      </c>
      <c r="K19" s="14" t="s">
        <v>42</v>
      </c>
      <c r="L19" s="11" t="s">
        <v>35</v>
      </c>
      <c r="M19" s="11" t="s">
        <v>35</v>
      </c>
      <c r="N19" s="3"/>
      <c r="O19" s="3"/>
      <c r="P19" s="11"/>
      <c r="R19" s="11"/>
      <c r="S19" s="8"/>
      <c r="T19" s="8"/>
      <c r="U19" s="108"/>
      <c r="V19" s="1"/>
    </row>
    <row r="20" spans="1:22" ht="14">
      <c r="A20" s="1"/>
      <c r="B20" s="3" t="s">
        <v>269</v>
      </c>
      <c r="C20" s="2" t="s">
        <v>275</v>
      </c>
      <c r="D20" s="9" t="s">
        <v>30</v>
      </c>
      <c r="E20" s="38" t="s">
        <v>51</v>
      </c>
      <c r="F20" s="9">
        <v>4</v>
      </c>
      <c r="G20" s="8" t="s">
        <v>136</v>
      </c>
      <c r="H20" s="10" t="s">
        <v>71</v>
      </c>
      <c r="I20" s="8">
        <v>2</v>
      </c>
      <c r="J20" s="8" t="s">
        <v>53</v>
      </c>
      <c r="K20" s="14" t="s">
        <v>42</v>
      </c>
      <c r="L20" s="11" t="s">
        <v>35</v>
      </c>
      <c r="M20" s="11" t="s">
        <v>35</v>
      </c>
      <c r="N20" s="11"/>
      <c r="O20" s="3"/>
      <c r="P20" s="11"/>
      <c r="R20" s="11"/>
      <c r="S20" s="8"/>
      <c r="T20" s="11" t="s">
        <v>35</v>
      </c>
      <c r="U20" s="109" t="s">
        <v>137</v>
      </c>
      <c r="V20" s="1"/>
    </row>
    <row r="21" spans="1:22" ht="28">
      <c r="A21" s="1"/>
      <c r="B21" s="3" t="s">
        <v>269</v>
      </c>
      <c r="C21" s="2" t="s">
        <v>279</v>
      </c>
      <c r="D21" s="9" t="s">
        <v>30</v>
      </c>
      <c r="E21" s="38" t="s">
        <v>51</v>
      </c>
      <c r="F21" s="9">
        <v>4</v>
      </c>
      <c r="G21" s="8" t="s">
        <v>139</v>
      </c>
      <c r="H21" s="10" t="s">
        <v>71</v>
      </c>
      <c r="I21" s="8">
        <v>2</v>
      </c>
      <c r="J21" s="3" t="s">
        <v>53</v>
      </c>
      <c r="K21" s="14" t="s">
        <v>42</v>
      </c>
      <c r="L21" s="11" t="s">
        <v>35</v>
      </c>
      <c r="M21" s="3"/>
      <c r="N21" s="11"/>
      <c r="O21" s="11" t="s">
        <v>35</v>
      </c>
      <c r="P21" s="11"/>
      <c r="R21" s="11" t="s">
        <v>35</v>
      </c>
      <c r="S21" s="8"/>
      <c r="T21" s="11" t="s">
        <v>35</v>
      </c>
      <c r="U21" s="109" t="s">
        <v>140</v>
      </c>
      <c r="V21" s="1"/>
    </row>
    <row r="22" spans="1:22" ht="14">
      <c r="A22" s="1"/>
      <c r="B22" s="3" t="s">
        <v>269</v>
      </c>
      <c r="C22" s="2" t="s">
        <v>280</v>
      </c>
      <c r="D22" s="9" t="s">
        <v>30</v>
      </c>
      <c r="E22" s="37" t="s">
        <v>31</v>
      </c>
      <c r="F22" s="9">
        <v>3</v>
      </c>
      <c r="G22" s="8" t="s">
        <v>144</v>
      </c>
      <c r="H22" s="10" t="s">
        <v>33</v>
      </c>
      <c r="I22" s="8">
        <v>4</v>
      </c>
      <c r="J22" s="3" t="s">
        <v>34</v>
      </c>
      <c r="K22" s="14" t="s">
        <v>42</v>
      </c>
      <c r="L22" s="11" t="s">
        <v>35</v>
      </c>
      <c r="M22" s="11"/>
      <c r="N22" s="3"/>
      <c r="O22" s="3"/>
      <c r="P22" s="3"/>
      <c r="R22" s="11" t="s">
        <v>35</v>
      </c>
      <c r="S22" s="8"/>
      <c r="T22" s="11" t="s">
        <v>35</v>
      </c>
      <c r="U22" s="109" t="s">
        <v>283</v>
      </c>
      <c r="V22" s="1"/>
    </row>
    <row r="23" spans="1:22" ht="14">
      <c r="A23" s="1"/>
      <c r="B23" s="3" t="s">
        <v>269</v>
      </c>
      <c r="C23" s="2" t="s">
        <v>280</v>
      </c>
      <c r="D23" s="9" t="s">
        <v>44</v>
      </c>
      <c r="E23" s="37" t="s">
        <v>31</v>
      </c>
      <c r="F23" s="9">
        <v>3</v>
      </c>
      <c r="G23" s="8" t="s">
        <v>144</v>
      </c>
      <c r="H23" s="10" t="s">
        <v>33</v>
      </c>
      <c r="I23" s="8">
        <v>4</v>
      </c>
      <c r="J23" s="3" t="s">
        <v>34</v>
      </c>
      <c r="K23" s="11" t="s">
        <v>35</v>
      </c>
      <c r="L23" s="11" t="s">
        <v>35</v>
      </c>
      <c r="M23" s="3"/>
      <c r="N23" s="11"/>
      <c r="O23" s="3"/>
      <c r="P23" s="3"/>
      <c r="R23" s="11" t="s">
        <v>35</v>
      </c>
      <c r="S23" s="8"/>
      <c r="T23" s="11" t="s">
        <v>35</v>
      </c>
      <c r="U23" s="109" t="s">
        <v>137</v>
      </c>
      <c r="V23" s="1"/>
    </row>
    <row r="24" spans="1:22" ht="15">
      <c r="A24" s="1"/>
      <c r="B24" s="1"/>
      <c r="C24" s="1"/>
      <c r="D24" s="7"/>
      <c r="E24" s="39"/>
      <c r="F24" s="7"/>
      <c r="G24" s="7"/>
      <c r="H24" s="7"/>
      <c r="I24" s="7"/>
      <c r="J24" s="7"/>
      <c r="K24" s="7"/>
      <c r="L24" s="3"/>
      <c r="M24" s="3"/>
      <c r="N24" s="3"/>
      <c r="O24" s="3"/>
      <c r="P24" s="3"/>
      <c r="Q24" s="3"/>
      <c r="R24" s="8"/>
      <c r="S24" s="8"/>
      <c r="T24" s="8"/>
      <c r="U24" s="108"/>
      <c r="V24" s="1"/>
    </row>
    <row r="25" spans="1:22" ht="15">
      <c r="A25" s="18"/>
      <c r="B25" s="18"/>
      <c r="C25" s="18"/>
      <c r="D25" s="19"/>
      <c r="E25" s="40"/>
      <c r="F25" s="19"/>
      <c r="G25" s="19"/>
      <c r="H25" s="19"/>
      <c r="I25" s="19"/>
      <c r="J25" s="19"/>
      <c r="K25" s="19"/>
      <c r="L25" s="20"/>
      <c r="M25" s="20"/>
      <c r="N25" s="20"/>
      <c r="O25" s="20"/>
      <c r="P25" s="20"/>
      <c r="Q25" s="20"/>
      <c r="R25" s="21"/>
      <c r="S25" s="21"/>
      <c r="T25" s="21"/>
      <c r="U25" s="110"/>
      <c r="V25" s="1"/>
    </row>
    <row r="26" spans="1:22" ht="15">
      <c r="A26" s="22" t="s">
        <v>257</v>
      </c>
      <c r="B26" s="22"/>
      <c r="C26" s="1"/>
      <c r="D26" s="22"/>
      <c r="E26" s="41" t="s">
        <v>258</v>
      </c>
      <c r="F26" s="22"/>
      <c r="G26" s="23" t="s">
        <v>259</v>
      </c>
      <c r="H26" s="23" t="s">
        <v>258</v>
      </c>
      <c r="I26" s="22"/>
      <c r="J26" s="23" t="str">
        <f>"Fully Forecast = "&amp;TEXT(COUNTIF(J7:J23,"Fully Forecast")/G27,"0%")</f>
        <v>Fully Forecast = 29%</v>
      </c>
      <c r="K26" s="22" t="s">
        <v>260</v>
      </c>
      <c r="L26" s="23"/>
      <c r="M26" s="22"/>
      <c r="N26" s="22"/>
      <c r="O26" s="22"/>
      <c r="P26" s="22"/>
      <c r="Q26" s="23"/>
      <c r="R26" s="23"/>
      <c r="S26" s="23"/>
      <c r="T26" s="23"/>
      <c r="U26" s="111"/>
      <c r="V26" s="1"/>
    </row>
    <row r="27" spans="1:22" ht="14.5">
      <c r="A27" s="22"/>
      <c r="B27" s="22"/>
      <c r="C27" s="1"/>
      <c r="D27" s="22"/>
      <c r="E27" s="41" t="s">
        <v>51</v>
      </c>
      <c r="F27" s="25">
        <f>AVERAGE(F7:F23)</f>
        <v>4.117647058823529</v>
      </c>
      <c r="G27" s="23">
        <f>COUNTA(G7:G23)</f>
        <v>17</v>
      </c>
      <c r="H27" s="36" t="s">
        <v>40</v>
      </c>
      <c r="I27" s="25">
        <f>AVERAGE(I7:I23)</f>
        <v>3.176470588235294</v>
      </c>
      <c r="J27" s="23" t="str">
        <f>"Partially Forecast = "&amp;TEXT(COUNTIF(J7:J23,"Partially Forecast")/G27,"0%")</f>
        <v>Partially Forecast = 53%</v>
      </c>
      <c r="K27" s="23">
        <f aca="true" t="shared" si="0" ref="K27:T27">COUNTA(K7:K23)</f>
        <v>17</v>
      </c>
      <c r="L27" s="23">
        <f t="shared" si="0"/>
        <v>13</v>
      </c>
      <c r="M27" s="23">
        <f t="shared" si="0"/>
        <v>4</v>
      </c>
      <c r="N27" s="23">
        <f t="shared" si="0"/>
        <v>2</v>
      </c>
      <c r="O27" s="23">
        <f t="shared" si="0"/>
        <v>4</v>
      </c>
      <c r="P27" s="23">
        <f t="shared" si="0"/>
        <v>6</v>
      </c>
      <c r="Q27" s="23">
        <f t="shared" si="0"/>
        <v>2</v>
      </c>
      <c r="R27" s="23">
        <f t="shared" si="0"/>
        <v>12</v>
      </c>
      <c r="S27" s="23">
        <f t="shared" si="0"/>
        <v>2</v>
      </c>
      <c r="T27" s="23">
        <f t="shared" si="0"/>
        <v>15</v>
      </c>
      <c r="U27" s="111"/>
      <c r="V27" s="1"/>
    </row>
    <row r="28" spans="1:22" ht="15">
      <c r="A28" s="26"/>
      <c r="B28" s="26"/>
      <c r="C28" s="1"/>
      <c r="D28" s="27"/>
      <c r="E28" s="27"/>
      <c r="F28" s="27"/>
      <c r="G28" s="27"/>
      <c r="H28" s="27"/>
      <c r="I28" s="27"/>
      <c r="J28" s="28" t="str">
        <f>"Historical = "&amp;TEXT(COUNTIF(J7:J23,"Historical")/G27,"0%")</f>
        <v>Historical = 18%</v>
      </c>
      <c r="K28" s="29">
        <f aca="true" t="shared" si="1" ref="K28:T28">K27/$G$27</f>
        <v>1</v>
      </c>
      <c r="L28" s="29">
        <f t="shared" si="1"/>
        <v>0.7647058823529411</v>
      </c>
      <c r="M28" s="29">
        <f t="shared" si="1"/>
        <v>0.23529411764705882</v>
      </c>
      <c r="N28" s="29">
        <f t="shared" si="1"/>
        <v>0.11764705882352941</v>
      </c>
      <c r="O28" s="29">
        <f t="shared" si="1"/>
        <v>0.23529411764705882</v>
      </c>
      <c r="P28" s="29">
        <f t="shared" si="1"/>
        <v>0.35294117647058826</v>
      </c>
      <c r="Q28" s="29">
        <f t="shared" si="1"/>
        <v>0.11764705882352941</v>
      </c>
      <c r="R28" s="29">
        <f t="shared" si="1"/>
        <v>0.7058823529411765</v>
      </c>
      <c r="S28" s="29">
        <f t="shared" si="1"/>
        <v>0.11764705882352941</v>
      </c>
      <c r="T28" s="29">
        <f t="shared" si="1"/>
        <v>0.8823529411764706</v>
      </c>
      <c r="U28" s="112"/>
      <c r="V28" s="8"/>
    </row>
    <row r="29" spans="1:22" ht="15">
      <c r="A29" s="26"/>
      <c r="B29" s="26"/>
      <c r="C29" s="1"/>
      <c r="D29" s="27"/>
      <c r="E29" s="27"/>
      <c r="F29" s="27"/>
      <c r="G29" s="27"/>
      <c r="H29" s="27"/>
      <c r="I29" s="27"/>
      <c r="J29" s="27"/>
      <c r="K29" s="27"/>
      <c r="L29" s="23"/>
      <c r="M29" s="27"/>
      <c r="N29" s="27"/>
      <c r="O29" s="27"/>
      <c r="P29" s="27"/>
      <c r="Q29" s="23"/>
      <c r="R29" s="23"/>
      <c r="S29" s="23"/>
      <c r="T29" s="23"/>
      <c r="U29" s="112"/>
      <c r="V29" s="8"/>
    </row>
    <row r="30" spans="1:22" ht="15">
      <c r="A30" s="18" t="s">
        <v>261</v>
      </c>
      <c r="B30" s="1"/>
      <c r="C30" s="1"/>
      <c r="D30" s="1"/>
      <c r="E30" s="1"/>
      <c r="F30" s="1"/>
      <c r="G30" s="1"/>
      <c r="H30" s="1"/>
      <c r="I30" s="1"/>
      <c r="J30" s="1"/>
      <c r="K30" s="1"/>
      <c r="L30" s="1"/>
      <c r="M30" s="1"/>
      <c r="N30" s="1"/>
      <c r="O30" s="1"/>
      <c r="P30" s="1"/>
      <c r="Q30" s="1"/>
      <c r="R30" s="1"/>
      <c r="S30" s="1"/>
      <c r="T30" s="1"/>
      <c r="U30" s="34"/>
      <c r="V30" s="1"/>
    </row>
    <row r="31" spans="1:22" ht="15">
      <c r="A31" s="1" t="s">
        <v>262</v>
      </c>
      <c r="B31" s="1"/>
      <c r="C31" s="1"/>
      <c r="D31" s="1"/>
      <c r="E31" s="1"/>
      <c r="F31" s="1"/>
      <c r="G31" s="1"/>
      <c r="H31" s="1"/>
      <c r="I31" s="1"/>
      <c r="J31" s="1"/>
      <c r="K31" s="1"/>
      <c r="L31" s="1"/>
      <c r="M31" s="1"/>
      <c r="N31" s="1"/>
      <c r="O31" s="1"/>
      <c r="P31" s="1"/>
      <c r="Q31" s="1"/>
      <c r="R31" s="1"/>
      <c r="S31" s="1"/>
      <c r="T31" s="1"/>
      <c r="U31" s="34"/>
      <c r="V31" s="1"/>
    </row>
    <row r="32" spans="1:22" ht="15">
      <c r="A32" s="1" t="s">
        <v>263</v>
      </c>
      <c r="B32" s="1"/>
      <c r="C32" s="1"/>
      <c r="D32" s="1"/>
      <c r="E32" s="1"/>
      <c r="F32" s="1"/>
      <c r="G32" s="1"/>
      <c r="H32" s="1"/>
      <c r="I32" s="1"/>
      <c r="J32" s="1"/>
      <c r="K32" s="1"/>
      <c r="L32" s="1"/>
      <c r="M32" s="1"/>
      <c r="N32" s="1"/>
      <c r="O32" s="1"/>
      <c r="P32" s="1"/>
      <c r="Q32" s="1"/>
      <c r="R32" s="1"/>
      <c r="S32" s="1"/>
      <c r="T32" s="1"/>
      <c r="U32" s="34"/>
      <c r="V32" s="1"/>
    </row>
    <row r="33" spans="1:22" ht="15">
      <c r="A33" s="1" t="s">
        <v>264</v>
      </c>
      <c r="B33" s="1"/>
      <c r="C33" s="1"/>
      <c r="D33" s="1"/>
      <c r="E33" s="1"/>
      <c r="F33" s="1"/>
      <c r="G33" s="1"/>
      <c r="H33" s="1"/>
      <c r="I33" s="1"/>
      <c r="J33" s="1"/>
      <c r="K33" s="1"/>
      <c r="L33" s="1"/>
      <c r="M33" s="1"/>
      <c r="N33" s="1"/>
      <c r="O33" s="1"/>
      <c r="P33" s="1"/>
      <c r="Q33" s="1"/>
      <c r="R33" s="1"/>
      <c r="S33" s="1"/>
      <c r="T33" s="1"/>
      <c r="U33" s="34"/>
      <c r="V33" s="1"/>
    </row>
    <row r="34" spans="1:22" ht="15">
      <c r="A34" s="1" t="s">
        <v>265</v>
      </c>
      <c r="B34" s="1"/>
      <c r="C34" s="1"/>
      <c r="D34" s="1"/>
      <c r="E34" s="1"/>
      <c r="F34" s="1"/>
      <c r="G34" s="1"/>
      <c r="H34" s="1"/>
      <c r="I34" s="1"/>
      <c r="J34" s="1"/>
      <c r="K34" s="1"/>
      <c r="L34" s="1"/>
      <c r="M34" s="1"/>
      <c r="N34" s="1"/>
      <c r="O34" s="1"/>
      <c r="P34" s="1"/>
      <c r="Q34" s="1"/>
      <c r="R34" s="1"/>
      <c r="S34" s="1"/>
      <c r="T34" s="1"/>
      <c r="U34" s="34"/>
      <c r="V34" s="1"/>
    </row>
    <row r="35" spans="1:22" ht="14.25" customHeight="1">
      <c r="A35" s="30" t="s">
        <v>266</v>
      </c>
      <c r="B35" s="31"/>
      <c r="C35" s="32"/>
      <c r="D35" s="32"/>
      <c r="E35" s="32"/>
      <c r="F35" s="32"/>
      <c r="G35" s="32"/>
      <c r="H35" s="32"/>
      <c r="I35" s="32"/>
      <c r="J35" s="32"/>
      <c r="K35" s="32"/>
      <c r="L35" s="32"/>
      <c r="M35" s="32"/>
      <c r="N35" s="32"/>
      <c r="O35" s="32"/>
      <c r="P35" s="32"/>
      <c r="Q35" s="32"/>
      <c r="R35" s="32"/>
      <c r="S35" s="32"/>
      <c r="T35" s="32"/>
      <c r="U35" s="32"/>
      <c r="V35" s="1"/>
    </row>
    <row r="36" spans="1:22" ht="14.5">
      <c r="A36" s="16" t="s">
        <v>267</v>
      </c>
      <c r="B36" s="16"/>
      <c r="C36" s="15"/>
      <c r="D36" s="15"/>
      <c r="E36" s="15"/>
      <c r="F36" s="15"/>
      <c r="G36" s="15"/>
      <c r="H36" s="15"/>
      <c r="I36" s="15"/>
      <c r="J36" s="15"/>
      <c r="K36" s="15"/>
      <c r="L36" s="15"/>
      <c r="M36" s="15"/>
      <c r="N36" s="15"/>
      <c r="O36" s="15"/>
      <c r="P36" s="15"/>
      <c r="Q36" s="15"/>
      <c r="R36" s="15"/>
      <c r="S36" s="15"/>
      <c r="T36" s="15"/>
      <c r="U36" s="15"/>
      <c r="V36" s="1"/>
    </row>
    <row r="37" spans="1:22" ht="15">
      <c r="A37" s="1"/>
      <c r="B37" s="1"/>
      <c r="C37" s="1"/>
      <c r="D37" s="1"/>
      <c r="E37" s="1"/>
      <c r="F37" s="1"/>
      <c r="G37" s="1"/>
      <c r="H37" s="1"/>
      <c r="I37" s="1"/>
      <c r="J37" s="1"/>
      <c r="K37" s="1"/>
      <c r="L37" s="1"/>
      <c r="M37" s="1"/>
      <c r="N37" s="1"/>
      <c r="O37" s="1"/>
      <c r="P37" s="1"/>
      <c r="Q37" s="1"/>
      <c r="R37" s="1"/>
      <c r="S37" s="1"/>
      <c r="T37" s="1"/>
      <c r="U37" s="34"/>
      <c r="V37" s="1"/>
    </row>
    <row r="38" spans="1:22" ht="15">
      <c r="A38" s="1"/>
      <c r="B38" s="1"/>
      <c r="C38" s="1"/>
      <c r="D38" s="1"/>
      <c r="E38" s="1"/>
      <c r="F38" s="1"/>
      <c r="G38" s="1"/>
      <c r="H38" s="1"/>
      <c r="I38" s="1"/>
      <c r="J38" s="1"/>
      <c r="K38" s="1"/>
      <c r="L38" s="1"/>
      <c r="M38" s="1"/>
      <c r="N38" s="1"/>
      <c r="O38" s="1"/>
      <c r="P38" s="1"/>
      <c r="Q38" s="1"/>
      <c r="R38" s="1"/>
      <c r="S38" s="1"/>
      <c r="T38" s="1"/>
      <c r="U38" s="34"/>
      <c r="V38" s="1"/>
    </row>
    <row r="39" spans="1:22" ht="14.5">
      <c r="A39" s="6"/>
      <c r="B39" s="6"/>
      <c r="C39" s="6"/>
      <c r="D39" s="1"/>
      <c r="E39" s="1"/>
      <c r="F39" s="1"/>
      <c r="G39" s="1"/>
      <c r="H39" s="1"/>
      <c r="I39" s="1"/>
      <c r="J39" s="1"/>
      <c r="K39" s="1"/>
      <c r="L39" s="1"/>
      <c r="M39" s="1"/>
      <c r="N39" s="1"/>
      <c r="O39" s="1"/>
      <c r="P39" s="1"/>
      <c r="Q39" s="1"/>
      <c r="R39" s="1"/>
      <c r="S39" s="1"/>
      <c r="T39" s="1"/>
      <c r="U39" s="34"/>
      <c r="V39" s="1"/>
    </row>
    <row r="40" spans="1:22" ht="15">
      <c r="A40" s="1"/>
      <c r="B40" s="1"/>
      <c r="C40" s="1"/>
      <c r="D40" s="1"/>
      <c r="E40" s="1"/>
      <c r="F40" s="1"/>
      <c r="G40" s="1"/>
      <c r="H40" s="1"/>
      <c r="I40" s="1"/>
      <c r="J40" s="1"/>
      <c r="K40" s="1"/>
      <c r="L40" s="1"/>
      <c r="M40" s="1"/>
      <c r="N40" s="1"/>
      <c r="O40" s="1"/>
      <c r="P40" s="1"/>
      <c r="Q40" s="1"/>
      <c r="R40" s="1"/>
      <c r="S40" s="1"/>
      <c r="T40" s="1"/>
      <c r="U40" s="34"/>
      <c r="V40" s="1"/>
    </row>
    <row r="41" spans="1:22" ht="15">
      <c r="A41" s="1"/>
      <c r="B41" s="1"/>
      <c r="C41" s="1"/>
      <c r="D41" s="1"/>
      <c r="E41" s="1"/>
      <c r="F41" s="1"/>
      <c r="G41" s="1"/>
      <c r="H41" s="1"/>
      <c r="I41" s="1"/>
      <c r="J41" s="1"/>
      <c r="K41" s="1"/>
      <c r="L41" s="1"/>
      <c r="M41" s="1"/>
      <c r="N41" s="1"/>
      <c r="O41" s="1"/>
      <c r="P41" s="1"/>
      <c r="Q41" s="1"/>
      <c r="R41" s="1"/>
      <c r="S41" s="1"/>
      <c r="T41" s="1"/>
      <c r="U41" s="34"/>
      <c r="V41" s="1"/>
    </row>
    <row r="42" spans="1:22" ht="15">
      <c r="A42" s="1"/>
      <c r="B42" s="1"/>
      <c r="C42" s="1"/>
      <c r="D42" s="1"/>
      <c r="E42" s="1"/>
      <c r="F42" s="1"/>
      <c r="G42" s="1"/>
      <c r="H42" s="1"/>
      <c r="I42" s="1"/>
      <c r="J42" s="1"/>
      <c r="K42" s="1"/>
      <c r="L42" s="3"/>
      <c r="M42" s="3"/>
      <c r="N42" s="3"/>
      <c r="O42" s="3"/>
      <c r="P42" s="3"/>
      <c r="Q42" s="3"/>
      <c r="R42" s="1"/>
      <c r="S42" s="1"/>
      <c r="T42" s="1"/>
      <c r="U42" s="34"/>
      <c r="V42" s="1"/>
    </row>
    <row r="43" spans="1:22" ht="15">
      <c r="A43" s="1"/>
      <c r="B43" s="1"/>
      <c r="C43" s="1"/>
      <c r="D43" s="1"/>
      <c r="E43" s="1"/>
      <c r="F43" s="1"/>
      <c r="G43" s="1"/>
      <c r="H43" s="1"/>
      <c r="I43" s="1"/>
      <c r="J43" s="1"/>
      <c r="K43" s="1"/>
      <c r="L43" s="3"/>
      <c r="M43" s="3"/>
      <c r="N43" s="3"/>
      <c r="O43" s="3"/>
      <c r="P43" s="3"/>
      <c r="Q43" s="3"/>
      <c r="R43" s="1"/>
      <c r="S43" s="1"/>
      <c r="T43" s="1"/>
      <c r="U43" s="34"/>
      <c r="V43" s="1"/>
    </row>
    <row r="44" spans="1:22" ht="15">
      <c r="A44" s="33"/>
      <c r="B44" s="33"/>
      <c r="C44" s="33"/>
      <c r="D44" s="34"/>
      <c r="E44" s="34"/>
      <c r="F44" s="34"/>
      <c r="G44" s="34"/>
      <c r="H44" s="34"/>
      <c r="I44" s="34"/>
      <c r="J44" s="34"/>
      <c r="K44" s="34"/>
      <c r="L44" s="35"/>
      <c r="M44" s="35"/>
      <c r="N44" s="35"/>
      <c r="O44" s="35"/>
      <c r="P44" s="35"/>
      <c r="Q44" s="35"/>
      <c r="R44" s="1"/>
      <c r="S44" s="1"/>
      <c r="T44" s="1"/>
      <c r="U44" s="34"/>
      <c r="V44" s="1"/>
    </row>
    <row r="45" spans="1:22" ht="15">
      <c r="A45" s="1"/>
      <c r="B45" s="1"/>
      <c r="C45" s="1"/>
      <c r="D45" s="1"/>
      <c r="E45" s="1"/>
      <c r="F45" s="1"/>
      <c r="G45" s="1"/>
      <c r="H45" s="1"/>
      <c r="I45" s="1"/>
      <c r="J45" s="1"/>
      <c r="K45" s="1"/>
      <c r="L45" s="3"/>
      <c r="M45" s="3"/>
      <c r="N45" s="3"/>
      <c r="O45" s="3"/>
      <c r="P45" s="3"/>
      <c r="Q45" s="3"/>
      <c r="R45" s="1"/>
      <c r="S45" s="1"/>
      <c r="T45" s="1"/>
      <c r="U45" s="34"/>
      <c r="V45" s="1"/>
    </row>
    <row r="46" spans="1:22" ht="15">
      <c r="A46" s="1"/>
      <c r="B46" s="1"/>
      <c r="C46" s="1"/>
      <c r="D46" s="1"/>
      <c r="E46" s="1"/>
      <c r="F46" s="1"/>
      <c r="G46" s="1"/>
      <c r="H46" s="1"/>
      <c r="I46" s="1"/>
      <c r="J46" s="1"/>
      <c r="K46" s="1"/>
      <c r="L46" s="3"/>
      <c r="M46" s="3"/>
      <c r="N46" s="3"/>
      <c r="O46" s="3"/>
      <c r="P46" s="3"/>
      <c r="Q46" s="3"/>
      <c r="R46" s="1"/>
      <c r="S46" s="1"/>
      <c r="T46" s="1"/>
      <c r="U46" s="34"/>
      <c r="V46" s="1"/>
    </row>
    <row r="47" spans="1:22" ht="15">
      <c r="A47" s="1"/>
      <c r="B47" s="1"/>
      <c r="C47" s="1"/>
      <c r="D47" s="1"/>
      <c r="E47" s="1"/>
      <c r="F47" s="1"/>
      <c r="G47" s="1"/>
      <c r="H47" s="1"/>
      <c r="I47" s="1"/>
      <c r="J47" s="1"/>
      <c r="K47" s="1"/>
      <c r="L47" s="1"/>
      <c r="M47" s="1"/>
      <c r="N47" s="1"/>
      <c r="O47" s="1"/>
      <c r="P47" s="1"/>
      <c r="Q47" s="1"/>
      <c r="R47" s="1"/>
      <c r="S47" s="1"/>
      <c r="T47" s="1"/>
      <c r="U47" s="34"/>
      <c r="V47" s="1"/>
    </row>
    <row r="48" spans="1:22" ht="15">
      <c r="A48" s="1"/>
      <c r="B48" s="1"/>
      <c r="C48" s="1"/>
      <c r="D48" s="1"/>
      <c r="E48" s="1"/>
      <c r="F48" s="1"/>
      <c r="G48" s="1"/>
      <c r="H48" s="1"/>
      <c r="I48" s="1"/>
      <c r="J48" s="1"/>
      <c r="K48" s="1"/>
      <c r="L48" s="1"/>
      <c r="M48" s="1"/>
      <c r="N48" s="1"/>
      <c r="O48" s="1"/>
      <c r="P48" s="1"/>
      <c r="Q48" s="1"/>
      <c r="R48" s="1"/>
      <c r="S48" s="1"/>
      <c r="T48" s="1"/>
      <c r="U48" s="34"/>
      <c r="V48" s="1"/>
    </row>
  </sheetData>
  <mergeCells count="2">
    <mergeCell ref="K2:T2"/>
    <mergeCell ref="D2:J2"/>
  </mergeCells>
  <printOptions horizontalCentered="1"/>
  <pageMargins left="0.7" right="0.7" top="1.25" bottom="0.75" header="0.3" footer="0.3"/>
  <pageSetup firstPageNumber="1" useFirstPageNumber="1" fitToHeight="9" horizontalDpi="600" verticalDpi="600" orientation="landscape" pageOrder="overThenDown" scale="60" r:id="rId1"/>
  <headerFooter>
    <oddHeader>&amp;R&amp;"Arial,Regular"&amp;10Exhibit 5.2
Page &amp;P of 4</oddHeader>
  </headerFooter>
  <colBreaks count="2" manualBreakCount="2">
    <brk id="10" max="16383" man="1"/>
    <brk id="20"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B0B990350DFE47A74B67EC4AB714F1" ma:contentTypeVersion="10" ma:contentTypeDescription="Create a new document." ma:contentTypeScope="" ma:versionID="a0ea10a0dc5fa122eb5747f3aabe820f">
  <xsd:schema xmlns:xsd="http://www.w3.org/2001/XMLSchema" xmlns:xs="http://www.w3.org/2001/XMLSchema" xmlns:p="http://schemas.microsoft.com/office/2006/metadata/properties" xmlns:ns2="34770795-17fc-40f3-998b-a80c5d7f0479" xmlns:ns3="9f53ed58-2974-4754-8189-492f47ba401c" targetNamespace="http://schemas.microsoft.com/office/2006/metadata/properties" ma:root="true" ma:fieldsID="e93ddffec93d07f08469a693eed6f925" ns2:_="" ns3:_="">
    <xsd:import namespace="34770795-17fc-40f3-998b-a80c5d7f0479"/>
    <xsd:import namespace="9f53ed58-2974-4754-8189-492f47ba401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770795-17fc-40f3-998b-a80c5d7f04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53ed58-2974-4754-8189-492f47ba401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A17940-5A0C-4247-94E3-276021615336}">
  <ds:schemaRefs>
    <ds:schemaRef ds:uri="http://schemas.microsoft.com/sharepoint/v3/contenttype/forms"/>
  </ds:schemaRefs>
</ds:datastoreItem>
</file>

<file path=customXml/itemProps2.xml><?xml version="1.0" encoding="utf-8"?>
<ds:datastoreItem xmlns:ds="http://schemas.openxmlformats.org/officeDocument/2006/customXml" ds:itemID="{07F54CB7-C1A1-4156-829B-A916A1EBBF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770795-17fc-40f3-998b-a80c5d7f0479"/>
    <ds:schemaRef ds:uri="9f53ed58-2974-4754-8189-492f47ba4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80661B-139E-4764-9265-92C33833E886}">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9f53ed58-2974-4754-8189-492f47ba401c"/>
    <ds:schemaRef ds:uri="34770795-17fc-40f3-998b-a80c5d7f047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2021-04-16T02:22:13Z</dcterms:created>
  <dcterms:modified xsi:type="dcterms:W3CDTF">2021-04-19T14:01:14Z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0x0101000CB0B990350DFE47A74B67EC4AB714F1</vt:lpwstr>
  </property>
</Properties>
</file>