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465"/>
  </bookViews>
  <sheets>
    <sheet name="Exhibit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P11" i="1" l="1"/>
  <c r="P12" i="1"/>
  <c r="P13" i="1"/>
  <c r="P14" i="1"/>
  <c r="P15" i="1"/>
  <c r="P16" i="1"/>
  <c r="P17" i="1"/>
  <c r="P18" i="1"/>
  <c r="P10" i="1"/>
  <c r="O7" i="1"/>
  <c r="O8" i="1"/>
  <c r="O9" i="1"/>
  <c r="O10" i="1"/>
  <c r="O11" i="1"/>
  <c r="O12" i="1"/>
  <c r="O13" i="1"/>
  <c r="O14" i="1"/>
  <c r="O15" i="1"/>
  <c r="O16" i="1"/>
  <c r="O17" i="1"/>
  <c r="O18" i="1"/>
  <c r="O6" i="1"/>
  <c r="N12" i="1"/>
  <c r="N13" i="1"/>
  <c r="N14" i="1"/>
  <c r="N15" i="1"/>
  <c r="N16" i="1"/>
  <c r="N17" i="1"/>
  <c r="N18" i="1"/>
  <c r="N11" i="1"/>
  <c r="N10" i="1"/>
  <c r="M11" i="1"/>
  <c r="M12" i="1"/>
  <c r="M13" i="1"/>
  <c r="M14" i="1"/>
  <c r="M15" i="1"/>
  <c r="M16" i="1"/>
  <c r="M17" i="1"/>
  <c r="M18" i="1"/>
  <c r="M9" i="1"/>
  <c r="M8" i="1"/>
  <c r="M7" i="1"/>
  <c r="M6" i="1"/>
  <c r="G19" i="1"/>
  <c r="H19" i="1"/>
  <c r="H11" i="1"/>
  <c r="H12" i="1"/>
  <c r="H13" i="1"/>
  <c r="H14" i="1"/>
  <c r="H15" i="1"/>
  <c r="H16" i="1"/>
  <c r="H17" i="1"/>
  <c r="H18" i="1"/>
  <c r="H10" i="1"/>
  <c r="G7" i="1"/>
  <c r="G8" i="1"/>
  <c r="G9" i="1"/>
  <c r="G10" i="1"/>
  <c r="G11" i="1"/>
  <c r="G12" i="1"/>
  <c r="G13" i="1"/>
  <c r="G14" i="1"/>
  <c r="G15" i="1"/>
  <c r="G16" i="1"/>
  <c r="G17" i="1"/>
  <c r="G18" i="1"/>
  <c r="G6" i="1"/>
</calcChain>
</file>

<file path=xl/sharedStrings.xml><?xml version="1.0" encoding="utf-8"?>
<sst xmlns="http://schemas.openxmlformats.org/spreadsheetml/2006/main" count="64" uniqueCount="54">
  <si>
    <t>2021 Charge Determinants</t>
  </si>
  <si>
    <t>2022 Charge Determinants</t>
  </si>
  <si>
    <t>Monthly Base Rate Adjustments
(July 1 2021 to 
June 30 2023)</t>
  </si>
  <si>
    <t>Rate Class</t>
  </si>
  <si>
    <t>Volumetric Unit</t>
  </si>
  <si>
    <t>Allocation of Net Fixed Assets</t>
  </si>
  <si>
    <t>Fixed</t>
  </si>
  <si>
    <t>Volumetric</t>
  </si>
  <si>
    <t>Fixed 
# Customers</t>
  </si>
  <si>
    <t>Volumetric 
Annual 
kWh/kW</t>
  </si>
  <si>
    <t>Annual Volumetric (kWh/kW)</t>
  </si>
  <si>
    <t>Total Fixed</t>
  </si>
  <si>
    <t>Total Volumetric (kWh/kW)</t>
  </si>
  <si>
    <t>Fixed Rider ($)</t>
  </si>
  <si>
    <t>Volumetric Rider ($/kWh or $/kW)</t>
  </si>
  <si>
    <t>(A)</t>
  </si>
  <si>
    <t>(B)</t>
  </si>
  <si>
    <t>(C)</t>
  </si>
  <si>
    <t>(D)</t>
  </si>
  <si>
    <t>(E=BxC)</t>
  </si>
  <si>
    <t>(F=BxD )</t>
  </si>
  <si>
    <t>(G)</t>
  </si>
  <si>
    <t>(H)</t>
  </si>
  <si>
    <t>(I)</t>
  </si>
  <si>
    <t>(J)</t>
  </si>
  <si>
    <t>(L=H+J)</t>
  </si>
  <si>
    <t>(M=E/K)</t>
  </si>
  <si>
    <t>(N=F/L)</t>
  </si>
  <si>
    <t>UR</t>
  </si>
  <si>
    <t>R1</t>
  </si>
  <si>
    <t>R2</t>
  </si>
  <si>
    <t>Seasonal</t>
  </si>
  <si>
    <t>GSe</t>
  </si>
  <si>
    <t>GSd</t>
  </si>
  <si>
    <t>UGe</t>
  </si>
  <si>
    <t>UGd</t>
  </si>
  <si>
    <t>St Lgt</t>
  </si>
  <si>
    <t>Sen Lgt</t>
  </si>
  <si>
    <t>USL</t>
  </si>
  <si>
    <t>Dgen</t>
  </si>
  <si>
    <t>ST</t>
  </si>
  <si>
    <t>Total</t>
  </si>
  <si>
    <t>Detailed Calculation of Base Rate Adjustment Riders (effective July 1, 2021 to June 30, 2023)</t>
  </si>
  <si>
    <t>kWh</t>
  </si>
  <si>
    <t>kW</t>
  </si>
  <si>
    <t>(K=(G+I)*12)</t>
  </si>
  <si>
    <t>Allocation of 
Repayment Amount</t>
  </si>
  <si>
    <t>Note 1: See Section 4.1.1 for Allocation of Net Fixed Assets and Repayment Amount</t>
  </si>
  <si>
    <t>Fixed and Volumetric Shares</t>
  </si>
  <si>
    <t>Fixed and Volumetric Repayment Amounts to be Collected</t>
  </si>
  <si>
    <t>Note 2: See Section 4.1.2 for Fixed and Volumetric Shares and Fixed and Volumetric Repayment Amounts to be Collected</t>
  </si>
  <si>
    <t>Total Charge Determinants for Allocated Repayment Amounts
(Total 2021 and 2022)</t>
  </si>
  <si>
    <t>Note 3: See Section 4.1.3 for Charge Determinants</t>
  </si>
  <si>
    <t>Note 4: See Section 4.1.4 for Base Rate Adjustment Riders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</si>
</sst>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 applyAlignment="1">
      <alignment horizontal="centerContinuous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9" fontId="2" fillId="3" borderId="1" xfId="3" applyFont="1" applyFill="1" applyBorder="1" applyAlignment="1">
      <alignment horizontal="center" vertical="center"/>
    </xf>
    <xf numFmtId="9" fontId="2" fillId="2" borderId="1" xfId="3" applyFont="1" applyFill="1" applyBorder="1" applyAlignment="1">
      <alignment horizontal="center" vertical="center"/>
    </xf>
    <xf numFmtId="164" fontId="2" fillId="0" borderId="1" xfId="2" applyNumberFormat="1" applyFont="1" applyBorder="1"/>
    <xf numFmtId="165" fontId="2" fillId="0" borderId="1" xfId="1" applyNumberFormat="1" applyFont="1" applyBorder="1"/>
    <xf numFmtId="4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166" fontId="2" fillId="0" borderId="1" xfId="0" applyNumberFormat="1" applyFont="1" applyBorder="1"/>
    <xf numFmtId="0" fontId="2" fillId="0" borderId="1" xfId="0" applyFont="1" applyBorder="1"/>
    <xf numFmtId="0" fontId="2" fillId="0" borderId="0" xfId="0" applyFont="1" applyAlignment="1"/>
    <xf numFmtId="164" fontId="2" fillId="2" borderId="1" xfId="2" applyNumberFormat="1" applyFont="1" applyFill="1" applyBorder="1" applyAlignment="1">
      <alignment horizontal="left" vertical="center"/>
    </xf>
    <xf numFmtId="164" fontId="2" fillId="0" borderId="1" xfId="2" applyNumberFormat="1" applyFont="1" applyBorder="1" applyAlignment="1">
      <alignment horizontal="left"/>
    </xf>
    <xf numFmtId="0" fontId="2" fillId="0" borderId="0" xfId="0" applyFont="1" applyBorder="1"/>
    <xf numFmtId="167" fontId="2" fillId="2" borderId="1" xfId="3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28" sqref="J28"/>
    </sheetView>
  </sheetViews>
  <sheetFormatPr defaultColWidth="8.7109375" defaultRowHeight="15" x14ac:dyDescent="0.25"/>
  <cols>
    <col min="1" max="1" width="12.7109375" style="1" customWidth="1"/>
    <col min="2" max="2" width="11.140625" style="1" customWidth="1"/>
    <col min="3" max="3" width="12.42578125" style="1" customWidth="1"/>
    <col min="4" max="4" width="12.85546875" style="1" customWidth="1"/>
    <col min="5" max="5" width="7.85546875" style="1" customWidth="1"/>
    <col min="6" max="6" width="11.140625" style="1" customWidth="1"/>
    <col min="7" max="7" width="14.7109375" style="1" customWidth="1"/>
    <col min="8" max="8" width="14" style="1" customWidth="1"/>
    <col min="9" max="9" width="11.28515625" style="1" customWidth="1"/>
    <col min="10" max="10" width="13.7109375" style="1" customWidth="1"/>
    <col min="11" max="11" width="11.28515625" style="1" customWidth="1"/>
    <col min="12" max="12" width="13.5703125" style="1" bestFit="1" customWidth="1"/>
    <col min="13" max="13" width="14.140625" style="1" customWidth="1"/>
    <col min="14" max="14" width="14.5703125" style="1" bestFit="1" customWidth="1"/>
    <col min="15" max="15" width="9.5703125" style="1" customWidth="1"/>
    <col min="16" max="16" width="10.85546875" style="1" customWidth="1"/>
    <col min="17" max="16384" width="8.7109375" style="1"/>
  </cols>
  <sheetData>
    <row r="1" spans="1:17" x14ac:dyDescent="0.3">
      <c r="A1" s="22" t="s">
        <v>42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0"/>
    </row>
    <row r="3" spans="1:17" ht="63" customHeight="1" x14ac:dyDescent="0.3">
      <c r="B3" s="2"/>
      <c r="E3" s="23" t="s">
        <v>48</v>
      </c>
      <c r="F3" s="23"/>
      <c r="G3" s="23" t="s">
        <v>49</v>
      </c>
      <c r="H3" s="23"/>
      <c r="I3" s="24" t="s">
        <v>0</v>
      </c>
      <c r="J3" s="24"/>
      <c r="K3" s="24" t="s">
        <v>1</v>
      </c>
      <c r="L3" s="24"/>
      <c r="M3" s="24" t="s">
        <v>51</v>
      </c>
      <c r="N3" s="24"/>
      <c r="O3" s="3" t="s">
        <v>2</v>
      </c>
      <c r="P3" s="3"/>
    </row>
    <row r="4" spans="1:17" s="7" customFormat="1" ht="56.1" x14ac:dyDescent="0.35">
      <c r="A4" s="4" t="s">
        <v>3</v>
      </c>
      <c r="B4" s="5" t="s">
        <v>4</v>
      </c>
      <c r="C4" s="4" t="s">
        <v>5</v>
      </c>
      <c r="D4" s="4" t="s">
        <v>46</v>
      </c>
      <c r="E4" s="4" t="s">
        <v>6</v>
      </c>
      <c r="F4" s="4" t="s">
        <v>7</v>
      </c>
      <c r="G4" s="6" t="s">
        <v>6</v>
      </c>
      <c r="H4" s="6" t="s">
        <v>7</v>
      </c>
      <c r="I4" s="5" t="s">
        <v>8</v>
      </c>
      <c r="J4" s="5" t="s">
        <v>9</v>
      </c>
      <c r="K4" s="5" t="s">
        <v>8</v>
      </c>
      <c r="L4" s="5" t="s">
        <v>10</v>
      </c>
      <c r="M4" s="5" t="s">
        <v>11</v>
      </c>
      <c r="N4" s="5" t="s">
        <v>12</v>
      </c>
      <c r="O4" s="5" t="s">
        <v>13</v>
      </c>
      <c r="P4" s="5" t="s">
        <v>14</v>
      </c>
    </row>
    <row r="5" spans="1:17" s="7" customFormat="1" ht="14.1" x14ac:dyDescent="0.35">
      <c r="A5" s="4"/>
      <c r="B5" s="5"/>
      <c r="C5" s="4" t="s">
        <v>15</v>
      </c>
      <c r="D5" s="4" t="s">
        <v>16</v>
      </c>
      <c r="E5" s="4" t="s">
        <v>17</v>
      </c>
      <c r="F5" s="4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5" t="s">
        <v>23</v>
      </c>
      <c r="L5" s="5" t="s">
        <v>24</v>
      </c>
      <c r="M5" s="5" t="s">
        <v>45</v>
      </c>
      <c r="N5" s="5" t="s">
        <v>25</v>
      </c>
      <c r="O5" s="5" t="s">
        <v>26</v>
      </c>
      <c r="P5" s="5" t="s">
        <v>27</v>
      </c>
    </row>
    <row r="6" spans="1:17" ht="14.1" x14ac:dyDescent="0.3">
      <c r="A6" s="8" t="s">
        <v>28</v>
      </c>
      <c r="B6" s="9"/>
      <c r="C6" s="21">
        <v>4.9015009576554386E-2</v>
      </c>
      <c r="D6" s="18">
        <v>4702700.5985724907</v>
      </c>
      <c r="E6" s="10">
        <v>1</v>
      </c>
      <c r="F6" s="9"/>
      <c r="G6" s="19">
        <f>D6*E6</f>
        <v>4702700.5985724907</v>
      </c>
      <c r="H6" s="9"/>
      <c r="I6" s="12">
        <v>235237.81003627038</v>
      </c>
      <c r="J6" s="9"/>
      <c r="K6" s="12">
        <v>237937.87268127789</v>
      </c>
      <c r="L6" s="9"/>
      <c r="M6" s="12">
        <f>SUM(I6,K6)*12</f>
        <v>5678108.1926105795</v>
      </c>
      <c r="N6" s="9"/>
      <c r="O6" s="13">
        <f>G6/M6</f>
        <v>0.82821609575747912</v>
      </c>
      <c r="P6" s="9"/>
    </row>
    <row r="7" spans="1:17" ht="14.1" x14ac:dyDescent="0.3">
      <c r="A7" s="8" t="s">
        <v>29</v>
      </c>
      <c r="B7" s="9"/>
      <c r="C7" s="21">
        <v>0.17975075812461425</v>
      </c>
      <c r="D7" s="18">
        <v>17246023.312639032</v>
      </c>
      <c r="E7" s="10">
        <v>1</v>
      </c>
      <c r="F7" s="9"/>
      <c r="G7" s="19">
        <f t="shared" ref="G7:G18" si="0">D7*E7</f>
        <v>17246023.312639032</v>
      </c>
      <c r="H7" s="9"/>
      <c r="I7" s="12">
        <v>459104.35121199378</v>
      </c>
      <c r="J7" s="9"/>
      <c r="K7" s="12">
        <v>462873.23423864075</v>
      </c>
      <c r="L7" s="9"/>
      <c r="M7" s="12">
        <f>SUM(I7,K7)*12</f>
        <v>11063731.025407616</v>
      </c>
      <c r="N7" s="9"/>
      <c r="O7" s="13">
        <f t="shared" ref="O7:O18" si="1">G7/M7</f>
        <v>1.5587890986353443</v>
      </c>
      <c r="P7" s="9"/>
    </row>
    <row r="8" spans="1:17" ht="14.1" x14ac:dyDescent="0.3">
      <c r="A8" s="8" t="s">
        <v>30</v>
      </c>
      <c r="B8" s="9"/>
      <c r="C8" s="21">
        <v>0.36946251890968257</v>
      </c>
      <c r="D8" s="18">
        <v>35447745.983054109</v>
      </c>
      <c r="E8" s="10">
        <v>1</v>
      </c>
      <c r="F8" s="9"/>
      <c r="G8" s="19">
        <f t="shared" si="0"/>
        <v>35447745.983054109</v>
      </c>
      <c r="H8" s="9"/>
      <c r="I8" s="12">
        <v>333606.98067436524</v>
      </c>
      <c r="J8" s="9"/>
      <c r="K8" s="12">
        <v>335422.10128845851</v>
      </c>
      <c r="L8" s="9"/>
      <c r="M8" s="12">
        <f>SUM(I8,K8)*12</f>
        <v>8028348.9835538846</v>
      </c>
      <c r="N8" s="9"/>
      <c r="O8" s="13">
        <f t="shared" si="1"/>
        <v>4.4153220114956397</v>
      </c>
      <c r="P8" s="9"/>
    </row>
    <row r="9" spans="1:17" ht="14.1" x14ac:dyDescent="0.3">
      <c r="A9" s="8" t="s">
        <v>31</v>
      </c>
      <c r="B9" s="9"/>
      <c r="C9" s="21">
        <v>6.6565719291392711E-2</v>
      </c>
      <c r="D9" s="18">
        <v>6386587.5098345047</v>
      </c>
      <c r="E9" s="10">
        <v>1</v>
      </c>
      <c r="F9" s="9"/>
      <c r="G9" s="19">
        <f t="shared" si="0"/>
        <v>6386587.5098345047</v>
      </c>
      <c r="H9" s="9"/>
      <c r="I9" s="12">
        <v>148656.48201608978</v>
      </c>
      <c r="J9" s="9"/>
      <c r="K9" s="12">
        <v>148937.12505610348</v>
      </c>
      <c r="L9" s="9"/>
      <c r="M9" s="12">
        <f>SUM(I9,K9)*12</f>
        <v>3571123.2848663195</v>
      </c>
      <c r="N9" s="9"/>
      <c r="O9" s="13">
        <f t="shared" si="1"/>
        <v>1.7883973753859295</v>
      </c>
      <c r="P9" s="9"/>
    </row>
    <row r="10" spans="1:17" ht="14.1" x14ac:dyDescent="0.3">
      <c r="A10" s="8" t="s">
        <v>32</v>
      </c>
      <c r="B10" s="14" t="s">
        <v>43</v>
      </c>
      <c r="C10" s="21">
        <v>0.11962036154307644</v>
      </c>
      <c r="D10" s="18">
        <v>11476866.998291183</v>
      </c>
      <c r="E10" s="10">
        <v>0.2021120690606702</v>
      </c>
      <c r="F10" s="10">
        <v>0.79788793093932975</v>
      </c>
      <c r="G10" s="19">
        <f t="shared" si="0"/>
        <v>2319613.3353587543</v>
      </c>
      <c r="H10" s="11">
        <f>D10*F10</f>
        <v>9157253.6629324276</v>
      </c>
      <c r="I10" s="12">
        <v>87424.499392747457</v>
      </c>
      <c r="J10" s="12">
        <v>2096098357.1619508</v>
      </c>
      <c r="K10" s="12">
        <v>87504.99019608488</v>
      </c>
      <c r="L10" s="12">
        <v>2080542596.834774</v>
      </c>
      <c r="M10" s="12">
        <f>SUM(I10,K10)*12</f>
        <v>2099153.8750659879</v>
      </c>
      <c r="N10" s="12">
        <f>SUM(J10,L10)</f>
        <v>4176640953.9967251</v>
      </c>
      <c r="O10" s="13">
        <f t="shared" si="1"/>
        <v>1.1050230108956811</v>
      </c>
      <c r="P10" s="15">
        <f>H10/N10</f>
        <v>2.1924924272386016E-3</v>
      </c>
    </row>
    <row r="11" spans="1:17" ht="15.75" customHeight="1" x14ac:dyDescent="0.3">
      <c r="A11" s="8" t="s">
        <v>33</v>
      </c>
      <c r="B11" s="14" t="s">
        <v>44</v>
      </c>
      <c r="C11" s="21">
        <v>0.12361882896455298</v>
      </c>
      <c r="D11" s="18">
        <v>11860496.325282985</v>
      </c>
      <c r="E11" s="10">
        <v>4.7276989056860112E-2</v>
      </c>
      <c r="F11" s="10">
        <v>0.95272301094313983</v>
      </c>
      <c r="G11" s="19">
        <f t="shared" si="0"/>
        <v>560728.5549793333</v>
      </c>
      <c r="H11" s="11">
        <f t="shared" ref="H11:H18" si="2">D11*F11</f>
        <v>11299767.770303652</v>
      </c>
      <c r="I11" s="12">
        <v>5364.6325546258431</v>
      </c>
      <c r="J11" s="12">
        <v>7694461.3831822984</v>
      </c>
      <c r="K11" s="12">
        <v>5411.9752252856124</v>
      </c>
      <c r="L11" s="12">
        <v>7704261.259366666</v>
      </c>
      <c r="M11" s="12">
        <f t="shared" ref="M11:M18" si="3">SUM(I11,K11)*12</f>
        <v>129319.29335893746</v>
      </c>
      <c r="N11" s="12">
        <f>SUM(J11,L11)</f>
        <v>15398722.642548963</v>
      </c>
      <c r="O11" s="13">
        <f t="shared" si="1"/>
        <v>4.3360007653535515</v>
      </c>
      <c r="P11" s="15">
        <f t="shared" ref="P11:P18" si="4">H11/N11</f>
        <v>0.73381202016592673</v>
      </c>
    </row>
    <row r="12" spans="1:17" ht="14.1" x14ac:dyDescent="0.3">
      <c r="A12" s="8" t="s">
        <v>34</v>
      </c>
      <c r="B12" s="14" t="s">
        <v>43</v>
      </c>
      <c r="C12" s="21">
        <v>1.5658646462242617E-2</v>
      </c>
      <c r="D12" s="18">
        <v>1502354.6200845179</v>
      </c>
      <c r="E12" s="10">
        <v>0.23710927341210461</v>
      </c>
      <c r="F12" s="10">
        <v>0.76289072658789547</v>
      </c>
      <c r="G12" s="19">
        <f t="shared" si="0"/>
        <v>356222.21237555851</v>
      </c>
      <c r="H12" s="11">
        <f t="shared" si="2"/>
        <v>1146132.4077089594</v>
      </c>
      <c r="I12" s="12">
        <v>18220.320924445055</v>
      </c>
      <c r="J12" s="12">
        <v>588972120.04674149</v>
      </c>
      <c r="K12" s="12">
        <v>18342.291902820409</v>
      </c>
      <c r="L12" s="12">
        <v>589370451.02496982</v>
      </c>
      <c r="M12" s="12">
        <f t="shared" si="3"/>
        <v>438751.35392718553</v>
      </c>
      <c r="N12" s="12">
        <f t="shared" ref="N12:N18" si="5">SUM(J12,L12)</f>
        <v>1178342571.0717113</v>
      </c>
      <c r="O12" s="13">
        <f t="shared" si="1"/>
        <v>0.8118999729278934</v>
      </c>
      <c r="P12" s="15">
        <f t="shared" si="4"/>
        <v>9.726648564233265E-4</v>
      </c>
    </row>
    <row r="13" spans="1:17" ht="14.1" x14ac:dyDescent="0.3">
      <c r="A13" s="8" t="s">
        <v>35</v>
      </c>
      <c r="B13" s="14" t="s">
        <v>44</v>
      </c>
      <c r="C13" s="21">
        <v>2.3912268291701906E-2</v>
      </c>
      <c r="D13" s="18">
        <v>2294240.8739710301</v>
      </c>
      <c r="E13" s="10">
        <v>7.224467753790989E-2</v>
      </c>
      <c r="F13" s="10">
        <v>0.92775532246209003</v>
      </c>
      <c r="G13" s="19">
        <f t="shared" si="0"/>
        <v>165746.69213432964</v>
      </c>
      <c r="H13" s="11">
        <f t="shared" si="2"/>
        <v>2128494.1818367001</v>
      </c>
      <c r="I13" s="12">
        <v>1754.7744791356233</v>
      </c>
      <c r="J13" s="12">
        <v>2581633.9861549716</v>
      </c>
      <c r="K13" s="12">
        <v>1765.8337022400708</v>
      </c>
      <c r="L13" s="12">
        <v>2567243.8350889739</v>
      </c>
      <c r="M13" s="12">
        <f t="shared" si="3"/>
        <v>42247.298176508331</v>
      </c>
      <c r="N13" s="12">
        <f t="shared" si="5"/>
        <v>5148877.8212439455</v>
      </c>
      <c r="O13" s="13">
        <f t="shared" si="1"/>
        <v>3.9232495162612153</v>
      </c>
      <c r="P13" s="15">
        <f t="shared" si="4"/>
        <v>0.41338991829533556</v>
      </c>
    </row>
    <row r="14" spans="1:17" ht="14.1" x14ac:dyDescent="0.3">
      <c r="A14" s="8" t="s">
        <v>36</v>
      </c>
      <c r="B14" s="14" t="s">
        <v>43</v>
      </c>
      <c r="C14" s="21">
        <v>7.2459225574016874E-3</v>
      </c>
      <c r="D14" s="18">
        <v>695203.46200650954</v>
      </c>
      <c r="E14" s="10">
        <v>2.1474386423055054E-2</v>
      </c>
      <c r="F14" s="10">
        <v>0.9785256135769449</v>
      </c>
      <c r="G14" s="19">
        <f t="shared" si="0"/>
        <v>14929.067785773459</v>
      </c>
      <c r="H14" s="11">
        <f t="shared" si="2"/>
        <v>680274.39422073599</v>
      </c>
      <c r="I14" s="12">
        <v>5579.0157766419379</v>
      </c>
      <c r="J14" s="12">
        <v>99780342.052679271</v>
      </c>
      <c r="K14" s="12">
        <v>5617.2034316135223</v>
      </c>
      <c r="L14" s="12">
        <v>100399990.00262755</v>
      </c>
      <c r="M14" s="12">
        <f t="shared" si="3"/>
        <v>134354.63049906553</v>
      </c>
      <c r="N14" s="12">
        <f t="shared" si="5"/>
        <v>200180332.05530682</v>
      </c>
      <c r="O14" s="13">
        <f t="shared" si="1"/>
        <v>0.11111688320915217</v>
      </c>
      <c r="P14" s="15">
        <f t="shared" si="4"/>
        <v>3.398307851906182E-3</v>
      </c>
    </row>
    <row r="15" spans="1:17" ht="14.1" x14ac:dyDescent="0.3">
      <c r="A15" s="8" t="s">
        <v>37</v>
      </c>
      <c r="B15" s="14" t="s">
        <v>43</v>
      </c>
      <c r="C15" s="21">
        <v>2.9426423929599286E-3</v>
      </c>
      <c r="D15" s="18">
        <v>282329.15309633687</v>
      </c>
      <c r="E15" s="10">
        <v>0.2707889862093884</v>
      </c>
      <c r="F15" s="10">
        <v>0.7292110137906116</v>
      </c>
      <c r="G15" s="19">
        <f t="shared" si="0"/>
        <v>76451.625144312275</v>
      </c>
      <c r="H15" s="11">
        <f t="shared" si="2"/>
        <v>205877.5279520246</v>
      </c>
      <c r="I15" s="12">
        <v>22139.252262299073</v>
      </c>
      <c r="J15" s="12">
        <v>13161718.207125986</v>
      </c>
      <c r="K15" s="12">
        <v>22037.213492455179</v>
      </c>
      <c r="L15" s="12">
        <v>13117380.232425814</v>
      </c>
      <c r="M15" s="12">
        <f t="shared" si="3"/>
        <v>530117.58905705099</v>
      </c>
      <c r="N15" s="12">
        <f t="shared" si="5"/>
        <v>26279098.4395518</v>
      </c>
      <c r="O15" s="13">
        <f t="shared" si="1"/>
        <v>0.14421635260263849</v>
      </c>
      <c r="P15" s="15">
        <f t="shared" si="4"/>
        <v>7.8342690646557786E-3</v>
      </c>
    </row>
    <row r="16" spans="1:17" ht="14.1" x14ac:dyDescent="0.3">
      <c r="A16" s="8" t="s">
        <v>38</v>
      </c>
      <c r="B16" s="14" t="s">
        <v>43</v>
      </c>
      <c r="C16" s="21">
        <v>1.620007808681411E-3</v>
      </c>
      <c r="D16" s="18">
        <v>155430.178579876</v>
      </c>
      <c r="E16" s="10">
        <v>0.7707804405348111</v>
      </c>
      <c r="F16" s="10">
        <v>0.2292195594651889</v>
      </c>
      <c r="G16" s="19">
        <f t="shared" si="0"/>
        <v>119802.54151820118</v>
      </c>
      <c r="H16" s="11">
        <f t="shared" si="2"/>
        <v>35627.637061674817</v>
      </c>
      <c r="I16" s="12">
        <v>5588.6592042735138</v>
      </c>
      <c r="J16" s="12">
        <v>29820725.929010678</v>
      </c>
      <c r="K16" s="12">
        <v>5622.6494375866796</v>
      </c>
      <c r="L16" s="12">
        <v>30119891.197120648</v>
      </c>
      <c r="M16" s="12">
        <f t="shared" si="3"/>
        <v>134535.70370232232</v>
      </c>
      <c r="N16" s="12">
        <f t="shared" si="5"/>
        <v>59940617.126131326</v>
      </c>
      <c r="O16" s="13">
        <f t="shared" si="1"/>
        <v>0.89048883100414611</v>
      </c>
      <c r="P16" s="15">
        <f t="shared" si="4"/>
        <v>5.9438221976768437E-4</v>
      </c>
    </row>
    <row r="17" spans="1:16" ht="14.1" x14ac:dyDescent="0.3">
      <c r="A17" s="8" t="s">
        <v>39</v>
      </c>
      <c r="B17" s="14" t="s">
        <v>44</v>
      </c>
      <c r="C17" s="21">
        <v>1.0625055560570377E-3</v>
      </c>
      <c r="D17" s="18">
        <v>101941.13104582766</v>
      </c>
      <c r="E17" s="10">
        <v>0.62000000000000011</v>
      </c>
      <c r="F17" s="10">
        <v>0.38</v>
      </c>
      <c r="G17" s="19">
        <f t="shared" si="0"/>
        <v>63203.501248413158</v>
      </c>
      <c r="H17" s="11">
        <f t="shared" si="2"/>
        <v>38737.629797414513</v>
      </c>
      <c r="I17" s="12">
        <v>1464.5068376351069</v>
      </c>
      <c r="J17" s="12">
        <v>216000.74868619369</v>
      </c>
      <c r="K17" s="12">
        <v>1562.4003119990884</v>
      </c>
      <c r="L17" s="12">
        <v>222751.30752251559</v>
      </c>
      <c r="M17" s="12">
        <f t="shared" si="3"/>
        <v>36322.885795610346</v>
      </c>
      <c r="N17" s="12">
        <f t="shared" si="5"/>
        <v>438752.05620870925</v>
      </c>
      <c r="O17" s="13">
        <f t="shared" si="1"/>
        <v>1.7400462508419792</v>
      </c>
      <c r="P17" s="15">
        <f t="shared" si="4"/>
        <v>8.8290480350449854E-2</v>
      </c>
    </row>
    <row r="18" spans="1:16" ht="14.1" x14ac:dyDescent="0.3">
      <c r="A18" s="8" t="s">
        <v>40</v>
      </c>
      <c r="B18" s="14" t="s">
        <v>44</v>
      </c>
      <c r="C18" s="21">
        <v>3.9524810521082074E-2</v>
      </c>
      <c r="D18" s="18">
        <v>3792172.0652864412</v>
      </c>
      <c r="E18" s="10">
        <v>0.18710224490842911</v>
      </c>
      <c r="F18" s="10">
        <v>0.81289775509157092</v>
      </c>
      <c r="G18" s="19">
        <f t="shared" si="0"/>
        <v>709523.90649412712</v>
      </c>
      <c r="H18" s="11">
        <f t="shared" si="2"/>
        <v>3082648.1587923141</v>
      </c>
      <c r="I18" s="12">
        <v>815.64154969163042</v>
      </c>
      <c r="J18" s="12">
        <v>28556552.800678156</v>
      </c>
      <c r="K18" s="12">
        <v>818.45985844444726</v>
      </c>
      <c r="L18" s="12">
        <v>28546239.650059283</v>
      </c>
      <c r="M18" s="12">
        <f t="shared" si="3"/>
        <v>19609.216897632934</v>
      </c>
      <c r="N18" s="12">
        <f t="shared" si="5"/>
        <v>57102792.450737439</v>
      </c>
      <c r="O18" s="13">
        <f t="shared" si="1"/>
        <v>36.183184172937324</v>
      </c>
      <c r="P18" s="15">
        <f t="shared" si="4"/>
        <v>5.3984192830004135E-2</v>
      </c>
    </row>
    <row r="19" spans="1:16" ht="15.75" customHeight="1" x14ac:dyDescent="0.3">
      <c r="A19" s="8" t="s">
        <v>41</v>
      </c>
      <c r="B19" s="16"/>
      <c r="C19" s="21">
        <v>0.99999999999999989</v>
      </c>
      <c r="D19" s="18">
        <v>95944092.211744845</v>
      </c>
      <c r="E19" s="10"/>
      <c r="F19" s="10"/>
      <c r="G19" s="19">
        <f>SUM(G6:G18)</f>
        <v>68169278.841138944</v>
      </c>
      <c r="H19" s="11">
        <f>SUM(H6:H18)</f>
        <v>27774813.370605897</v>
      </c>
      <c r="I19" s="12"/>
      <c r="J19" s="12"/>
      <c r="K19" s="16"/>
      <c r="L19" s="16"/>
      <c r="M19" s="16"/>
      <c r="N19" s="16"/>
      <c r="O19" s="16"/>
      <c r="P19" s="16"/>
    </row>
    <row r="21" spans="1:16" ht="14.1" x14ac:dyDescent="0.3">
      <c r="A21" s="1" t="s">
        <v>47</v>
      </c>
    </row>
    <row r="22" spans="1:16" ht="14.1" x14ac:dyDescent="0.3">
      <c r="A22" s="1" t="s">
        <v>50</v>
      </c>
    </row>
    <row r="23" spans="1:16" ht="14.1" x14ac:dyDescent="0.3">
      <c r="A23" s="1" t="s">
        <v>52</v>
      </c>
    </row>
    <row r="24" spans="1:16" ht="14.1" x14ac:dyDescent="0.3">
      <c r="A24" s="1" t="s">
        <v>53</v>
      </c>
    </row>
    <row r="25" spans="1:16" ht="14.1" x14ac:dyDescent="0.3">
      <c r="A25" s="17"/>
    </row>
  </sheetData>
  <mergeCells count="6">
    <mergeCell ref="A1:P1"/>
    <mergeCell ref="E3:F3"/>
    <mergeCell ref="G3:H3"/>
    <mergeCell ref="I3:J3"/>
    <mergeCell ref="K3:L3"/>
    <mergeCell ref="M3:N3"/>
  </mergeCells>
  <pageMargins left="0.7" right="0.7" top="1" bottom="0.75" header="0.3" footer="0.3"/>
  <pageSetup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EB-2020-0194</Case_x0020_Number_x002f_Docket_x0020_Number>
    <Issue_x0020_Date xmlns="f9175001-c430-4d57-adde-c1c10539e919">2021-04-19T04:00:00+00:00</Issue_x0020_Date>
    <Authoring_x0020_Party xmlns="ea909525-6dd5-47d7-9eed-71e77e5cedc6">Hydro One Networks - HONI</Authoring_x0020_Party>
    <Applicant xmlns="f9175001-c430-4d57-adde-c1c10539e919">
      <Value>Hydro One Networks</Value>
    </Applicant>
    <Jurisdiction xmlns="f9175001-c430-4d57-adde-c1c10539e919">OEB</Jurisdiction>
    <Draft_x0020_Ready xmlns="95f47813-6223-4a6f-8345-4f354f0b8e15">false</Draft_x0020_Ready>
    <RA_x0020_Approved xmlns="95f47813-6223-4a6f-8345-4f354f0b8e15">false</RA_x0020_Approved>
    <Case_x0020_Type xmlns="f9175001-c430-4d57-adde-c1c10539e919">Electricity</Case_x0020_Type>
    <Dir_x0020_Approved xmlns="95f47813-6223-4a6f-8345-4f354f0b8e15">false</Dir_x0020_Approved>
    <Document_x0020_Type xmlns="f9175001-c430-4d57-adde-c1c10539e919">Submission</Document_x0020_Type>
    <RA_x0020_Contact xmlns="31a38067-a042-4e0e-9037-517587b10700">Henry Andre</RA_x0020_Contact>
    <Hydro_x0020_One_x0020_Data_x0020_Classification xmlns="f0af1d65-dfd0-4b99-b523-def3a954563f">Internal Use</Hydro_x0020_One_x0020_Data_x0020_Classification>
    <Witness xmlns="95f47813-6223-4a6f-8345-4f354f0b8e15" xsi:nil="true"/>
    <Dir_Approved xmlns="95f47813-6223-4a6f-8345-4f354f0b8e15">false</Dir_Approve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667AE21F174C34409B8DD67BA2C7FAF8" ma:contentTypeVersion="30" ma:contentTypeDescription="Meta data that will be applied to all documents added to the proceeding document folder" ma:contentTypeScope="" ma:versionID="fe151179a90ab75710eb2c7ca7d0fcc0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5f47813-6223-4a6f-8345-4f354f0b8e15" targetNamespace="http://schemas.microsoft.com/office/2006/metadata/properties" ma:root="true" ma:fieldsID="993af36980331d5f8daae2211ca73989" ns2:_="" ns3:_="" ns4:_="" ns5:_="" ns6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5f47813-6223-4a6f-8345-4f354f0b8e15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  <xsd:element ref="ns6:Witness" minOccurs="0"/>
                <xsd:element ref="ns6:Draft_x0020_Ready" minOccurs="0"/>
                <xsd:element ref="ns6:RA_x0020_Approved" minOccurs="0"/>
                <xsd:element ref="ns6:Dir_Approved" minOccurs="0"/>
                <xsd:element ref="ns6:Dir_x0020_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Jeffrey Smith" ma:format="Dropdown" ma:internalName="RA_x0020_Contact">
      <xsd:simpleType>
        <xsd:union memberTypes="dms:Text">
          <xsd:simpleType>
            <xsd:restriction base="dms:Choice">
              <xsd:enumeration value="Jeffrey Smith"/>
              <xsd:enumeration value="Joanne Richardson"/>
              <xsd:enumeration value="Kathleen Burke"/>
              <xsd:enumeration value="Henry Andre"/>
              <xsd:enumeration value="Jason Savulak"/>
              <xsd:enumeration value="Carolyn Russell"/>
              <xsd:enumeration value="Stephen Vetsis"/>
              <xsd:enumeration value="Philip Poon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47813-6223-4a6f-8345-4f354f0b8e15" elementFormDefault="qualified">
    <xsd:import namespace="http://schemas.microsoft.com/office/2006/documentManagement/types"/>
    <xsd:import namespace="http://schemas.microsoft.com/office/infopath/2007/PartnerControls"/>
    <xsd:element name="Witness" ma:index="18" nillable="true" ma:displayName="Witness" ma:internalName="Witness">
      <xsd:simpleType>
        <xsd:restriction base="dms:Text">
          <xsd:maxLength value="255"/>
        </xsd:restriction>
      </xsd:simpleType>
    </xsd:element>
    <xsd:element name="Draft_x0020_Ready" ma:index="19" nillable="true" ma:displayName="Draft Ready" ma:default="0" ma:internalName="Draft_x0020_Ready">
      <xsd:simpleType>
        <xsd:restriction base="dms:Boolean"/>
      </xsd:simpleType>
    </xsd:element>
    <xsd:element name="RA_x0020_Approved" ma:index="20" nillable="true" ma:displayName="RA Approved" ma:default="0" ma:internalName="RA_x0020_Approved">
      <xsd:simpleType>
        <xsd:restriction base="dms:Boolean"/>
      </xsd:simpleType>
    </xsd:element>
    <xsd:element name="Dir_Approved" ma:index="21" nillable="true" ma:displayName="Dir_Approved" ma:default="0" ma:internalName="Dir_Approved">
      <xsd:simpleType>
        <xsd:restriction base="dms:Boolean"/>
      </xsd:simpleType>
    </xsd:element>
    <xsd:element name="Dir_x0020_Approved" ma:index="23" nillable="true" ma:displayName="Dir Approved" ma:default="0" ma:internalName="Dir_x0020_Approv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2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0DFE61-CA13-4DA1-8352-CD82800B6818}"/>
</file>

<file path=customXml/itemProps2.xml><?xml version="1.0" encoding="utf-8"?>
<ds:datastoreItem xmlns:ds="http://schemas.openxmlformats.org/officeDocument/2006/customXml" ds:itemID="{62DE8D5A-34CC-462A-891F-A8C3FA577D8D}"/>
</file>

<file path=customXml/itemProps3.xml><?xml version="1.0" encoding="utf-8"?>
<ds:datastoreItem xmlns:ds="http://schemas.openxmlformats.org/officeDocument/2006/customXml" ds:itemID="{F7560C8C-AEF3-4B1C-8D7C-D1671BB150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2</vt:lpstr>
    </vt:vector>
  </TitlesOfParts>
  <Company>Hydro One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LEE Julie(Qiu Ling)</cp:lastModifiedBy>
  <cp:lastPrinted>2021-04-21T18:23:07Z</cp:lastPrinted>
  <dcterms:created xsi:type="dcterms:W3CDTF">2021-04-16T03:49:00Z</dcterms:created>
  <dcterms:modified xsi:type="dcterms:W3CDTF">2021-04-22T02:10:30Z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0x01010061EC7F66509FFD4DA0B1B261A86BE77300667AE21F174C34409B8DD67BA2C7FAF8</vt:lpwstr>
  </property>
  <property fmtid="{D5CDD505-2E9C-101B-9397-08002B2CF9AE}" pid="3" name="Order">
    <vt:r8>331800</vt:r8>
  </property>
</Properties>
</file>