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ams.hydroone.com/sites/ra/ra/Proceedings 2020/EB-2020-0194 - Tx Rev Req Dx Rev Req and Tax Issue/DRO/PDF/"/>
    </mc:Choice>
  </mc:AlternateContent>
  <bookViews>
    <workbookView xWindow="0" yWindow="0" windowWidth="19200" windowHeight="6470"/>
  </bookViews>
  <sheets>
    <sheet name="Exhibit 4" sheetId="1" r:id="rId1"/>
  </sheets>
  <externalReferences>
    <externalReference r:id="rId2"/>
  </externalReferences>
  <definedNames>
    <definedName name="_xlnm._FilterDatabase" localSheetId="0" hidden="1">'Exhibit 4'!$G$2:$H$594</definedName>
    <definedName name="_xlnm.Print_Area" localSheetId="0">'Exhibit 4'!$A$1:$D$594</definedName>
    <definedName name="_xlnm.Print_Titles" localSheetId="0">'Exhibit 4'!$1:$7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3" i="1" l="1" a="1"/>
  <c r="D153" i="1" s="1"/>
  <c r="D577" i="1"/>
  <c r="D576" i="1"/>
  <c r="D575" i="1"/>
  <c r="D571" i="1"/>
  <c r="D570" i="1"/>
  <c r="D568" i="1"/>
  <c r="D567" i="1"/>
  <c r="D566" i="1"/>
  <c r="D565" i="1"/>
  <c r="D564" i="1"/>
  <c r="D548" i="1"/>
  <c r="D547" i="1"/>
  <c r="D546" i="1"/>
  <c r="D545" i="1"/>
  <c r="D544" i="1"/>
  <c r="D543" i="1"/>
  <c r="D542" i="1"/>
  <c r="D541" i="1"/>
  <c r="D540" i="1"/>
  <c r="D539" i="1"/>
  <c r="D538" i="1"/>
  <c r="D537" i="1"/>
  <c r="D535" i="1"/>
  <c r="D534" i="1"/>
  <c r="D533" i="1"/>
  <c r="D532" i="1"/>
  <c r="D531" i="1"/>
  <c r="D530" i="1"/>
  <c r="D529" i="1"/>
  <c r="D528" i="1"/>
  <c r="D527" i="1"/>
  <c r="D526" i="1"/>
  <c r="D525" i="1"/>
  <c r="D524" i="1"/>
  <c r="D523"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5" i="1"/>
  <c r="D484" i="1"/>
  <c r="D483" i="1"/>
  <c r="D482" i="1"/>
  <c r="D481" i="1"/>
  <c r="D478" i="1"/>
  <c r="D477" i="1"/>
  <c r="D476" i="1"/>
  <c r="D475" i="1"/>
  <c r="D474" i="1"/>
  <c r="D473" i="1"/>
  <c r="D472" i="1"/>
  <c r="D416" i="1"/>
  <c r="D400" i="1" a="1"/>
  <c r="D400" i="1" s="1"/>
  <c r="D399" i="1" a="1"/>
  <c r="D399" i="1" s="1"/>
  <c r="D398" i="1" a="1"/>
  <c r="D398" i="1" s="1"/>
  <c r="D397" i="1" a="1"/>
  <c r="D397" i="1" s="1"/>
  <c r="D393" i="1" a="1"/>
  <c r="D393" i="1" s="1"/>
  <c r="D392" i="1" a="1"/>
  <c r="D392" i="1" s="1"/>
  <c r="D391" i="1" a="1"/>
  <c r="D391" i="1" s="1"/>
  <c r="D390" i="1" a="1"/>
  <c r="D390" i="1" s="1"/>
  <c r="D389" i="1" a="1"/>
  <c r="D389" i="1" s="1"/>
  <c r="D388" i="1" a="1"/>
  <c r="D388" i="1" s="1"/>
  <c r="D387" i="1" a="1"/>
  <c r="D387" i="1" s="1"/>
  <c r="D386" i="1" a="1"/>
  <c r="D386" i="1" s="1"/>
  <c r="D385" i="1" a="1"/>
  <c r="D385" i="1" s="1"/>
  <c r="D384" i="1" a="1"/>
  <c r="D384" i="1" s="1"/>
  <c r="D367" i="1" a="1"/>
  <c r="D367" i="1" s="1"/>
  <c r="D366" i="1" a="1"/>
  <c r="D366" i="1" s="1"/>
  <c r="D365" i="1" a="1"/>
  <c r="D365" i="1" s="1"/>
  <c r="D364" i="1" a="1"/>
  <c r="D364" i="1" s="1"/>
  <c r="D360" i="1" a="1"/>
  <c r="D360" i="1" s="1"/>
  <c r="D359" i="1" a="1"/>
  <c r="D359" i="1" s="1"/>
  <c r="D358" i="1" a="1"/>
  <c r="D358" i="1" s="1"/>
  <c r="D357" i="1" a="1"/>
  <c r="D357" i="1" s="1"/>
  <c r="D356" i="1" a="1"/>
  <c r="D356" i="1" s="1"/>
  <c r="D355" i="1" a="1"/>
  <c r="D355" i="1" s="1"/>
  <c r="D354" i="1" a="1"/>
  <c r="D354" i="1" s="1"/>
  <c r="D353" i="1" a="1"/>
  <c r="D353" i="1" s="1"/>
  <c r="D352" i="1" a="1"/>
  <c r="D352" i="1" s="1"/>
  <c r="D351" i="1" a="1"/>
  <c r="D351" i="1" s="1"/>
  <c r="D334" i="1" a="1"/>
  <c r="D334" i="1" s="1"/>
  <c r="D333" i="1" a="1"/>
  <c r="D333" i="1" s="1"/>
  <c r="D332" i="1" a="1"/>
  <c r="D332" i="1" s="1"/>
  <c r="D331" i="1" a="1"/>
  <c r="D331" i="1" s="1"/>
  <c r="D327" i="1" a="1"/>
  <c r="D327" i="1" s="1"/>
  <c r="D326" i="1" a="1"/>
  <c r="D326" i="1" s="1"/>
  <c r="D325" i="1" a="1"/>
  <c r="D325" i="1" s="1"/>
  <c r="D324" i="1" a="1"/>
  <c r="D324" i="1" s="1"/>
  <c r="D323" i="1" a="1"/>
  <c r="D323" i="1" s="1"/>
  <c r="D322" i="1" a="1"/>
  <c r="D322" i="1" s="1"/>
  <c r="D321" i="1" a="1"/>
  <c r="D321" i="1" s="1"/>
  <c r="D320" i="1" a="1"/>
  <c r="D320" i="1" s="1"/>
  <c r="D319" i="1" a="1"/>
  <c r="D319" i="1" s="1"/>
  <c r="D318" i="1" a="1"/>
  <c r="D318" i="1" s="1"/>
  <c r="D300" i="1" a="1"/>
  <c r="D300" i="1" s="1"/>
  <c r="D299" i="1" a="1"/>
  <c r="D299" i="1" s="1"/>
  <c r="D298" i="1" a="1"/>
  <c r="D298" i="1" s="1"/>
  <c r="D297" i="1" a="1"/>
  <c r="D297" i="1" s="1"/>
  <c r="D293" i="1" a="1"/>
  <c r="D293" i="1" s="1"/>
  <c r="D292" i="1" a="1"/>
  <c r="D292" i="1" s="1"/>
  <c r="D291" i="1" a="1"/>
  <c r="D291" i="1" s="1"/>
  <c r="D289" i="1" a="1"/>
  <c r="D289" i="1" s="1"/>
  <c r="D288" i="1" a="1"/>
  <c r="D288" i="1" s="1"/>
  <c r="D287" i="1" a="1"/>
  <c r="D287" i="1" s="1"/>
  <c r="D286" i="1" a="1"/>
  <c r="D286" i="1" s="1"/>
  <c r="D285" i="1" a="1"/>
  <c r="D285" i="1" s="1"/>
  <c r="D284" i="1" a="1"/>
  <c r="D284" i="1" s="1"/>
  <c r="D283" i="1" a="1"/>
  <c r="D283" i="1" s="1"/>
  <c r="D282" i="1" a="1"/>
  <c r="D282" i="1" s="1"/>
  <c r="D281" i="1" a="1"/>
  <c r="D281" i="1" s="1"/>
  <c r="D280" i="1" a="1"/>
  <c r="D280" i="1" s="1"/>
  <c r="D279" i="1" a="1"/>
  <c r="D279" i="1" s="1"/>
  <c r="D278" i="1" a="1"/>
  <c r="D278" i="1" s="1"/>
  <c r="D277" i="1" a="1"/>
  <c r="D277" i="1" s="1"/>
  <c r="D276" i="1" a="1"/>
  <c r="D276" i="1" s="1"/>
  <c r="D263" i="1" a="1"/>
  <c r="D263" i="1" s="1"/>
  <c r="D262" i="1" a="1"/>
  <c r="D262" i="1" s="1"/>
  <c r="D261" i="1" a="1"/>
  <c r="D261" i="1" s="1"/>
  <c r="D260" i="1" a="1"/>
  <c r="D260" i="1" s="1"/>
  <c r="D256" i="1" a="1"/>
  <c r="D256" i="1" s="1"/>
  <c r="D255" i="1" a="1"/>
  <c r="D255" i="1" s="1"/>
  <c r="D254" i="1" a="1"/>
  <c r="D254" i="1" s="1"/>
  <c r="D253" i="1" a="1"/>
  <c r="D253" i="1" s="1"/>
  <c r="D252" i="1" a="1"/>
  <c r="D252" i="1" s="1"/>
  <c r="D251" i="1" a="1"/>
  <c r="D251" i="1" s="1"/>
  <c r="D250" i="1" a="1"/>
  <c r="D250" i="1" s="1"/>
  <c r="D249" i="1" a="1"/>
  <c r="D249" i="1" s="1"/>
  <c r="D248" i="1" a="1"/>
  <c r="D248" i="1" s="1"/>
  <c r="D247" i="1" a="1"/>
  <c r="D247" i="1" s="1"/>
  <c r="D240" i="1" a="1"/>
  <c r="D240" i="1" s="1"/>
  <c r="D239" i="1" a="1"/>
  <c r="D239" i="1" s="1"/>
  <c r="D238" i="1" a="1"/>
  <c r="D238" i="1" s="1"/>
  <c r="D237" i="1" a="1"/>
  <c r="D237" i="1" s="1"/>
  <c r="D233" i="1" a="1"/>
  <c r="D233" i="1" s="1"/>
  <c r="D232" i="1" a="1"/>
  <c r="D232" i="1" s="1"/>
  <c r="D231" i="1" a="1"/>
  <c r="D231" i="1" s="1"/>
  <c r="D230" i="1" a="1"/>
  <c r="D230" i="1" s="1"/>
  <c r="D229" i="1" a="1"/>
  <c r="D229" i="1" s="1"/>
  <c r="D228" i="1" a="1"/>
  <c r="D228" i="1" s="1"/>
  <c r="D227" i="1" a="1"/>
  <c r="D227" i="1" s="1"/>
  <c r="D226" i="1" a="1"/>
  <c r="D226" i="1" s="1"/>
  <c r="D225" i="1" a="1"/>
  <c r="D225" i="1" s="1"/>
  <c r="D224" i="1" a="1"/>
  <c r="D224" i="1" s="1"/>
  <c r="D216" i="1" a="1"/>
  <c r="D216" i="1" s="1"/>
  <c r="D215" i="1" a="1"/>
  <c r="D215" i="1" s="1"/>
  <c r="D214" i="1" a="1"/>
  <c r="D214" i="1" s="1"/>
  <c r="D213" i="1" a="1"/>
  <c r="D213" i="1" s="1"/>
  <c r="D209" i="1" a="1"/>
  <c r="D209" i="1" s="1"/>
  <c r="D208" i="1" a="1"/>
  <c r="D208" i="1" s="1"/>
  <c r="D207" i="1" a="1"/>
  <c r="D207" i="1" s="1"/>
  <c r="D206" i="1" a="1"/>
  <c r="D206" i="1" s="1"/>
  <c r="D205" i="1" a="1"/>
  <c r="D205" i="1" s="1"/>
  <c r="D204" i="1" a="1"/>
  <c r="D204" i="1" s="1"/>
  <c r="D203" i="1" a="1"/>
  <c r="D203" i="1" s="1"/>
  <c r="D202" i="1" a="1"/>
  <c r="D202" i="1" s="1"/>
  <c r="D201" i="1" a="1"/>
  <c r="D201" i="1" s="1"/>
  <c r="D200" i="1" a="1"/>
  <c r="D200" i="1" s="1"/>
  <c r="D192" i="1" a="1"/>
  <c r="D192" i="1" s="1"/>
  <c r="D191" i="1" a="1"/>
  <c r="D191" i="1" s="1"/>
  <c r="D190" i="1" a="1"/>
  <c r="D190" i="1" s="1"/>
  <c r="D189" i="1" a="1"/>
  <c r="D189" i="1" s="1"/>
  <c r="D185" i="1" a="1"/>
  <c r="D185" i="1" s="1"/>
  <c r="D184" i="1" a="1"/>
  <c r="D184" i="1" s="1"/>
  <c r="D183" i="1" a="1"/>
  <c r="D183" i="1" s="1"/>
  <c r="D182" i="1" a="1"/>
  <c r="D182" i="1" s="1"/>
  <c r="D181" i="1" a="1"/>
  <c r="D181" i="1" s="1"/>
  <c r="D180" i="1" a="1"/>
  <c r="D180" i="1" s="1"/>
  <c r="D179" i="1" a="1"/>
  <c r="D179" i="1" s="1"/>
  <c r="D178" i="1" a="1"/>
  <c r="D178" i="1" s="1"/>
  <c r="D177" i="1" a="1"/>
  <c r="D177" i="1" s="1"/>
  <c r="D176" i="1" a="1"/>
  <c r="D176" i="1" s="1"/>
  <c r="D175" i="1" a="1"/>
  <c r="D175" i="1" s="1"/>
  <c r="D174" i="1" a="1"/>
  <c r="D174" i="1" s="1"/>
  <c r="D165" i="1" a="1"/>
  <c r="D165" i="1" s="1"/>
  <c r="D164" i="1" a="1"/>
  <c r="D164" i="1" s="1"/>
  <c r="D163" i="1" a="1"/>
  <c r="D163" i="1" s="1"/>
  <c r="D162" i="1" a="1"/>
  <c r="D162" i="1" s="1"/>
  <c r="D158" i="1" a="1"/>
  <c r="D158" i="1" s="1"/>
  <c r="D157" i="1" a="1"/>
  <c r="D157" i="1" s="1"/>
  <c r="D156" i="1" a="1"/>
  <c r="D156" i="1" s="1"/>
  <c r="D155" i="1" a="1"/>
  <c r="D155" i="1" s="1"/>
  <c r="D154" i="1" a="1"/>
  <c r="D154" i="1" s="1"/>
  <c r="D152" i="1" a="1"/>
  <c r="D152" i="1" s="1"/>
  <c r="D151" i="1" a="1"/>
  <c r="D151" i="1" s="1"/>
  <c r="D150" i="1" a="1"/>
  <c r="D150" i="1" s="1"/>
  <c r="D149" i="1" a="1"/>
  <c r="D149" i="1" s="1"/>
  <c r="D148" i="1" a="1"/>
  <c r="D148" i="1" s="1"/>
  <c r="D147" i="1" a="1"/>
  <c r="D147" i="1" s="1"/>
  <c r="D119" i="1" a="1"/>
  <c r="D119" i="1" s="1"/>
  <c r="D118" i="1" a="1"/>
  <c r="D118" i="1" s="1"/>
  <c r="D117" i="1" a="1"/>
  <c r="D117" i="1" s="1"/>
  <c r="D116" i="1" a="1"/>
  <c r="D116"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97" i="1" a="1"/>
  <c r="D97" i="1" s="1"/>
  <c r="D96" i="1" a="1"/>
  <c r="D96" i="1" s="1"/>
  <c r="D95" i="1" a="1"/>
  <c r="D95" i="1" s="1"/>
  <c r="D94" i="1" a="1"/>
  <c r="D94" i="1" s="1"/>
  <c r="D86" i="1" a="1"/>
  <c r="D86" i="1" s="1"/>
  <c r="D85" i="1" a="1"/>
  <c r="D85" i="1" s="1"/>
  <c r="D84" i="1" a="1"/>
  <c r="D84" i="1" s="1"/>
  <c r="D83" i="1" a="1"/>
  <c r="D83" i="1" s="1"/>
  <c r="D82" i="1" a="1"/>
  <c r="D82" i="1" s="1"/>
  <c r="D81" i="1" a="1"/>
  <c r="D81" i="1" s="1"/>
  <c r="D80" i="1" a="1"/>
  <c r="D80" i="1" s="1"/>
  <c r="D79" i="1" a="1"/>
  <c r="D79" i="1" s="1"/>
  <c r="D78" i="1" a="1"/>
  <c r="D78" i="1" s="1"/>
  <c r="D77" i="1" a="1"/>
  <c r="D77" i="1" s="1"/>
  <c r="D71" i="1" a="1"/>
  <c r="D71" i="1" s="1"/>
  <c r="D70" i="1" a="1"/>
  <c r="D70" i="1" s="1"/>
  <c r="D69" i="1" a="1"/>
  <c r="D69" i="1" s="1"/>
  <c r="D68" i="1" a="1"/>
  <c r="D68" i="1" s="1"/>
  <c r="D62" i="1" a="1"/>
  <c r="D62" i="1" s="1"/>
  <c r="D61" i="1" a="1"/>
  <c r="D61" i="1" s="1"/>
  <c r="D60" i="1" a="1"/>
  <c r="D60" i="1" s="1"/>
  <c r="D59" i="1" a="1"/>
  <c r="D59" i="1" s="1"/>
  <c r="D58" i="1" a="1"/>
  <c r="D58" i="1" s="1"/>
  <c r="D57" i="1" a="1"/>
  <c r="D57" i="1" s="1"/>
  <c r="D56" i="1" a="1"/>
  <c r="D56" i="1" s="1"/>
  <c r="D55" i="1" a="1"/>
  <c r="D55" i="1" s="1"/>
  <c r="D54" i="1" a="1"/>
  <c r="D54" i="1" s="1"/>
  <c r="D53" i="1" a="1"/>
  <c r="D53" i="1" s="1"/>
  <c r="D47" i="1" a="1"/>
  <c r="D47" i="1" s="1"/>
  <c r="D46" i="1" a="1"/>
  <c r="D46" i="1" s="1"/>
  <c r="D45" i="1" a="1"/>
  <c r="D45" i="1" s="1"/>
  <c r="D44" i="1" a="1"/>
  <c r="D44" i="1" s="1"/>
  <c r="D40" i="1" a="1"/>
  <c r="D40" i="1" s="1"/>
  <c r="D39" i="1" a="1"/>
  <c r="D39" i="1" s="1"/>
  <c r="D38" i="1" a="1"/>
  <c r="D38" i="1" s="1"/>
  <c r="D37" i="1" a="1"/>
  <c r="D37" i="1" s="1"/>
  <c r="D36" i="1" a="1"/>
  <c r="D36" i="1" s="1"/>
  <c r="D35" i="1" a="1"/>
  <c r="D35" i="1" s="1"/>
  <c r="D34" i="1" a="1"/>
  <c r="D34" i="1" s="1"/>
  <c r="D33" i="1" a="1"/>
  <c r="D33" i="1" s="1"/>
  <c r="D32" i="1" a="1"/>
  <c r="D32" i="1" s="1"/>
</calcChain>
</file>

<file path=xl/sharedStrings.xml><?xml version="1.0" encoding="utf-8"?>
<sst xmlns="http://schemas.openxmlformats.org/spreadsheetml/2006/main" count="713" uniqueCount="222">
  <si>
    <t>Hydro One Networks Inc.</t>
  </si>
  <si>
    <t>TARIFF OF RATES AND CHARGES</t>
  </si>
  <si>
    <t>Effective and Implementation Date July 1, 2021</t>
  </si>
  <si>
    <t>This schedule supersedes and replaces all previously</t>
  </si>
  <si>
    <t>approved schedules of Rates, Charges and Loss Factors</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</si>
  <si>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</si>
  <si>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</si>
  <si>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</si>
  <si>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</si>
  <si>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</si>
  <si>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</si>
  <si>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</si>
  <si>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</si>
  <si>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</si>
  <si>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</si>
  <si>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</si>
  <si>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</si>
  <si>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YEAR-ROUND URBAN DENSITY - UR</t>
  </si>
  <si>
    <t>MONTHLY RATES AND CHARGES - Delivery Component</t>
  </si>
  <si>
    <t>Service Charge</t>
  </si>
  <si>
    <t>$</t>
  </si>
  <si>
    <t>Base Rate Adjustment to Recover Past Tax Amounts - effective until June 30, 2023</t>
  </si>
  <si>
    <t>Smart Metering Entity Charge - effective until December 31, 2022</t>
  </si>
  <si>
    <t>Rate Rider for Disposition of Deferral/Variance Accounts (2021) – effective until December 31, 2021</t>
  </si>
  <si>
    <t>Rate Rider for Disposition of 2019 Earnings Sharing - effective until December 31, 2021</t>
  </si>
  <si>
    <t>Distribution Volumetric Rate</t>
  </si>
  <si>
    <t>$/kWh</t>
  </si>
  <si>
    <t>Rate Rider for Disposition of Global Adjustment Account (2021) – effective until December 31, 2021 (see Note 13)</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</si>
  <si>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</si>
  <si>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</si>
  <si>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</si>
  <si>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</si>
  <si>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</si>
  <si>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</si>
  <si>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</si>
  <si>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</si>
  <si>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</si>
  <si>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</si>
  <si>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</si>
  <si>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</si>
  <si>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EB-2018-0192, Decision and Order, June 21, 2018)</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</si>
  <si>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</si>
  <si>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</si>
  <si>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</si>
  <si>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</si>
  <si>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</si>
  <si>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</si>
  <si>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</si>
  <si>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</si>
  <si>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</si>
  <si>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</si>
  <si>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</si>
  <si>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</si>
  <si>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</si>
  <si>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</si>
  <si>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</si>
  <si>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</si>
  <si>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</si>
  <si>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</si>
  <si>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</si>
  <si>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</si>
  <si>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</si>
  <si>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</si>
  <si>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</si>
  <si>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</si>
  <si>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</si>
  <si>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</si>
  <si>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</si>
  <si>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</si>
  <si>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</si>
  <si>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</si>
  <si>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</si>
  <si>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Accounts (Non WMP) (2021) – effective until December 31, 2021</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</si>
  <si>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</si>
  <si>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</si>
  <si>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</si>
  <si>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</si>
  <si>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</si>
  <si>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</si>
  <si>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</si>
  <si>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</si>
  <si>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</si>
  <si>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</si>
  <si>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</si>
  <si>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</si>
  <si>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</si>
  <si>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</si>
  <si>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</si>
  <si>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</si>
  <si>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</si>
  <si>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</si>
  <si>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</si>
  <si>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</si>
  <si>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</si>
  <si>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</si>
  <si>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</si>
  <si>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</si>
  <si>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</si>
  <si>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</si>
  <si>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</si>
  <si>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</si>
  <si>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</si>
  <si>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</si>
  <si>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</si>
  <si>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</si>
  <si>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</si>
  <si>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</si>
  <si>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</si>
  <si>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</si>
  <si>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</si>
  <si>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</si>
  <si>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</si>
  <si>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</si>
  <si>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</si>
  <si>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</si>
  <si>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</si>
  <si>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</si>
  <si>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</si>
  <si>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</si>
  <si>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</si>
  <si>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</si>
  <si>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</si>
  <si>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</si>
  <si>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</si>
  <si>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</si>
  <si>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</si>
  <si>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</si>
  <si>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</si>
  <si>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</si>
  <si>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</si>
  <si>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</si>
  <si>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</si>
  <si>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</si>
  <si>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</si>
  <si>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</si>
  <si>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</si>
  <si>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</si>
  <si>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</si>
  <si>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</si>
  <si>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</si>
  <si>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</si>
  <si>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</si>
  <si>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</si>
  <si>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</si>
  <si>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</si>
  <si>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</si>
  <si>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</si>
  <si>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</si>
  <si>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</si>
  <si>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</si>
  <si>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</si>
  <si>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</si>
  <si>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</si>
  <si>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</si>
  <si>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</si>
  <si>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</si>
  <si>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</si>
  <si>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</si>
  <si>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</si>
  <si>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</si>
  <si>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</si>
  <si>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</si>
  <si>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</si>
  <si>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</si>
  <si>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</si>
  <si>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</si>
  <si>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</si>
  <si>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</si>
  <si>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</si>
  <si>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</si>
  <si>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</si>
  <si>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</si>
  <si>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</si>
  <si>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</si>
  <si>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</si>
  <si>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</si>
  <si>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</si>
  <si>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</si>
  <si>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</si>
  <si>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</si>
  <si>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</si>
  <si>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</si>
  <si>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</si>
  <si>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</si>
  <si>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</si>
  <si>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</si>
  <si>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</si>
  <si>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</si>
  <si>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</si>
  <si>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</si>
  <si>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</si>
  <si>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</si>
  <si>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</si>
  <si>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</si>
  <si>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 xml:space="preserve">                       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</si>
  <si>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</si>
  <si>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</si>
  <si>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</si>
  <si>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</si>
  <si>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</si>
  <si>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</si>
  <si>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</si>
  <si>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</si>
  <si>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</si>
  <si>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</si>
  <si>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</si>
  <si>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</si>
  <si>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</si>
  <si>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</si>
  <si>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</si>
  <si>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</si>
  <si>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</si>
  <si>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</si>
  <si>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</si>
  <si>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</si>
  <si>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</si>
  <si>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</si>
  <si>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</si>
  <si>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</si>
  <si>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</si>
  <si>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</si>
  <si>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EB-2020-0194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</si>
</sst>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8">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vertical="center"/>
    </xf>
    <xf numFmtId="0" fontId="9" fillId="2" borderId="0" xfId="0" applyFont="1" applyFill="1" applyBorder="1" applyAlignment="1">
      <alignment horizontal="left"/>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164" fontId="9" fillId="2" borderId="0" xfId="0" applyNumberFormat="1" applyFont="1" applyFill="1" applyBorder="1" applyAlignment="1">
      <alignment horizontal="right" vertical="center"/>
    </xf>
    <xf numFmtId="40" fontId="9" fillId="2" borderId="0" xfId="0" applyNumberFormat="1" applyFont="1" applyFill="1" applyBorder="1" applyAlignment="1">
      <alignment horizontal="right"/>
    </xf>
    <xf numFmtId="165" fontId="9" fillId="2" borderId="0" xfId="0" applyNumberFormat="1" applyFont="1" applyFill="1" applyBorder="1" applyAlignment="1">
      <alignment horizontal="right" vertical="center"/>
    </xf>
    <xf numFmtId="0" fontId="11" fillId="2" borderId="0" xfId="0" applyFont="1" applyFill="1" applyBorder="1"/>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6" fillId="2" borderId="0" xfId="0" applyFont="1" applyFill="1" applyBorder="1" applyAlignment="1">
      <alignment horizontal="left" vertical="top" wrapText="1"/>
    </xf>
    <xf numFmtId="0" fontId="4" fillId="2" borderId="0" xfId="0" quotePrefix="1" applyFont="1" applyFill="1" applyBorder="1" applyAlignment="1">
      <alignment horizontal="left" vertical="top" wrapText="1"/>
    </xf>
    <xf numFmtId="0" fontId="6" fillId="2" borderId="0" xfId="0" applyFont="1" applyFill="1" applyBorder="1" applyAlignment="1">
      <alignment horizontal="left" vertical="top" wrapText="1" indent="2"/>
    </xf>
    <xf numFmtId="0" fontId="4" fillId="2" borderId="0" xfId="0" applyFont="1" applyFill="1" applyBorder="1" applyAlignment="1">
      <alignment horizontal="left" vertical="top" wrapText="1"/>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xf numFmtId="0" fontId="2"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0" xfId="0" quotePrefix="1" applyFont="1" applyFill="1" applyBorder="1" applyAlignment="1">
      <alignment horizontal="left" vertical="center"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wrapText="1"/>
    </xf>
    <xf numFmtId="0" fontId="2" fillId="2" borderId="0" xfId="0" applyFont="1" applyFill="1" applyBorder="1" applyAlignment="1">
      <alignment horizontal="left" wrapText="1"/>
    </xf>
    <xf numFmtId="0" fontId="10" fillId="2" borderId="0" xfId="0" applyFont="1" applyFill="1" applyBorder="1" applyAlignment="1">
      <alignment horizontal="left" wrapText="1"/>
    </xf>
    <xf numFmtId="0" fontId="6" fillId="2" borderId="0" xfId="0" applyFont="1" applyFill="1" applyBorder="1" applyAlignment="1">
      <alignment horizontal="left" vertical="top" wrapText="1" indent="4"/>
    </xf>
    <xf numFmtId="0" fontId="0" fillId="2" borderId="0" xfId="0" applyFill="1" applyBorder="1" applyAlignment="1">
      <alignment horizontal="left" vertical="center" wrapText="1"/>
    </xf>
    <xf numFmtId="0" fontId="11" fillId="2" borderId="0" xfId="0" applyFont="1" applyFill="1" applyBorder="1" applyAlignment="1">
      <alignment horizontal="left" wrapText="1"/>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14"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left"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2018-2022%20DX%20Rates/2021/2021%20Draft%20Rates%20for%20Rate%20Schedules_v45_with%20DTA%20Ri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1 Dx Rates"/>
      <sheetName val="Specific Charges"/>
      <sheetName val="Mapping for OEB Tariff Schedule"/>
      <sheetName val="OEB Tariff Schedule for Filing"/>
    </sheetNames>
    <sheetDataSet>
      <sheetData sheetId="0">
        <row r="1">
          <cell r="A1" t="str">
            <v>Rate Description</v>
          </cell>
        </row>
      </sheetData>
      <sheetData sheetId="1"/>
      <sheetData sheetId="2">
        <row r="4">
          <cell r="B4" t="str">
            <v>Customer Administration</v>
          </cell>
          <cell r="C4">
            <v>0</v>
          </cell>
          <cell r="D4" t="str">
            <v>Charges for Rate Schedule</v>
          </cell>
        </row>
        <row r="5">
          <cell r="B5" t="str">
            <v>Easement letter - letter request</v>
          </cell>
          <cell r="C5" t="str">
            <v>$</v>
          </cell>
          <cell r="D5">
            <v>91.12</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0">
          <cell r="B10">
            <v>0</v>
          </cell>
          <cell r="C10">
            <v>0</v>
          </cell>
          <cell r="D10">
            <v>0</v>
          </cell>
        </row>
        <row r="11">
          <cell r="B11" t="str">
            <v>Meter dispute charge plus Measurement Canada fees (if meter found correct)</v>
          </cell>
          <cell r="C11" t="str">
            <v>$</v>
          </cell>
          <cell r="D11" t="str">
            <v>30.00</v>
          </cell>
        </row>
        <row r="12">
          <cell r="B12">
            <v>0</v>
          </cell>
          <cell r="C12">
            <v>0</v>
          </cell>
          <cell r="D12" t="str">
            <v/>
          </cell>
        </row>
        <row r="13">
          <cell r="B13" t="str">
            <v>Non-Payment of Account (see Note 15)</v>
          </cell>
          <cell r="C13">
            <v>0</v>
          </cell>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B19">
            <v>0</v>
          </cell>
          <cell r="C19">
            <v>0</v>
          </cell>
          <cell r="D19" t="str">
            <v/>
          </cell>
        </row>
        <row r="20">
          <cell r="B20" t="str">
            <v>Other</v>
          </cell>
          <cell r="C20">
            <v>0</v>
          </cell>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44.5</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586.72</v>
          </cell>
        </row>
        <row r="30">
          <cell r="B30" t="str">
            <v>Pipeline crossings</v>
          </cell>
          <cell r="C30" t="str">
            <v>$</v>
          </cell>
          <cell r="D30">
            <v>2465.4299999999998</v>
          </cell>
        </row>
        <row r="31">
          <cell r="B31" t="str">
            <v>Water crossings</v>
          </cell>
          <cell r="C31" t="str">
            <v>$</v>
          </cell>
          <cell r="D31">
            <v>3668.82</v>
          </cell>
        </row>
        <row r="32">
          <cell r="B32">
            <v>0</v>
          </cell>
          <cell r="C32">
            <v>0</v>
          </cell>
          <cell r="D32">
            <v>0</v>
          </cell>
        </row>
        <row r="33">
          <cell r="B33" t="str">
            <v>Railway crossings</v>
          </cell>
          <cell r="C33" t="str">
            <v>$</v>
          </cell>
          <cell r="D33" t="str">
            <v>$4,899.24 plus
Railway
Feedthrough
Costs</v>
          </cell>
        </row>
        <row r="34">
          <cell r="B34">
            <v>0</v>
          </cell>
          <cell r="C34">
            <v>0</v>
          </cell>
          <cell r="D34">
            <v>0</v>
          </cell>
        </row>
        <row r="35">
          <cell r="B35" t="str">
            <v>Overhead line staking per meter</v>
          </cell>
          <cell r="C35" t="str">
            <v>$</v>
          </cell>
          <cell r="D35">
            <v>4.3600000000000003</v>
          </cell>
        </row>
        <row r="36">
          <cell r="B36" t="str">
            <v>Underground line staking per meter</v>
          </cell>
          <cell r="C36" t="str">
            <v>$</v>
          </cell>
          <cell r="D36">
            <v>3.14</v>
          </cell>
        </row>
        <row r="37">
          <cell r="B37" t="str">
            <v>Subcable line staking per meter</v>
          </cell>
          <cell r="C37" t="str">
            <v>$</v>
          </cell>
          <cell r="D37">
            <v>2.74</v>
          </cell>
        </row>
        <row r="38">
          <cell r="B38" t="str">
            <v>Central metering - new service &lt;45 kw</v>
          </cell>
          <cell r="C38" t="str">
            <v>$</v>
          </cell>
          <cell r="D38">
            <v>100</v>
          </cell>
        </row>
        <row r="39">
          <cell r="B39" t="str">
            <v xml:space="preserve">Conversion to central metering &lt;45 kw </v>
          </cell>
          <cell r="C39" t="str">
            <v>$</v>
          </cell>
          <cell r="D39">
            <v>1593.19</v>
          </cell>
        </row>
        <row r="40">
          <cell r="B40" t="str">
            <v>Conversion to central metering &gt;=45 kw</v>
          </cell>
          <cell r="C40" t="str">
            <v>$</v>
          </cell>
          <cell r="D40">
            <v>1493.19</v>
          </cell>
        </row>
        <row r="41">
          <cell r="B41" t="str">
            <v>Connection impact assessments - net metering</v>
          </cell>
          <cell r="C41" t="str">
            <v>$</v>
          </cell>
          <cell r="D41">
            <v>3285.66</v>
          </cell>
        </row>
        <row r="42">
          <cell r="B42" t="str">
            <v>Connection impact assessments - embedded LDC generators</v>
          </cell>
          <cell r="C42" t="str">
            <v>$</v>
          </cell>
          <cell r="D42">
            <v>2960.07</v>
          </cell>
        </row>
        <row r="43">
          <cell r="B43" t="str">
            <v>Connection impact assessments - small projects &lt;= 500 kw</v>
          </cell>
          <cell r="C43" t="str">
            <v>$</v>
          </cell>
          <cell r="D43">
            <v>3361.46</v>
          </cell>
        </row>
        <row r="44">
          <cell r="B44" t="str">
            <v>Connection impact assessments - small projects &lt;= 500 kw, simplified</v>
          </cell>
          <cell r="C44" t="str">
            <v>$</v>
          </cell>
          <cell r="D44">
            <v>2028.44</v>
          </cell>
        </row>
        <row r="45">
          <cell r="B45" t="str">
            <v>Connection impact assessments - greater than capacity allocation exempt projects - capacity allocation required projects</v>
          </cell>
          <cell r="C45" t="str">
            <v>$</v>
          </cell>
          <cell r="D45">
            <v>8890.57</v>
          </cell>
        </row>
        <row r="46">
          <cell r="B46" t="str">
            <v>Connection impact assessments - greater than capacity allocation exempt projects - TS review for LDC capacity allocation required projects</v>
          </cell>
          <cell r="C46" t="str">
            <v>$</v>
          </cell>
          <cell r="D46">
            <v>5895.15</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2">
          <cell r="B52">
            <v>0</v>
          </cell>
          <cell r="C52">
            <v>0</v>
          </cell>
          <cell r="D52">
            <v>0</v>
          </cell>
        </row>
        <row r="53">
          <cell r="B53" t="str">
            <v>*Base Charge only. Additional work on equipment will be based on actual costs.</v>
          </cell>
          <cell r="C53">
            <v>0</v>
          </cell>
          <cell r="D53">
            <v>0</v>
          </cell>
        </row>
        <row r="54">
          <cell r="B54">
            <v>0</v>
          </cell>
          <cell r="C54">
            <v>0</v>
          </cell>
          <cell r="D54">
            <v>0</v>
          </cell>
        </row>
        <row r="55">
          <cell r="B55" t="str">
            <v>Specific Charge for LDCs Access to the Power Poles ($/pole/year)</v>
          </cell>
          <cell r="C55">
            <v>0</v>
          </cell>
          <cell r="D55">
            <v>0</v>
          </cell>
        </row>
        <row r="56">
          <cell r="B56">
            <v>0</v>
          </cell>
          <cell r="C56">
            <v>0</v>
          </cell>
          <cell r="D56">
            <v>0</v>
          </cell>
        </row>
        <row r="57">
          <cell r="B57" t="str">
            <v>LDC rate for 10’ of power space</v>
          </cell>
          <cell r="C57" t="str">
            <v>$</v>
          </cell>
          <cell r="D57">
            <v>89.242086172121375</v>
          </cell>
        </row>
        <row r="58">
          <cell r="B58" t="str">
            <v>LDC rate for 15’ of power space</v>
          </cell>
          <cell r="C58" t="str">
            <v>$</v>
          </cell>
          <cell r="D58">
            <v>107.09050340654564</v>
          </cell>
        </row>
        <row r="59">
          <cell r="B59" t="str">
            <v>LDC rate for 20’ of power space</v>
          </cell>
          <cell r="C59" t="str">
            <v>$</v>
          </cell>
          <cell r="D59">
            <v>118.98944822949517</v>
          </cell>
        </row>
        <row r="60">
          <cell r="B60" t="str">
            <v>LDC rate for 25’ of power space</v>
          </cell>
          <cell r="C60" t="str">
            <v>$</v>
          </cell>
          <cell r="D60">
            <v>127.48869453160195</v>
          </cell>
        </row>
        <row r="61">
          <cell r="B61" t="str">
            <v>LDC rate for 30’ of power space</v>
          </cell>
          <cell r="C61" t="str">
            <v>$</v>
          </cell>
          <cell r="D61">
            <v>133.86312925818206</v>
          </cell>
        </row>
        <row r="62">
          <cell r="B62" t="str">
            <v>LDC rate for 35’ of power space</v>
          </cell>
          <cell r="C62" t="str">
            <v>$</v>
          </cell>
          <cell r="D62">
            <v>138.82102293441105</v>
          </cell>
        </row>
        <row r="63">
          <cell r="B63" t="str">
            <v>LDC rate for 40’ of power space</v>
          </cell>
          <cell r="C63" t="str">
            <v>$</v>
          </cell>
          <cell r="D63">
            <v>142.7873378753942</v>
          </cell>
        </row>
        <row r="64">
          <cell r="B64" t="str">
            <v>LDC rate for 45’ of power space</v>
          </cell>
          <cell r="C64" t="str">
            <v>$</v>
          </cell>
          <cell r="D64">
            <v>146.03250464528952</v>
          </cell>
        </row>
        <row r="65">
          <cell r="B65" t="str">
            <v>LDC rate for 50’ of power space</v>
          </cell>
          <cell r="C65" t="str">
            <v>$</v>
          </cell>
          <cell r="D65">
            <v>148.73681028686897</v>
          </cell>
        </row>
        <row r="66">
          <cell r="B66" t="str">
            <v>LDC rate for 55’ of power space</v>
          </cell>
          <cell r="C66" t="str">
            <v>$</v>
          </cell>
          <cell r="D66">
            <v>151.02506890666695</v>
          </cell>
        </row>
        <row r="67">
          <cell r="B67" t="str">
            <v>LDC rate for 60’ of power space</v>
          </cell>
          <cell r="C67" t="str">
            <v>$</v>
          </cell>
          <cell r="D67">
            <v>152.98643343792236</v>
          </cell>
        </row>
        <row r="68">
          <cell r="B68">
            <v>0</v>
          </cell>
          <cell r="C68">
            <v>0</v>
          </cell>
          <cell r="D68">
            <v>0</v>
          </cell>
        </row>
        <row r="69">
          <cell r="B69" t="str">
            <v>Specific Charge for Generator Access to the Power Poles ($/pole/year)</v>
          </cell>
          <cell r="C69">
            <v>0</v>
          </cell>
          <cell r="D69">
            <v>0</v>
          </cell>
        </row>
        <row r="70">
          <cell r="B70">
            <v>0</v>
          </cell>
          <cell r="C70">
            <v>0</v>
          </cell>
          <cell r="D70">
            <v>0</v>
          </cell>
        </row>
        <row r="71">
          <cell r="B71" t="str">
            <v>Generator rate for 10’ of power space</v>
          </cell>
          <cell r="C71" t="str">
            <v>$</v>
          </cell>
          <cell r="D71">
            <v>89.242086172121375</v>
          </cell>
        </row>
        <row r="72">
          <cell r="B72" t="str">
            <v>Generator rate for 15’ of power space</v>
          </cell>
          <cell r="C72" t="str">
            <v>$</v>
          </cell>
          <cell r="D72">
            <v>107.09050340654564</v>
          </cell>
        </row>
        <row r="73">
          <cell r="B73" t="str">
            <v>Generator rate for 20’ of power space</v>
          </cell>
          <cell r="C73" t="str">
            <v>$</v>
          </cell>
          <cell r="D73">
            <v>118.98944822949517</v>
          </cell>
        </row>
        <row r="74">
          <cell r="B74" t="str">
            <v>Generator rate for 25’ of power space</v>
          </cell>
          <cell r="C74" t="str">
            <v>$</v>
          </cell>
          <cell r="D74">
            <v>127.48869453160195</v>
          </cell>
        </row>
        <row r="75">
          <cell r="B75" t="str">
            <v>Generator rate for 30’ of power space</v>
          </cell>
          <cell r="C75" t="str">
            <v>$</v>
          </cell>
          <cell r="D75">
            <v>133.86312925818206</v>
          </cell>
        </row>
        <row r="76">
          <cell r="B76" t="str">
            <v>Generator rate for 35’ of power space</v>
          </cell>
          <cell r="C76" t="str">
            <v>$</v>
          </cell>
          <cell r="D76">
            <v>138.82102293441105</v>
          </cell>
        </row>
        <row r="77">
          <cell r="B77" t="str">
            <v>Generator rate for 40’ of power space</v>
          </cell>
          <cell r="C77" t="str">
            <v>$</v>
          </cell>
          <cell r="D77">
            <v>142.7873378753942</v>
          </cell>
        </row>
        <row r="78">
          <cell r="B78" t="str">
            <v>Generator rate for 45’ of power space</v>
          </cell>
          <cell r="C78" t="str">
            <v>$</v>
          </cell>
          <cell r="D78">
            <v>146.03250464528952</v>
          </cell>
        </row>
        <row r="79">
          <cell r="B79" t="str">
            <v>Generator rate for 50’ of power space</v>
          </cell>
          <cell r="C79" t="str">
            <v>$</v>
          </cell>
          <cell r="D79">
            <v>148.73681028686897</v>
          </cell>
        </row>
        <row r="80">
          <cell r="B80" t="str">
            <v>Generator rate for 55’ of power space</v>
          </cell>
          <cell r="C80" t="str">
            <v>$</v>
          </cell>
          <cell r="D80">
            <v>151.02506890666695</v>
          </cell>
        </row>
        <row r="81">
          <cell r="B81" t="str">
            <v>Generator rate for 60’ of power space</v>
          </cell>
          <cell r="C81" t="str">
            <v>$</v>
          </cell>
          <cell r="D81">
            <v>152.98643343792236</v>
          </cell>
        </row>
        <row r="82">
          <cell r="B82">
            <v>0</v>
          </cell>
          <cell r="C82">
            <v>0</v>
          </cell>
          <cell r="D82" t="str">
            <v/>
          </cell>
        </row>
        <row r="83">
          <cell r="B83" t="str">
            <v>RETAIL SERVICE CHARGES (if applicable)</v>
          </cell>
          <cell r="C83">
            <v>0</v>
          </cell>
          <cell r="D83" t="str">
            <v/>
          </cell>
        </row>
        <row r="84">
          <cell r="B84">
            <v>0</v>
          </cell>
          <cell r="C84">
            <v>0</v>
          </cell>
          <cell r="D84" t="str">
            <v/>
          </cell>
        </row>
        <row r="85">
          <cell r="B85" t="str">
            <v>One-time charge, per retailer, to establish the service agreement between the distributor and the retailer</v>
          </cell>
          <cell r="C85" t="str">
            <v>$</v>
          </cell>
          <cell r="D85">
            <v>104.24</v>
          </cell>
        </row>
        <row r="86">
          <cell r="B86" t="str">
            <v>Monthly fixed charge, per retailer</v>
          </cell>
          <cell r="C86" t="str">
            <v>$</v>
          </cell>
          <cell r="D86">
            <v>41.7</v>
          </cell>
        </row>
        <row r="87">
          <cell r="B87" t="str">
            <v>Monthly variable charge, per customer, per retailer</v>
          </cell>
          <cell r="C87" t="str">
            <v>$</v>
          </cell>
          <cell r="D87">
            <v>1.04</v>
          </cell>
        </row>
        <row r="88">
          <cell r="B88" t="str">
            <v>Distributor-consolidated billing monthly charge, per customer, per retailer</v>
          </cell>
          <cell r="C88" t="str">
            <v>$</v>
          </cell>
          <cell r="D88">
            <v>0.62</v>
          </cell>
        </row>
        <row r="89">
          <cell r="B89" t="str">
            <v>Retailer-consolidated billing monthly credit, per customer, per retailer</v>
          </cell>
          <cell r="C89" t="str">
            <v>$</v>
          </cell>
          <cell r="D89">
            <v>-0.62</v>
          </cell>
        </row>
        <row r="90">
          <cell r="B90" t="str">
            <v>Service Transaction Requests (STR)</v>
          </cell>
          <cell r="C90">
            <v>0</v>
          </cell>
          <cell r="D90">
            <v>0</v>
          </cell>
        </row>
        <row r="91">
          <cell r="B91" t="str">
            <v xml:space="preserve">                       Request fee, per request, applied to the requesting party</v>
          </cell>
          <cell r="C91" t="str">
            <v>$</v>
          </cell>
          <cell r="D91">
            <v>0.52</v>
          </cell>
        </row>
        <row r="92">
          <cell r="B92" t="str">
            <v xml:space="preserve">                       Processing fee, per request, applied to the requesting party</v>
          </cell>
          <cell r="C92" t="str">
            <v>$</v>
          </cell>
          <cell r="D92">
            <v>1.04</v>
          </cell>
        </row>
        <row r="93">
          <cell r="B93" t="str">
            <v>Request for customer information as outlined in Section 10.6.3 and Chapter 11 of the Retail</v>
          </cell>
          <cell r="C93">
            <v>0</v>
          </cell>
          <cell r="D93">
            <v>0</v>
          </cell>
        </row>
        <row r="94">
          <cell r="B94" t="str">
            <v>Settlement Code directly to retailers and customers, if not delivered electronically through the</v>
          </cell>
          <cell r="C94">
            <v>0</v>
          </cell>
          <cell r="D94">
            <v>0</v>
          </cell>
        </row>
        <row r="95">
          <cell r="B95" t="str">
            <v>Electronic Business Transaction (EBT) system, applied to the requesting party</v>
          </cell>
          <cell r="C95">
            <v>0</v>
          </cell>
          <cell r="D95">
            <v>0</v>
          </cell>
        </row>
        <row r="96">
          <cell r="B96" t="str">
            <v xml:space="preserve">                      Up to twice a year</v>
          </cell>
          <cell r="C96">
            <v>0</v>
          </cell>
          <cell r="D96" t="str">
            <v>no charge</v>
          </cell>
        </row>
        <row r="97">
          <cell r="B97" t="str">
            <v xml:space="preserve">                      More than twice a year, per request (plus incremental delivery costs)</v>
          </cell>
          <cell r="C97" t="str">
            <v>$</v>
          </cell>
          <cell r="D97">
            <v>4.17</v>
          </cell>
        </row>
        <row r="98">
          <cell r="B98" t="str">
            <v>Notice of switch letter charge, per letter (unless the distributor has opted out of applying the charge as per the Ontario Energy Board's Decision and Order EB-2015-0304, issued on February 14, 2019)</v>
          </cell>
          <cell r="C98" t="str">
            <v>$</v>
          </cell>
          <cell r="D98">
            <v>2.08</v>
          </cell>
        </row>
      </sheetData>
      <sheetData sheetId="3">
        <row r="1">
          <cell r="A1" t="str">
            <v>2021 Rates for Tariff Schedules</v>
          </cell>
        </row>
        <row r="4">
          <cell r="A4" t="str">
            <v>Rate Class</v>
          </cell>
          <cell r="B4" t="str">
            <v>Rate Description (Join)</v>
          </cell>
          <cell r="C4" t="str">
            <v>Tariff Schedule Description</v>
          </cell>
          <cell r="D4">
            <v>0</v>
          </cell>
          <cell r="E4" t="str">
            <v>Rate</v>
          </cell>
        </row>
        <row r="5">
          <cell r="A5" t="str">
            <v>UR</v>
          </cell>
          <cell r="B5" t="str">
            <v>Dx Fixed Service Rate</v>
          </cell>
          <cell r="C5" t="str">
            <v>Service Charge</v>
          </cell>
          <cell r="D5" t="str">
            <v>$</v>
          </cell>
          <cell r="E5">
            <v>35.921084791241199</v>
          </cell>
        </row>
        <row r="6">
          <cell r="A6" t="str">
            <v>UR</v>
          </cell>
          <cell r="B6" t="str">
            <v>Fixed DTA ($/month)</v>
          </cell>
          <cell r="C6" t="str">
            <v>Base Rate Adjustment to Recover Past Tax Amounts - effective until June 30, 2023</v>
          </cell>
          <cell r="D6" t="str">
            <v>$</v>
          </cell>
          <cell r="E6">
            <v>0.82821609575747912</v>
          </cell>
        </row>
        <row r="7">
          <cell r="A7" t="str">
            <v>UR</v>
          </cell>
          <cell r="B7" t="str">
            <v>SME Charge</v>
          </cell>
          <cell r="C7" t="str">
            <v>Smart Metering Entity Charge - effective until December 31, 2022</v>
          </cell>
          <cell r="D7" t="str">
            <v>$</v>
          </cell>
          <cell r="E7">
            <v>0.56999999999999995</v>
          </cell>
        </row>
        <row r="8">
          <cell r="A8" t="str">
            <v>UR</v>
          </cell>
          <cell r="B8" t="str">
            <v>Fixed Def/VA Rider ($/month)</v>
          </cell>
          <cell r="C8" t="str">
            <v>Rate Rider for Disposition of Deferral/Variance Accounts (2021) – effective until December 31, 2021</v>
          </cell>
          <cell r="D8" t="str">
            <v>$</v>
          </cell>
          <cell r="E8">
            <v>-0.14000000000000001</v>
          </cell>
        </row>
        <row r="9">
          <cell r="A9" t="str">
            <v>UR</v>
          </cell>
          <cell r="B9" t="str">
            <v>Fixed ESM Rider ($/month)</v>
          </cell>
          <cell r="C9" t="str">
            <v>Rate Rider for Disposition of 2019 Earnings Sharing - effective until December 31, 2021</v>
          </cell>
          <cell r="D9" t="str">
            <v>$</v>
          </cell>
          <cell r="E9">
            <v>-0.5</v>
          </cell>
        </row>
        <row r="10">
          <cell r="A10" t="str">
            <v>UR</v>
          </cell>
          <cell r="B10" t="str">
            <v>Dx Vol Charge ($/kWh or $/kW)</v>
          </cell>
          <cell r="C10" t="str">
            <v>Distribution Volumetric Rate</v>
          </cell>
          <cell r="D10" t="str">
            <v>$/kWh</v>
          </cell>
          <cell r="E10">
            <v>0</v>
          </cell>
        </row>
        <row r="11">
          <cell r="A11" t="str">
            <v>UR</v>
          </cell>
          <cell r="B11" t="str">
            <v>Vol Def/VA Rider ($/kWh or $/kW)</v>
          </cell>
          <cell r="C11" t="str">
            <v>Rate Rider for Disposition of Deferral/Variance Accounts (2021) – effective until December 31, 2021</v>
          </cell>
          <cell r="D11" t="str">
            <v>$/kWh</v>
          </cell>
          <cell r="E11">
            <v>-6.9999999999999999E-4</v>
          </cell>
        </row>
        <row r="12">
          <cell r="A12" t="str">
            <v>UR</v>
          </cell>
          <cell r="B12" t="str">
            <v>GA Rider</v>
          </cell>
          <cell r="C12" t="str">
            <v>Rate Rider for Disposition of Global Adjustment Account (2021) – effective until December 31, 2021 (see Note 13)</v>
          </cell>
          <cell r="D12" t="str">
            <v>$/kWh</v>
          </cell>
          <cell r="E12">
            <v>-3.8999999999999998E-3</v>
          </cell>
        </row>
        <row r="13">
          <cell r="A13" t="str">
            <v>UR</v>
          </cell>
          <cell r="B13" t="str">
            <v>CBRB Rider</v>
          </cell>
          <cell r="C13" t="str">
            <v>Rate Rider for Disposition of Capacity Based Recovery Account (2021) - effective until December 31, 2021</v>
          </cell>
          <cell r="D13" t="str">
            <v>$/kWh</v>
          </cell>
          <cell r="E13">
            <v>0</v>
          </cell>
        </row>
        <row r="14">
          <cell r="A14" t="str">
            <v>UR</v>
          </cell>
          <cell r="B14" t="str">
            <v>RTSR Network ($/kWh or $/kW)</v>
          </cell>
          <cell r="C14" t="str">
            <v>Retail Transmission Rate - Network Service Rate (see Note 4)</v>
          </cell>
          <cell r="D14" t="str">
            <v>$/kWh</v>
          </cell>
          <cell r="E14">
            <v>8.8999999999999999E-3</v>
          </cell>
        </row>
        <row r="15">
          <cell r="A15" t="str">
            <v>UR</v>
          </cell>
          <cell r="B15" t="str">
            <v>RTSR Connection ($/kWh or $/kW)</v>
          </cell>
          <cell r="C15" t="str">
            <v>Retail Transmission Rate - Line and Transformation Connection Service Rate (see Note 5)</v>
          </cell>
          <cell r="D15" t="str">
            <v>$/kWh</v>
          </cell>
          <cell r="E15">
            <v>7.7000000000000002E-3</v>
          </cell>
        </row>
        <row r="16">
          <cell r="A16" t="str">
            <v>UR</v>
          </cell>
          <cell r="B16" t="str">
            <v>WMSC excl CBR</v>
          </cell>
          <cell r="C16" t="str">
            <v>Wholesale Market Service Rate (WMS) - not including CBR (see Note 12)</v>
          </cell>
          <cell r="D16" t="str">
            <v>$/kWh</v>
          </cell>
          <cell r="E16">
            <v>3.0000000000000001E-3</v>
          </cell>
        </row>
        <row r="17">
          <cell r="A17" t="str">
            <v>UR</v>
          </cell>
          <cell r="B17" t="str">
            <v>CBRB Rider</v>
          </cell>
          <cell r="C17" t="str">
            <v>Capacity Based Recovery (CBR) - Applicable for Class B Customers (see Note 12)</v>
          </cell>
          <cell r="D17" t="str">
            <v>$/kWh</v>
          </cell>
          <cell r="E17">
            <v>4.0000000000000002E-4</v>
          </cell>
        </row>
        <row r="18">
          <cell r="A18" t="str">
            <v>UR</v>
          </cell>
          <cell r="B18" t="str">
            <v>RRRP Charge</v>
          </cell>
          <cell r="C18" t="str">
            <v>Rural or Remote Electricity Rate Protection Charge (RRRP) (see Note 12)</v>
          </cell>
          <cell r="D18" t="str">
            <v>$/kWh</v>
          </cell>
          <cell r="E18">
            <v>5.0000000000000001E-4</v>
          </cell>
        </row>
        <row r="19">
          <cell r="A19" t="str">
            <v>UR</v>
          </cell>
          <cell r="B19" t="str">
            <v>SSS Charge</v>
          </cell>
          <cell r="C19" t="str">
            <v>Standard Supply Service - Administrative Charge (if applicable)</v>
          </cell>
          <cell r="D19" t="str">
            <v>$</v>
          </cell>
          <cell r="E19">
            <v>0.25</v>
          </cell>
        </row>
        <row r="20">
          <cell r="A20" t="str">
            <v>R1</v>
          </cell>
          <cell r="B20" t="str">
            <v>Dx Fixed Service Rate</v>
          </cell>
          <cell r="C20" t="str">
            <v>Service Charge</v>
          </cell>
          <cell r="D20" t="str">
            <v>$</v>
          </cell>
          <cell r="E20">
            <v>49.042061729120718</v>
          </cell>
        </row>
        <row r="21">
          <cell r="A21" t="str">
            <v>R1</v>
          </cell>
          <cell r="B21" t="str">
            <v>Fixed DTA ($/month)</v>
          </cell>
          <cell r="C21" t="str">
            <v>Base Rate Adjustment to Recover Past Tax Amounts - effective until June 30, 2023</v>
          </cell>
          <cell r="D21" t="str">
            <v>$</v>
          </cell>
          <cell r="E21">
            <v>1.5587890986353443</v>
          </cell>
        </row>
        <row r="22">
          <cell r="A22" t="str">
            <v>R1</v>
          </cell>
          <cell r="B22" t="str">
            <v>SME Charge</v>
          </cell>
          <cell r="C22" t="str">
            <v>Smart Metering Entity Charge - effective until December 31, 2022</v>
          </cell>
          <cell r="D22" t="str">
            <v>$</v>
          </cell>
          <cell r="E22">
            <v>0.56999999999999995</v>
          </cell>
        </row>
        <row r="23">
          <cell r="A23" t="str">
            <v>R1</v>
          </cell>
          <cell r="B23" t="str">
            <v>Fixed Def/VA Rider ($/month)</v>
          </cell>
          <cell r="C23" t="str">
            <v>Rate Rider for Disposition of Deferral/Variance Accounts (2021) – effective until December 31, 2021</v>
          </cell>
          <cell r="D23" t="str">
            <v>$</v>
          </cell>
          <cell r="E23">
            <v>-0.14000000000000001</v>
          </cell>
        </row>
        <row r="24">
          <cell r="A24" t="str">
            <v>R1</v>
          </cell>
          <cell r="B24" t="str">
            <v>Fixed ESM Rider ($/month)</v>
          </cell>
          <cell r="C24" t="str">
            <v>Rate Rider for Disposition of 2019 Earnings Sharing - effective until December 31, 2021</v>
          </cell>
          <cell r="D24" t="str">
            <v>$</v>
          </cell>
          <cell r="E24">
            <v>-0.85</v>
          </cell>
        </row>
        <row r="25">
          <cell r="A25" t="str">
            <v>R1</v>
          </cell>
          <cell r="B25" t="str">
            <v>Dx Vol Charge ($/kWh or $/kW)</v>
          </cell>
          <cell r="C25" t="str">
            <v>Distribution Volumetric Rate</v>
          </cell>
          <cell r="D25" t="str">
            <v>$/kWh</v>
          </cell>
          <cell r="E25">
            <v>1.4131830363077478E-2</v>
          </cell>
        </row>
        <row r="26">
          <cell r="A26" t="str">
            <v>R1</v>
          </cell>
          <cell r="B26" t="str">
            <v>Vol Def/VA Rider ($/kWh or $/kW)</v>
          </cell>
          <cell r="C26" t="str">
            <v>Rate Rider for Disposition of Deferral/Variance Accounts (2021) – effective until December 31, 2021</v>
          </cell>
          <cell r="D26" t="str">
            <v>$/kWh</v>
          </cell>
          <cell r="E26">
            <v>-8.0000000000000004E-4</v>
          </cell>
        </row>
        <row r="27">
          <cell r="A27" t="str">
            <v>R1</v>
          </cell>
          <cell r="B27" t="str">
            <v>GA Rider</v>
          </cell>
          <cell r="C27" t="str">
            <v>Rate Rider for Disposition of Global Adjustment Account (2021) – effective until December 31, 2021 (see Note 13)</v>
          </cell>
          <cell r="D27" t="str">
            <v>$/kWh</v>
          </cell>
          <cell r="E27">
            <v>-3.8999999999999998E-3</v>
          </cell>
        </row>
        <row r="28">
          <cell r="A28" t="str">
            <v>R1</v>
          </cell>
          <cell r="B28" t="str">
            <v>CBRB Rider</v>
          </cell>
          <cell r="C28" t="str">
            <v>Rate Rider for Disposition of Capacity Based Recovery Account (2021) - effective until December 31, 2021</v>
          </cell>
          <cell r="D28" t="str">
            <v>$/kWh</v>
          </cell>
          <cell r="E28">
            <v>0</v>
          </cell>
        </row>
        <row r="29">
          <cell r="A29" t="str">
            <v>R1</v>
          </cell>
          <cell r="B29" t="str">
            <v>RTSR Network ($/kWh or $/kW)</v>
          </cell>
          <cell r="C29" t="str">
            <v>Retail Transmission Rate - Network Service Rate (see Note 4)</v>
          </cell>
          <cell r="D29" t="str">
            <v>$/kWh</v>
          </cell>
          <cell r="E29">
            <v>8.2000000000000007E-3</v>
          </cell>
        </row>
        <row r="30">
          <cell r="A30" t="str">
            <v>R1</v>
          </cell>
          <cell r="B30" t="str">
            <v>RTSR Connection ($/kWh or $/kW)</v>
          </cell>
          <cell r="C30" t="str">
            <v>Retail Transmission Rate - Line and Transformation Connection Service Rate (see Note 5)</v>
          </cell>
          <cell r="D30" t="str">
            <v>$/kWh</v>
          </cell>
          <cell r="E30">
            <v>7.3000000000000001E-3</v>
          </cell>
        </row>
        <row r="31">
          <cell r="A31" t="str">
            <v>R1</v>
          </cell>
          <cell r="B31" t="str">
            <v>WMSC excl CBR</v>
          </cell>
          <cell r="C31" t="str">
            <v>Wholesale Market Service Rate (WMS) - not including CBR (see Note 12)</v>
          </cell>
          <cell r="D31" t="str">
            <v>$/kWh</v>
          </cell>
          <cell r="E31">
            <v>3.0000000000000001E-3</v>
          </cell>
        </row>
        <row r="32">
          <cell r="A32" t="str">
            <v>R1</v>
          </cell>
          <cell r="B32" t="str">
            <v>CBRB Rider</v>
          </cell>
          <cell r="C32" t="str">
            <v>Capacity Based Recovery (CBR) - Applicable for Class B Customers (see Note 12)</v>
          </cell>
          <cell r="D32" t="str">
            <v>$/kWh</v>
          </cell>
          <cell r="E32">
            <v>4.0000000000000002E-4</v>
          </cell>
        </row>
        <row r="33">
          <cell r="A33" t="str">
            <v>R1</v>
          </cell>
          <cell r="B33" t="str">
            <v>RRRP Charge</v>
          </cell>
          <cell r="C33" t="str">
            <v>Rural or Remote Electricity Rate Protection Charge (RRRP) (see Note 12)</v>
          </cell>
          <cell r="D33" t="str">
            <v>$/kWh</v>
          </cell>
          <cell r="E33">
            <v>5.0000000000000001E-4</v>
          </cell>
        </row>
        <row r="34">
          <cell r="A34" t="str">
            <v>R1</v>
          </cell>
          <cell r="B34" t="str">
            <v>SSS Charge</v>
          </cell>
          <cell r="C34" t="str">
            <v>Standard Supply Service - Administrative Charge (if applicable)</v>
          </cell>
          <cell r="D34" t="str">
            <v>$</v>
          </cell>
          <cell r="E34">
            <v>0.25</v>
          </cell>
        </row>
        <row r="35">
          <cell r="A35" t="str">
            <v>R2</v>
          </cell>
          <cell r="B35" t="str">
            <v>Dx Fixed Service Rate</v>
          </cell>
          <cell r="C35" t="str">
            <v>Service Charge*</v>
          </cell>
          <cell r="D35" t="str">
            <v>$</v>
          </cell>
          <cell r="E35">
            <v>113.63506357655548</v>
          </cell>
        </row>
        <row r="36">
          <cell r="A36" t="str">
            <v>R2</v>
          </cell>
          <cell r="B36" t="str">
            <v>Fixed DTA ($/month)</v>
          </cell>
          <cell r="C36" t="str">
            <v>Base Rate Adjustment to Recover Past Tax Amounts - effective until June 30, 2023</v>
          </cell>
          <cell r="D36" t="str">
            <v>$</v>
          </cell>
          <cell r="E36">
            <v>4.4153220114956397</v>
          </cell>
        </row>
        <row r="37">
          <cell r="A37" t="str">
            <v>R2</v>
          </cell>
          <cell r="B37" t="str">
            <v>SME Charge</v>
          </cell>
          <cell r="C37" t="str">
            <v>Smart Metering Entity Charge - effective until December 31, 2022</v>
          </cell>
          <cell r="D37" t="str">
            <v>$</v>
          </cell>
          <cell r="E37">
            <v>0.56999999999999995</v>
          </cell>
        </row>
        <row r="38">
          <cell r="A38" t="str">
            <v>R2</v>
          </cell>
          <cell r="B38" t="str">
            <v>Fixed Def/VA Rider ($/month)</v>
          </cell>
          <cell r="C38" t="str">
            <v>Rate Rider for Disposition of Deferral/Variance Accounts (2021) – effective until December 31, 2021</v>
          </cell>
          <cell r="D38" t="str">
            <v>$</v>
          </cell>
          <cell r="E38">
            <v>-0.14000000000000001</v>
          </cell>
        </row>
        <row r="39">
          <cell r="A39" t="str">
            <v>R2</v>
          </cell>
          <cell r="B39" t="str">
            <v>Fixed ESM Rider ($/month)</v>
          </cell>
          <cell r="C39" t="str">
            <v>Rate Rider for Disposition of 2019 Earnings Sharing - effective until December 31, 2021</v>
          </cell>
          <cell r="D39" t="str">
            <v>$</v>
          </cell>
          <cell r="E39">
            <v>-1.92</v>
          </cell>
        </row>
        <row r="40">
          <cell r="A40" t="str">
            <v>R2</v>
          </cell>
          <cell r="B40" t="str">
            <v>Dx Vol Charge ($/kWh or $/kW)</v>
          </cell>
          <cell r="C40" t="str">
            <v>Distribution Volumetric Rate</v>
          </cell>
          <cell r="D40" t="str">
            <v>$/kWh</v>
          </cell>
          <cell r="E40">
            <v>2.2732082851594185E-2</v>
          </cell>
        </row>
        <row r="41">
          <cell r="A41" t="str">
            <v>R2</v>
          </cell>
          <cell r="B41" t="str">
            <v>Vol Def/VA Rider ($/kWh or $/kW)</v>
          </cell>
          <cell r="C41" t="str">
            <v>Rate Rider for Disposition of Deferral/Variance Accounts (2021) – effective until December 31, 2021</v>
          </cell>
          <cell r="D41" t="str">
            <v>$/kWh</v>
          </cell>
          <cell r="E41">
            <v>-1.1000000000000001E-3</v>
          </cell>
        </row>
        <row r="42">
          <cell r="A42" t="str">
            <v>R2</v>
          </cell>
          <cell r="B42" t="str">
            <v>GA Rider</v>
          </cell>
          <cell r="C42" t="str">
            <v>Rate Rider for Disposition of Global Adjustment Account (2021) – effective until December 31, 2021 (see Note 13)</v>
          </cell>
          <cell r="D42" t="str">
            <v>$/kWh</v>
          </cell>
          <cell r="E42">
            <v>-3.8999999999999998E-3</v>
          </cell>
        </row>
        <row r="43">
          <cell r="A43" t="str">
            <v>R2</v>
          </cell>
          <cell r="B43" t="str">
            <v>CBRB Rider</v>
          </cell>
          <cell r="C43" t="str">
            <v>Rate Rider for Disposition of Capacity Based Recovery Account (2021) - effective until December 31, 2021</v>
          </cell>
          <cell r="D43" t="str">
            <v>$/kWh</v>
          </cell>
          <cell r="E43">
            <v>0</v>
          </cell>
        </row>
        <row r="44">
          <cell r="A44" t="str">
            <v>R2</v>
          </cell>
          <cell r="B44" t="str">
            <v>RTSR Network ($/kWh or $/kW)</v>
          </cell>
          <cell r="C44" t="str">
            <v>Retail Transmission Rate - Network Service Rate (see Note 4)</v>
          </cell>
          <cell r="D44" t="str">
            <v>$/kWh</v>
          </cell>
          <cell r="E44">
            <v>7.7000000000000002E-3</v>
          </cell>
        </row>
        <row r="45">
          <cell r="A45" t="str">
            <v>R2</v>
          </cell>
          <cell r="B45" t="str">
            <v>RTSR Connection ($/kWh or $/kW)</v>
          </cell>
          <cell r="C45" t="str">
            <v>Retail Transmission Rate - Line and Transformation Connection Service Rate (see Note 5)</v>
          </cell>
          <cell r="D45" t="str">
            <v>$/kWh</v>
          </cell>
          <cell r="E45">
            <v>6.7999999999999996E-3</v>
          </cell>
        </row>
        <row r="46">
          <cell r="A46" t="str">
            <v>R2</v>
          </cell>
          <cell r="B46" t="str">
            <v>WMSC excl CBR</v>
          </cell>
          <cell r="C46" t="str">
            <v>Wholesale Market Service Rate (WMS) - not including CBR (see Note 12)</v>
          </cell>
          <cell r="D46" t="str">
            <v>$/kWh</v>
          </cell>
          <cell r="E46">
            <v>3.0000000000000001E-3</v>
          </cell>
        </row>
        <row r="47">
          <cell r="A47" t="str">
            <v>R2</v>
          </cell>
          <cell r="B47" t="str">
            <v>CBRB Rider</v>
          </cell>
          <cell r="C47" t="str">
            <v>Capacity Based Recovery (CBR) - Applicable for Class B Customers (see Note 12)</v>
          </cell>
          <cell r="D47" t="str">
            <v>$/kWh</v>
          </cell>
          <cell r="E47">
            <v>4.0000000000000002E-4</v>
          </cell>
        </row>
        <row r="48">
          <cell r="A48" t="str">
            <v>R2</v>
          </cell>
          <cell r="B48" t="str">
            <v>RRRP Charge</v>
          </cell>
          <cell r="C48" t="str">
            <v>Rural or Remote Electricity Rate Protection Charge (RRRP) (see Note 12)</v>
          </cell>
          <cell r="D48" t="str">
            <v>$/kWh</v>
          </cell>
          <cell r="E48">
            <v>5.0000000000000001E-4</v>
          </cell>
        </row>
        <row r="49">
          <cell r="A49" t="str">
            <v>R2</v>
          </cell>
          <cell r="B49" t="str">
            <v>SSS Charge</v>
          </cell>
          <cell r="C49" t="str">
            <v>Standard Supply Service - Administrative Charge (if applicable)</v>
          </cell>
          <cell r="D49" t="str">
            <v>$</v>
          </cell>
          <cell r="E49">
            <v>0.25</v>
          </cell>
        </row>
        <row r="50">
          <cell r="A50" t="str">
            <v>Seasonal</v>
          </cell>
          <cell r="B50" t="str">
            <v>Dx Fixed Service Rate</v>
          </cell>
          <cell r="C50" t="str">
            <v>Service Charge</v>
          </cell>
          <cell r="D50" t="str">
            <v>$</v>
          </cell>
          <cell r="E50">
            <v>50.719507937815912</v>
          </cell>
        </row>
        <row r="51">
          <cell r="A51" t="str">
            <v>Seasonal</v>
          </cell>
          <cell r="B51" t="str">
            <v>Fixed DTA ($/month)</v>
          </cell>
          <cell r="C51" t="str">
            <v>Base Rate Adjustment to Recover Past Tax Amounts - effective until June 30, 2023</v>
          </cell>
          <cell r="D51" t="str">
            <v>$</v>
          </cell>
          <cell r="E51">
            <v>1.7883973753859295</v>
          </cell>
        </row>
        <row r="52">
          <cell r="A52" t="str">
            <v>Seasonal</v>
          </cell>
          <cell r="B52" t="str">
            <v>SME Charge</v>
          </cell>
          <cell r="C52" t="str">
            <v>Smart Metering Entity Charge - effective until December 31, 2022</v>
          </cell>
          <cell r="D52" t="str">
            <v>$</v>
          </cell>
          <cell r="E52">
            <v>0.56999999999999995</v>
          </cell>
        </row>
        <row r="53">
          <cell r="A53" t="str">
            <v>Seasonal</v>
          </cell>
          <cell r="B53" t="str">
            <v>Fixed Def/VA Rider ($/month)</v>
          </cell>
          <cell r="C53" t="str">
            <v>Rate Rider for Disposition of Deferral/Variance Accounts (2021) – effective until December 31, 2021</v>
          </cell>
          <cell r="D53" t="str">
            <v>$</v>
          </cell>
          <cell r="E53">
            <v>-0.14000000000000001</v>
          </cell>
        </row>
        <row r="54">
          <cell r="A54" t="str">
            <v>Seasonal</v>
          </cell>
          <cell r="B54" t="str">
            <v>Fixed ESM Rider ($/month)</v>
          </cell>
          <cell r="C54" t="str">
            <v>Rate Rider for Disposition of 2019 Earnings Sharing - effective until December 31, 2021</v>
          </cell>
          <cell r="D54" t="str">
            <v>$</v>
          </cell>
          <cell r="E54">
            <v>-0.9</v>
          </cell>
        </row>
        <row r="55">
          <cell r="A55" t="str">
            <v>Seasonal</v>
          </cell>
          <cell r="B55" t="str">
            <v>Dx Vol Charge ($/kWh or $/kW)</v>
          </cell>
          <cell r="C55" t="str">
            <v>Distribution Volumetric Rate</v>
          </cell>
          <cell r="D55" t="str">
            <v>$/kWh</v>
          </cell>
          <cell r="E55">
            <v>4.4057420315166074E-2</v>
          </cell>
        </row>
        <row r="56">
          <cell r="A56" t="str">
            <v>Seasonal</v>
          </cell>
          <cell r="B56" t="str">
            <v>Vol Def/VA Rider ($/kWh or $/kW)</v>
          </cell>
          <cell r="C56" t="str">
            <v>Rate Rider for Disposition of Deferral/Variance Accounts (2021) – effective until December 31, 2021</v>
          </cell>
          <cell r="D56" t="str">
            <v>$/kWh</v>
          </cell>
          <cell r="E56">
            <v>-2.3E-3</v>
          </cell>
        </row>
        <row r="57">
          <cell r="A57" t="str">
            <v>Seasonal</v>
          </cell>
          <cell r="B57" t="str">
            <v>GA Rider</v>
          </cell>
          <cell r="C57" t="str">
            <v>Rate Rider for Disposition of Global Adjustment Account (2021) – effective until December 31, 2021 (see Note 13)</v>
          </cell>
          <cell r="D57" t="str">
            <v>$/kWh</v>
          </cell>
          <cell r="E57">
            <v>-3.8999999999999998E-3</v>
          </cell>
        </row>
        <row r="58">
          <cell r="A58" t="str">
            <v>Seasonal</v>
          </cell>
          <cell r="B58" t="str">
            <v>CBRB Rider</v>
          </cell>
          <cell r="C58" t="str">
            <v>Rate Rider for Disposition of Capacity Based Recovery Account (2021) - effective until December 31, 2021</v>
          </cell>
          <cell r="D58" t="str">
            <v>$/kWh</v>
          </cell>
          <cell r="E58">
            <v>0</v>
          </cell>
        </row>
        <row r="59">
          <cell r="A59" t="str">
            <v>Seasonal</v>
          </cell>
          <cell r="B59" t="str">
            <v>RTSR Network ($/kWh or $/kW)</v>
          </cell>
          <cell r="C59" t="str">
            <v>Retail Transmission Rate - Network Service Rate (see Note 4)</v>
          </cell>
          <cell r="D59" t="str">
            <v>$/kWh</v>
          </cell>
          <cell r="E59">
            <v>6.4000000000000003E-3</v>
          </cell>
        </row>
        <row r="60">
          <cell r="A60" t="str">
            <v>Seasonal</v>
          </cell>
          <cell r="B60" t="str">
            <v>RTSR Connection ($/kWh or $/kW)</v>
          </cell>
          <cell r="C60" t="str">
            <v>Retail Transmission Rate - Line and Transformation Connection Service Rate (see Note 5)</v>
          </cell>
          <cell r="D60" t="str">
            <v>$/kWh</v>
          </cell>
          <cell r="E60">
            <v>6.1000000000000004E-3</v>
          </cell>
        </row>
        <row r="61">
          <cell r="A61" t="str">
            <v>Seasonal</v>
          </cell>
          <cell r="B61" t="str">
            <v>WMSC excl CBR</v>
          </cell>
          <cell r="C61" t="str">
            <v>Wholesale Market Service Rate (WMS) - not including CBR (see Note 12)</v>
          </cell>
          <cell r="D61" t="str">
            <v>$/kWh</v>
          </cell>
          <cell r="E61">
            <v>3.0000000000000001E-3</v>
          </cell>
        </row>
        <row r="62">
          <cell r="A62" t="str">
            <v>Seasonal</v>
          </cell>
          <cell r="B62" t="str">
            <v>CBRB Rider</v>
          </cell>
          <cell r="C62" t="str">
            <v>Capacity Based Recovery (CBR) - Applicable for Class B Customers (see Note 12)</v>
          </cell>
          <cell r="D62" t="str">
            <v>$/kWh</v>
          </cell>
          <cell r="E62">
            <v>4.0000000000000002E-4</v>
          </cell>
        </row>
        <row r="63">
          <cell r="A63" t="str">
            <v>Seasonal</v>
          </cell>
          <cell r="B63" t="str">
            <v>RRRP Charge</v>
          </cell>
          <cell r="C63" t="str">
            <v>Rural or Remote Electricity Rate Protection Charge (RRRP) (see Note 12)</v>
          </cell>
          <cell r="D63" t="str">
            <v>$/kWh</v>
          </cell>
          <cell r="E63">
            <v>5.0000000000000001E-4</v>
          </cell>
        </row>
        <row r="64">
          <cell r="A64" t="str">
            <v>Seasonal</v>
          </cell>
          <cell r="B64" t="str">
            <v>SSS Charge</v>
          </cell>
          <cell r="C64" t="str">
            <v>Standard Supply Service - Administrative Charge (if applicable)</v>
          </cell>
          <cell r="D64" t="str">
            <v>$</v>
          </cell>
          <cell r="E64">
            <v>0.25</v>
          </cell>
        </row>
        <row r="65">
          <cell r="A65" t="str">
            <v>UGe</v>
          </cell>
          <cell r="B65" t="str">
            <v>Dx Fixed Service Rate</v>
          </cell>
          <cell r="C65" t="str">
            <v>Service Charge</v>
          </cell>
          <cell r="D65" t="str">
            <v>$</v>
          </cell>
          <cell r="E65">
            <v>25.590636048426276</v>
          </cell>
        </row>
        <row r="66">
          <cell r="A66" t="str">
            <v>UGe</v>
          </cell>
          <cell r="B66" t="str">
            <v>Fixed DTA ($/month)</v>
          </cell>
          <cell r="C66" t="str">
            <v>Base Rate Adjustment to Recover Past Tax Amounts - effective until June 30, 2023</v>
          </cell>
          <cell r="D66" t="str">
            <v>$</v>
          </cell>
          <cell r="E66">
            <v>0.8118999729278934</v>
          </cell>
        </row>
        <row r="67">
          <cell r="A67" t="str">
            <v>UGe</v>
          </cell>
          <cell r="B67" t="str">
            <v>SME Charge</v>
          </cell>
          <cell r="C67" t="str">
            <v>Smart Metering Entity Charge - effective until December 31, 2022</v>
          </cell>
          <cell r="D67" t="str">
            <v>$</v>
          </cell>
          <cell r="E67">
            <v>0.56999999999999995</v>
          </cell>
        </row>
        <row r="68">
          <cell r="A68" t="str">
            <v>UGe</v>
          </cell>
          <cell r="B68" t="str">
            <v>Fixed Def/VA Rider ($/month)</v>
          </cell>
          <cell r="C68" t="str">
            <v>Rate Rider for Disposition of Deferral/Variance Accounts (2021) – effective until December 31, 2021</v>
          </cell>
          <cell r="D68" t="str">
            <v>$</v>
          </cell>
          <cell r="E68">
            <v>-0.14000000000000001</v>
          </cell>
        </row>
        <row r="69">
          <cell r="A69" t="str">
            <v>UGe</v>
          </cell>
          <cell r="B69" t="str">
            <v>Fixed ESM Rider ($/month)</v>
          </cell>
          <cell r="C69" t="str">
            <v>Rate Rider for Disposition of 2019 Earnings Sharing - effective until December 31, 2021</v>
          </cell>
          <cell r="D69" t="str">
            <v>$</v>
          </cell>
          <cell r="E69">
            <v>-0.36</v>
          </cell>
        </row>
        <row r="70">
          <cell r="A70" t="str">
            <v>UGe</v>
          </cell>
          <cell r="B70" t="str">
            <v>Dx Vol Charge ($/kWh or $/kW)</v>
          </cell>
          <cell r="C70" t="str">
            <v>Distribution Volumetric Rate</v>
          </cell>
          <cell r="D70" t="str">
            <v>$/kWh</v>
          </cell>
          <cell r="E70">
            <v>3.056591544553856E-2</v>
          </cell>
        </row>
        <row r="71">
          <cell r="A71" t="str">
            <v>UGe</v>
          </cell>
          <cell r="B71" t="str">
            <v>Vol DTA ($/kWh or $/kW)</v>
          </cell>
          <cell r="C71" t="str">
            <v>Base Rate Adjustment to Recover Past Tax Amounts - effective until June 30, 2023</v>
          </cell>
          <cell r="D71" t="str">
            <v>$/kWh</v>
          </cell>
          <cell r="E71">
            <v>9.726648564233265E-4</v>
          </cell>
        </row>
        <row r="72">
          <cell r="A72" t="str">
            <v>UGe</v>
          </cell>
          <cell r="B72" t="str">
            <v>Vol Def/VA Rider ($/kWh or $/kW)</v>
          </cell>
          <cell r="C72" t="str">
            <v>Rate Rider for Disposition of Deferral/Variance Accounts (2021) – effective until December 31, 2021</v>
          </cell>
          <cell r="D72" t="str">
            <v>$/kWh</v>
          </cell>
          <cell r="E72">
            <v>-2.9999999999999997E-4</v>
          </cell>
        </row>
        <row r="73">
          <cell r="A73" t="str">
            <v>UGe</v>
          </cell>
          <cell r="B73" t="str">
            <v>GA Rider</v>
          </cell>
          <cell r="C73" t="str">
            <v>Rate Rider for Disposition of Global Adjustment Account (2021) – effective until December 31, 2021 (see Note 13)</v>
          </cell>
          <cell r="D73" t="str">
            <v>$/kWh</v>
          </cell>
          <cell r="E73">
            <v>-3.8999999999999998E-3</v>
          </cell>
        </row>
        <row r="74">
          <cell r="A74" t="str">
            <v>UGe</v>
          </cell>
          <cell r="B74" t="str">
            <v>CBRB Rider</v>
          </cell>
          <cell r="C74" t="str">
            <v>Rate Rider for Disposition of Capacity Based Recovery Account (2021) - effective until December 31, 2021</v>
          </cell>
          <cell r="D74" t="str">
            <v>$/kWh</v>
          </cell>
          <cell r="E74">
            <v>0</v>
          </cell>
        </row>
        <row r="75">
          <cell r="A75" t="str">
            <v>UGe</v>
          </cell>
          <cell r="B75" t="str">
            <v>Vol ESM Rider ($/kWh or $/kW)</v>
          </cell>
          <cell r="C75" t="str">
            <v>Rate Rider for Disposition of 2019 Earnings Sharing - effective until December 31, 2021</v>
          </cell>
          <cell r="D75" t="str">
            <v>$/kWh</v>
          </cell>
          <cell r="E75">
            <v>-4.0000000000000002E-4</v>
          </cell>
        </row>
        <row r="76">
          <cell r="A76" t="str">
            <v>UGe</v>
          </cell>
          <cell r="B76" t="str">
            <v>RTSR Network ($/kWh or $/kW)</v>
          </cell>
          <cell r="C76" t="str">
            <v>Retail Transmission Rate - Network Service Rate (see Note 4)</v>
          </cell>
          <cell r="D76" t="str">
            <v>$/kWh</v>
          </cell>
          <cell r="E76">
            <v>7.0000000000000001E-3</v>
          </cell>
        </row>
        <row r="77">
          <cell r="A77" t="str">
            <v>UGe</v>
          </cell>
          <cell r="B77" t="str">
            <v>RTSR Connection ($/kWh or $/kW)</v>
          </cell>
          <cell r="C77" t="str">
            <v>Retail Transmission Rate - Line and Transformation Connection Service Rate (see Note 5)</v>
          </cell>
          <cell r="D77" t="str">
            <v>$/kWh</v>
          </cell>
          <cell r="E77">
            <v>5.7000000000000002E-3</v>
          </cell>
        </row>
        <row r="78">
          <cell r="A78" t="str">
            <v>UGe</v>
          </cell>
          <cell r="B78" t="str">
            <v>WMSC excl CBR</v>
          </cell>
          <cell r="C78" t="str">
            <v>Wholesale Market Service Rate (WMS) - not including CBR (see Note 12)</v>
          </cell>
          <cell r="D78" t="str">
            <v>$/kWh</v>
          </cell>
          <cell r="E78">
            <v>3.0000000000000001E-3</v>
          </cell>
        </row>
        <row r="79">
          <cell r="A79" t="str">
            <v>UGe</v>
          </cell>
          <cell r="B79" t="str">
            <v>CBRB Rider</v>
          </cell>
          <cell r="C79" t="str">
            <v>Capacity Based Recovery (CBR) - Applicable for Class B Customers (see Note 12)</v>
          </cell>
          <cell r="D79" t="str">
            <v>$/kWh</v>
          </cell>
          <cell r="E79">
            <v>4.0000000000000002E-4</v>
          </cell>
        </row>
        <row r="80">
          <cell r="A80" t="str">
            <v>UGe</v>
          </cell>
          <cell r="B80" t="str">
            <v>RRRP Charge</v>
          </cell>
          <cell r="C80" t="str">
            <v>Rural or Remote Electricity Rate Protection Charge (RRRP) (see Note 12)</v>
          </cell>
          <cell r="D80" t="str">
            <v>$/kWh</v>
          </cell>
          <cell r="E80">
            <v>5.0000000000000001E-4</v>
          </cell>
        </row>
        <row r="81">
          <cell r="A81" t="str">
            <v>UGe</v>
          </cell>
          <cell r="B81" t="str">
            <v>SSS Charge</v>
          </cell>
          <cell r="C81" t="str">
            <v>Standard Supply Service - Administrative Charge (if applicable)</v>
          </cell>
          <cell r="D81" t="str">
            <v>$</v>
          </cell>
          <cell r="E81">
            <v>0.25</v>
          </cell>
        </row>
        <row r="82">
          <cell r="A82" t="str">
            <v>GSe</v>
          </cell>
          <cell r="B82" t="str">
            <v>Dx Fixed Service Rate</v>
          </cell>
          <cell r="C82" t="str">
            <v>Service Charge</v>
          </cell>
          <cell r="D82" t="str">
            <v>$</v>
          </cell>
          <cell r="E82">
            <v>32.476555927925368</v>
          </cell>
        </row>
        <row r="83">
          <cell r="A83" t="str">
            <v>GSe</v>
          </cell>
          <cell r="B83" t="str">
            <v>Fixed DTA ($/month)</v>
          </cell>
          <cell r="C83" t="str">
            <v>Base Rate Adjustment to Recover Past Tax Amounts - effective until June 30, 2023</v>
          </cell>
          <cell r="D83" t="str">
            <v>$</v>
          </cell>
          <cell r="E83">
            <v>1.1050230108956811</v>
          </cell>
        </row>
        <row r="84">
          <cell r="A84" t="str">
            <v>GSe</v>
          </cell>
          <cell r="B84" t="str">
            <v>SME Charge</v>
          </cell>
          <cell r="C84" t="str">
            <v>Smart Metering Entity Charge - effective until December 31, 2022</v>
          </cell>
          <cell r="D84" t="str">
            <v>$</v>
          </cell>
          <cell r="E84">
            <v>0.56999999999999995</v>
          </cell>
        </row>
        <row r="85">
          <cell r="A85" t="str">
            <v>GSe</v>
          </cell>
          <cell r="B85" t="str">
            <v>Fixed Def/VA Rider ($/month)</v>
          </cell>
          <cell r="C85" t="str">
            <v>Rate Rider for Disposition of Deferral/Variance Accounts (2021) – effective until December 31, 2021</v>
          </cell>
          <cell r="D85" t="str">
            <v>$</v>
          </cell>
          <cell r="E85">
            <v>-0.14000000000000001</v>
          </cell>
        </row>
        <row r="86">
          <cell r="A86" t="str">
            <v>GSe</v>
          </cell>
          <cell r="B86" t="str">
            <v>Fixed ESM Rider ($/month)</v>
          </cell>
          <cell r="C86" t="str">
            <v>Rate Rider for Disposition of 2019 Earnings Sharing - effective until December 31, 2021</v>
          </cell>
          <cell r="D86" t="str">
            <v>$</v>
          </cell>
          <cell r="E86">
            <v>-0.45</v>
          </cell>
        </row>
        <row r="87">
          <cell r="A87" t="str">
            <v>GSe</v>
          </cell>
          <cell r="B87" t="str">
            <v>Dx Vol Charge ($/kWh or $/kW)</v>
          </cell>
          <cell r="C87" t="str">
            <v>Distribution Volumetric Rate</v>
          </cell>
          <cell r="D87" t="str">
            <v>$/kWh</v>
          </cell>
          <cell r="E87">
            <v>6.416856944894124E-2</v>
          </cell>
        </row>
        <row r="88">
          <cell r="A88" t="str">
            <v>GSe</v>
          </cell>
          <cell r="B88" t="str">
            <v>Vol DTA ($/kWh or $/kW)</v>
          </cell>
          <cell r="C88" t="str">
            <v>Base Rate Adjustment to Recover Past Tax Amounts - effective until June 30, 2023</v>
          </cell>
          <cell r="D88" t="str">
            <v>$/kWh</v>
          </cell>
          <cell r="E88">
            <v>2.1924924272386016E-3</v>
          </cell>
        </row>
        <row r="89">
          <cell r="A89" t="str">
            <v>GSe</v>
          </cell>
          <cell r="B89" t="str">
            <v>Vol Def/VA Rider ($/kWh or $/kW)</v>
          </cell>
          <cell r="C89" t="str">
            <v>Rate Rider for Disposition of Deferral/Variance Accounts (2021) – effective until December 31, 2021</v>
          </cell>
          <cell r="D89" t="str">
            <v>$/kWh</v>
          </cell>
          <cell r="E89">
            <v>-6.9999999999999999E-4</v>
          </cell>
        </row>
        <row r="90">
          <cell r="A90" t="str">
            <v>GSe</v>
          </cell>
          <cell r="B90" t="str">
            <v>GA Rider</v>
          </cell>
          <cell r="C90" t="str">
            <v>Rate Rider for Disposition of Global Adjustment Account (2021) – effective until December 31, 2021 (see Note 13)</v>
          </cell>
          <cell r="D90" t="str">
            <v>$/kWh</v>
          </cell>
          <cell r="E90">
            <v>-3.8999999999999998E-3</v>
          </cell>
        </row>
        <row r="91">
          <cell r="A91" t="str">
            <v>GSe</v>
          </cell>
          <cell r="B91" t="str">
            <v>CBRB Rider</v>
          </cell>
          <cell r="C91" t="str">
            <v>Rate Rider for Disposition of Capacity Based Recovery Account (2021) - effective until December 31, 2021</v>
          </cell>
          <cell r="D91" t="str">
            <v>$/kWh</v>
          </cell>
          <cell r="E91">
            <v>0</v>
          </cell>
        </row>
        <row r="92">
          <cell r="A92" t="str">
            <v>GSe</v>
          </cell>
          <cell r="B92" t="str">
            <v>Vol ESM Rider ($/kWh or $/kW)</v>
          </cell>
          <cell r="C92" t="str">
            <v>Rate Rider for Disposition of 2019 Earnings Sharing - effective until December 31, 2021</v>
          </cell>
          <cell r="D92" t="str">
            <v>$/kWh</v>
          </cell>
          <cell r="E92">
            <v>-8.9999999999999998E-4</v>
          </cell>
        </row>
        <row r="93">
          <cell r="A93" t="str">
            <v>GSe</v>
          </cell>
          <cell r="B93" t="str">
            <v>RTSR Network ($/kWh or $/kW)</v>
          </cell>
          <cell r="C93" t="str">
            <v>Retail Transmission Rate - Network Service Rate (see Note 4)</v>
          </cell>
          <cell r="D93" t="str">
            <v>$/kWh</v>
          </cell>
          <cell r="E93">
            <v>6.4999999999999997E-3</v>
          </cell>
        </row>
        <row r="94">
          <cell r="A94" t="str">
            <v>GSe</v>
          </cell>
          <cell r="B94" t="str">
            <v>RTSR Connection ($/kWh or $/kW)</v>
          </cell>
          <cell r="C94" t="str">
            <v>Retail Transmission Rate - Line and Transformation Connection Service Rate (see Note 5)</v>
          </cell>
          <cell r="D94" t="str">
            <v>$/kWh</v>
          </cell>
          <cell r="E94">
            <v>5.5999999999999999E-3</v>
          </cell>
        </row>
        <row r="95">
          <cell r="A95" t="str">
            <v>GSe</v>
          </cell>
          <cell r="B95" t="str">
            <v>WMSC excl CBR</v>
          </cell>
          <cell r="C95" t="str">
            <v>Wholesale Market Service Rate (WMS) - not including CBR (see Note 12)</v>
          </cell>
          <cell r="D95" t="str">
            <v>$/kWh</v>
          </cell>
          <cell r="E95">
            <v>3.0000000000000001E-3</v>
          </cell>
        </row>
        <row r="96">
          <cell r="A96" t="str">
            <v>GSe</v>
          </cell>
          <cell r="B96" t="str">
            <v>CBRB Rider</v>
          </cell>
          <cell r="C96" t="str">
            <v>Capacity Based Recovery (CBR) - Applicable for Class B Customers (see Note 12)</v>
          </cell>
          <cell r="D96" t="str">
            <v>$/kWh</v>
          </cell>
          <cell r="E96">
            <v>4.0000000000000002E-4</v>
          </cell>
        </row>
        <row r="97">
          <cell r="A97" t="str">
            <v>GSe</v>
          </cell>
          <cell r="B97" t="str">
            <v>RRRP Charge</v>
          </cell>
          <cell r="C97" t="str">
            <v>Rural or Remote Electricity Rate Protection Charge (RRRP) (see Note 12)</v>
          </cell>
          <cell r="D97" t="str">
            <v>$/kWh</v>
          </cell>
          <cell r="E97">
            <v>5.0000000000000001E-4</v>
          </cell>
        </row>
        <row r="98">
          <cell r="A98" t="str">
            <v>GSe</v>
          </cell>
          <cell r="B98" t="str">
            <v>SSS Charge</v>
          </cell>
          <cell r="C98" t="str">
            <v>Standard Supply Service - Administrative Charge (if applicable)</v>
          </cell>
          <cell r="D98" t="str">
            <v>$</v>
          </cell>
          <cell r="E98">
            <v>0.25</v>
          </cell>
        </row>
        <row r="99">
          <cell r="A99" t="str">
            <v>UGd</v>
          </cell>
          <cell r="B99" t="str">
            <v>Dx Fixed Service Rate</v>
          </cell>
          <cell r="C99" t="str">
            <v>Service Charge</v>
          </cell>
          <cell r="D99" t="str">
            <v>$</v>
          </cell>
          <cell r="E99">
            <v>100.1938991316978</v>
          </cell>
        </row>
        <row r="100">
          <cell r="A100" t="str">
            <v>UGd</v>
          </cell>
          <cell r="B100" t="str">
            <v>Fixed DTA ($/month)</v>
          </cell>
          <cell r="C100" t="str">
            <v>Base Rate Adjustment to Recover Past Tax Amounts - effective until June 30, 2023</v>
          </cell>
          <cell r="D100" t="str">
            <v>$</v>
          </cell>
          <cell r="E100">
            <v>3.9232495162612153</v>
          </cell>
        </row>
        <row r="101">
          <cell r="A101" t="str">
            <v>UGd</v>
          </cell>
          <cell r="B101" t="str">
            <v>Fixed Def/VA Rider ($/month)</v>
          </cell>
          <cell r="C101" t="str">
            <v>Rate Rider for Disposition of Deferral/Variance Accounts (2021) – effective until December 31, 2021</v>
          </cell>
          <cell r="D101" t="str">
            <v>$</v>
          </cell>
          <cell r="E101">
            <v>0</v>
          </cell>
        </row>
        <row r="102">
          <cell r="A102" t="str">
            <v>UGd</v>
          </cell>
          <cell r="B102" t="str">
            <v>Fixed ESM Rider ($/month)</v>
          </cell>
          <cell r="C102" t="str">
            <v>Rate Rider for Disposition of 2019 Earnings Sharing - effective until December 31, 2021</v>
          </cell>
          <cell r="D102" t="str">
            <v>$</v>
          </cell>
          <cell r="E102">
            <v>-1.4</v>
          </cell>
        </row>
        <row r="103">
          <cell r="A103" t="str">
            <v>UGd</v>
          </cell>
          <cell r="B103" t="str">
            <v>Dx Vol Charge ($/kWh or $/kW)</v>
          </cell>
          <cell r="C103" t="str">
            <v>Distribution Volumetric Rate</v>
          </cell>
          <cell r="D103" t="str">
            <v>$/kW</v>
          </cell>
          <cell r="E103">
            <v>10.560087766137475</v>
          </cell>
        </row>
        <row r="104">
          <cell r="A104" t="str">
            <v>UGd</v>
          </cell>
          <cell r="B104" t="str">
            <v>Vol DTA ($/kWh or $/kW)</v>
          </cell>
          <cell r="C104" t="str">
            <v>Base Rate Adjustment to Recover Past Tax Amounts - effective until June 30, 2023</v>
          </cell>
          <cell r="D104" t="str">
            <v>$/kW</v>
          </cell>
          <cell r="E104">
            <v>0.41338991829533556</v>
          </cell>
        </row>
        <row r="105">
          <cell r="A105" t="str">
            <v>UGd</v>
          </cell>
          <cell r="B105" t="str">
            <v>Vol Def/VA Rider ($/kWh or $/kW)</v>
          </cell>
          <cell r="C105" t="str">
            <v>Rate Rider for Disposition of Deferral/Variance Accounts (2021) – effective until December 31, 2021</v>
          </cell>
          <cell r="D105" t="str">
            <v>$/kW</v>
          </cell>
          <cell r="E105">
            <v>0.1062</v>
          </cell>
        </row>
        <row r="106">
          <cell r="A106" t="str">
            <v>UGd</v>
          </cell>
          <cell r="B106" t="str">
            <v>GA Rider</v>
          </cell>
          <cell r="C106" t="str">
            <v>Rate Rider for Disposition of Global Adjustment Account (2021) – effective until December 31, 2021 (see Note 13)</v>
          </cell>
          <cell r="D106" t="str">
            <v>$/kWh</v>
          </cell>
          <cell r="E106">
            <v>-3.8999999999999998E-3</v>
          </cell>
        </row>
        <row r="107">
          <cell r="A107" t="str">
            <v>UGd</v>
          </cell>
          <cell r="B107" t="str">
            <v>CBRB Rider</v>
          </cell>
          <cell r="C107" t="str">
            <v>Rate Rider for Disposition of Capacity Based Recovery Account (2021) - effective until December 31, 2021</v>
          </cell>
          <cell r="D107" t="str">
            <v>$/kW</v>
          </cell>
          <cell r="E107">
            <v>0</v>
          </cell>
        </row>
        <row r="108">
          <cell r="A108" t="str">
            <v>UGd</v>
          </cell>
          <cell r="B108" t="str">
            <v>Vol ESM Rider ($/kWh or $/kW)</v>
          </cell>
          <cell r="C108" t="str">
            <v>Rate Rider for Disposition of 2019 Earnings Sharing - effective until December 31, 2021</v>
          </cell>
          <cell r="D108" t="str">
            <v>$/kW</v>
          </cell>
          <cell r="E108">
            <v>-4.0000000000000002E-4</v>
          </cell>
        </row>
        <row r="109">
          <cell r="A109" t="str">
            <v>UGd</v>
          </cell>
          <cell r="B109" t="str">
            <v>RTSR Network ($/kWh or $/kW)</v>
          </cell>
          <cell r="C109" t="str">
            <v>Retail Transmission Rate - Network Service Rate (see Note 4)</v>
          </cell>
          <cell r="D109" t="str">
            <v>$/kW</v>
          </cell>
          <cell r="E109">
            <v>2.4925999999999999</v>
          </cell>
        </row>
        <row r="110">
          <cell r="A110" t="str">
            <v>UGd</v>
          </cell>
          <cell r="B110" t="str">
            <v>RTSR Connection ($/kWh or $/kW)</v>
          </cell>
          <cell r="C110" t="str">
            <v>Retail Transmission Rate - Line and Transformation Connection Service Rate (see Note 5)</v>
          </cell>
          <cell r="D110" t="str">
            <v>$/kW</v>
          </cell>
          <cell r="E110">
            <v>2.0579000000000001</v>
          </cell>
        </row>
        <row r="111">
          <cell r="A111" t="str">
            <v>UGd</v>
          </cell>
          <cell r="B111" t="str">
            <v>WMSC excl CBR</v>
          </cell>
          <cell r="C111" t="str">
            <v>Wholesale Market Service Rate (WMS) - not including CBR (see Note 12)</v>
          </cell>
          <cell r="D111" t="str">
            <v>$/kWh</v>
          </cell>
          <cell r="E111">
            <v>3.0000000000000001E-3</v>
          </cell>
        </row>
        <row r="112">
          <cell r="A112" t="str">
            <v>UGd</v>
          </cell>
          <cell r="B112" t="str">
            <v>CBRB Rider</v>
          </cell>
          <cell r="C112" t="str">
            <v>Capacity Based Recovery (CBR) - Applicable for Class B Customers (see Note 12)</v>
          </cell>
          <cell r="D112" t="str">
            <v>$/kWh</v>
          </cell>
          <cell r="E112">
            <v>4.0000000000000002E-4</v>
          </cell>
        </row>
        <row r="113">
          <cell r="A113" t="str">
            <v>UGd</v>
          </cell>
          <cell r="B113" t="str">
            <v>RRRP Charge</v>
          </cell>
          <cell r="C113" t="str">
            <v>Rural or Remote Electricity Rate Protection Charge (RRRP) (see Note 12)</v>
          </cell>
          <cell r="D113" t="str">
            <v>$/kWh</v>
          </cell>
          <cell r="E113">
            <v>5.0000000000000001E-4</v>
          </cell>
        </row>
        <row r="114">
          <cell r="A114" t="str">
            <v>UGd</v>
          </cell>
          <cell r="B114" t="str">
            <v>SSS Charge</v>
          </cell>
          <cell r="C114" t="str">
            <v>Standard Supply Service - Administrative Charge (if applicable)</v>
          </cell>
          <cell r="D114" t="str">
            <v>$</v>
          </cell>
          <cell r="E114">
            <v>0.25</v>
          </cell>
        </row>
        <row r="115">
          <cell r="A115" t="str">
            <v>GSd</v>
          </cell>
          <cell r="B115" t="str">
            <v>Dx Fixed Service Rate</v>
          </cell>
          <cell r="C115" t="str">
            <v>Service Charge</v>
          </cell>
          <cell r="D115" t="str">
            <v>$</v>
          </cell>
          <cell r="E115">
            <v>108.2769200649452</v>
          </cell>
        </row>
        <row r="116">
          <cell r="A116" t="str">
            <v>GSd</v>
          </cell>
          <cell r="B116" t="str">
            <v>Fixed DTA ($/month)</v>
          </cell>
          <cell r="C116" t="str">
            <v>Base Rate Adjustment to Recover Past Tax Amounts - effective until June 30, 2023</v>
          </cell>
          <cell r="D116" t="str">
            <v>$</v>
          </cell>
          <cell r="E116">
            <v>4.3360007653535515</v>
          </cell>
        </row>
        <row r="117">
          <cell r="A117" t="str">
            <v>GSd</v>
          </cell>
          <cell r="B117" t="str">
            <v>Fixed Def/VA Rider ($/month)</v>
          </cell>
          <cell r="C117" t="str">
            <v>Rate Rider for Disposition of Deferral/Variance Accounts (2021) – effective until December 31, 2021</v>
          </cell>
          <cell r="D117" t="str">
            <v>$</v>
          </cell>
          <cell r="E117">
            <v>0</v>
          </cell>
        </row>
        <row r="118">
          <cell r="A118" t="str">
            <v>GSd</v>
          </cell>
          <cell r="B118" t="str">
            <v>Fixed ESM Rider ($/month)</v>
          </cell>
          <cell r="C118" t="str">
            <v>Rate Rider for Disposition of 2019 Earnings Sharing - effective until December 31, 2021</v>
          </cell>
          <cell r="D118" t="str">
            <v>$</v>
          </cell>
          <cell r="E118">
            <v>-1.52</v>
          </cell>
        </row>
        <row r="119">
          <cell r="A119" t="str">
            <v>GSd</v>
          </cell>
          <cell r="B119" t="str">
            <v>Dx Vol Charge ($/kWh or $/kW)</v>
          </cell>
          <cell r="C119" t="str">
            <v>Distribution Volumetric Rate</v>
          </cell>
          <cell r="D119" t="str">
            <v>$/kW</v>
          </cell>
          <cell r="E119">
            <v>18.32962476236801</v>
          </cell>
        </row>
        <row r="120">
          <cell r="A120" t="str">
            <v>GSd</v>
          </cell>
          <cell r="B120" t="str">
            <v>Vol Def/VA Rider ($/kWh or $/kW)</v>
          </cell>
          <cell r="C120" t="str">
            <v>Rate Rider for Disposition of Deferral/Variance Accounts (2021) – effective until December 31, 2021</v>
          </cell>
          <cell r="D120" t="str">
            <v>$/kW</v>
          </cell>
          <cell r="E120">
            <v>1.17E-2</v>
          </cell>
        </row>
        <row r="121">
          <cell r="A121" t="str">
            <v>GSd</v>
          </cell>
          <cell r="B121" t="str">
            <v>Vol DTA ($/kWh or $/kW)</v>
          </cell>
          <cell r="C121" t="str">
            <v>Base Rate Adjustment to Recover Past Tax Amounts - effective until June 30, 2023</v>
          </cell>
          <cell r="D121" t="str">
            <v>$/kW</v>
          </cell>
          <cell r="E121">
            <v>0.73381202016592673</v>
          </cell>
        </row>
        <row r="122">
          <cell r="A122" t="str">
            <v>GSd</v>
          </cell>
          <cell r="B122" t="str">
            <v>GA Rider</v>
          </cell>
          <cell r="C122" t="str">
            <v>Rate Rider for Disposition of Global Adjustment Account (2021) – effective until December 31, 2021 (see Note 13)</v>
          </cell>
          <cell r="D122" t="str">
            <v>$/kWh</v>
          </cell>
          <cell r="E122">
            <v>-3.8999999999999998E-3</v>
          </cell>
        </row>
        <row r="123">
          <cell r="A123" t="str">
            <v>GSd</v>
          </cell>
          <cell r="B123" t="str">
            <v>CBRB Rider</v>
          </cell>
          <cell r="C123" t="str">
            <v>Rate Rider for Disposition of Capacity Based Recovery Account (2021) - effective until December 31, 2021</v>
          </cell>
          <cell r="D123" t="str">
            <v>$/kW</v>
          </cell>
          <cell r="E123">
            <v>0</v>
          </cell>
        </row>
        <row r="124">
          <cell r="A124" t="str">
            <v>GSd</v>
          </cell>
          <cell r="B124" t="str">
            <v>Vol ESM Rider ($/kWh or $/kW)</v>
          </cell>
          <cell r="C124" t="str">
            <v>Rate Rider for Disposition of 2019 Earnings Sharing - effective until December 31, 2021</v>
          </cell>
          <cell r="D124" t="str">
            <v>$/kW</v>
          </cell>
          <cell r="E124">
            <v>-0.2555</v>
          </cell>
        </row>
        <row r="125">
          <cell r="A125" t="str">
            <v>GSd</v>
          </cell>
          <cell r="B125" t="str">
            <v>RTSR Network ($/kWh or $/kW)</v>
          </cell>
          <cell r="C125" t="str">
            <v>Retail Transmission Rate - Network Service Rate (see Note 4)</v>
          </cell>
          <cell r="D125" t="str">
            <v>$/kW</v>
          </cell>
          <cell r="E125">
            <v>1.9247000000000001</v>
          </cell>
        </row>
        <row r="126">
          <cell r="A126" t="str">
            <v>GSd</v>
          </cell>
          <cell r="B126" t="str">
            <v>RTSR Connection ($/kWh or $/kW)</v>
          </cell>
          <cell r="C126" t="str">
            <v>Retail Transmission Rate - Line and Transformation Connection Service Rate (see Note 5)</v>
          </cell>
          <cell r="D126" t="str">
            <v>$/kW</v>
          </cell>
          <cell r="E126">
            <v>1.6028</v>
          </cell>
        </row>
        <row r="127">
          <cell r="A127" t="str">
            <v>GSd</v>
          </cell>
          <cell r="B127" t="str">
            <v>WMSC excl CBR</v>
          </cell>
          <cell r="C127" t="str">
            <v>Wholesale Market Service Rate (WMS) - not including CBR (see Note 12)</v>
          </cell>
          <cell r="D127" t="str">
            <v>$/kWh</v>
          </cell>
          <cell r="E127">
            <v>3.0000000000000001E-3</v>
          </cell>
        </row>
        <row r="128">
          <cell r="A128" t="str">
            <v>GSd</v>
          </cell>
          <cell r="B128" t="str">
            <v>CBRB Rider</v>
          </cell>
          <cell r="C128" t="str">
            <v>Capacity Based Recovery (CBR) - Applicable for Class B Customers (see Note 12)</v>
          </cell>
          <cell r="D128" t="str">
            <v>$/kWh</v>
          </cell>
          <cell r="E128">
            <v>4.0000000000000002E-4</v>
          </cell>
        </row>
        <row r="129">
          <cell r="A129" t="str">
            <v>GSd</v>
          </cell>
          <cell r="B129" t="str">
            <v>RRRP Charge</v>
          </cell>
          <cell r="C129" t="str">
            <v>Rural or Remote Electricity Rate Protection Charge (RRRP) (see Note 12)</v>
          </cell>
          <cell r="D129" t="str">
            <v>$/kWh</v>
          </cell>
          <cell r="E129">
            <v>5.0000000000000001E-4</v>
          </cell>
        </row>
        <row r="130">
          <cell r="A130" t="str">
            <v>GSd</v>
          </cell>
          <cell r="B130" t="str">
            <v>SSS Charge</v>
          </cell>
          <cell r="C130" t="str">
            <v>Standard Supply Service - Administrative Charge (if applicable)</v>
          </cell>
          <cell r="D130" t="str">
            <v>$</v>
          </cell>
          <cell r="E130">
            <v>0.25</v>
          </cell>
        </row>
        <row r="131">
          <cell r="A131" t="str">
            <v>Dgen</v>
          </cell>
          <cell r="B131" t="str">
            <v>Dx Fixed Service Rate</v>
          </cell>
          <cell r="C131" t="str">
            <v>Service Charge</v>
          </cell>
          <cell r="D131" t="str">
            <v>$</v>
          </cell>
          <cell r="E131">
            <v>195.54382002361609</v>
          </cell>
        </row>
        <row r="132">
          <cell r="A132" t="str">
            <v>Dgen</v>
          </cell>
          <cell r="B132" t="str">
            <v>Fixed DTA ($/month)</v>
          </cell>
          <cell r="C132" t="str">
            <v>Base Rate Adjustment to Recover Past Tax Amounts - effective until June 30, 2023</v>
          </cell>
          <cell r="D132" t="str">
            <v>$</v>
          </cell>
          <cell r="E132">
            <v>1.7400462508419792</v>
          </cell>
        </row>
        <row r="133">
          <cell r="A133" t="str">
            <v>Dgen</v>
          </cell>
          <cell r="B133" t="str">
            <v>Fixed Def/VA Rider ($/month)</v>
          </cell>
          <cell r="C133" t="str">
            <v>Rate Rider for Disposition of Deferral/Variance Accounts (2021) – effective until December 31, 2021</v>
          </cell>
          <cell r="D133" t="str">
            <v>$</v>
          </cell>
          <cell r="E133">
            <v>0</v>
          </cell>
        </row>
        <row r="134">
          <cell r="A134" t="str">
            <v>Dgen</v>
          </cell>
          <cell r="B134" t="str">
            <v>Fixed ESM Rider ($/month)</v>
          </cell>
          <cell r="C134" t="str">
            <v>Rate Rider for Disposition of 2019 Earnings Sharing - effective until December 31, 2021</v>
          </cell>
          <cell r="D134" t="str">
            <v>$</v>
          </cell>
          <cell r="E134">
            <v>-2.74</v>
          </cell>
        </row>
        <row r="135">
          <cell r="A135" t="str">
            <v>Dgen</v>
          </cell>
          <cell r="B135" t="str">
            <v>Dx Vol Charge ($/kWh or $/kW)</v>
          </cell>
          <cell r="C135" t="str">
            <v>Distribution Volumetric Rate</v>
          </cell>
          <cell r="D135" t="str">
            <v>$/kW</v>
          </cell>
          <cell r="E135">
            <v>9.8163202412458332</v>
          </cell>
        </row>
        <row r="136">
          <cell r="A136" t="str">
            <v>Dgen</v>
          </cell>
          <cell r="B136" t="str">
            <v>Vol Def/VA Rider ($/kWh or $/kW)</v>
          </cell>
          <cell r="C136" t="str">
            <v>Rate Rider for Disposition of Deferral/Variance Accounts (2021) – effective until December 31, 2021</v>
          </cell>
          <cell r="D136" t="str">
            <v>$/kW</v>
          </cell>
          <cell r="E136">
            <v>-0.13589999999999999</v>
          </cell>
        </row>
        <row r="137">
          <cell r="A137" t="str">
            <v>Dgen</v>
          </cell>
          <cell r="B137" t="str">
            <v>Vol DTA ($/kWh or $/kW)</v>
          </cell>
          <cell r="C137" t="str">
            <v>Base Rate Adjustment to Recover Past Tax Amounts - effective until June 30, 2023</v>
          </cell>
          <cell r="D137" t="str">
            <v>$/kW</v>
          </cell>
          <cell r="E137">
            <v>8.8290480350449854E-2</v>
          </cell>
        </row>
        <row r="138">
          <cell r="A138" t="str">
            <v>Dgen</v>
          </cell>
          <cell r="B138" t="str">
            <v>GA Rider</v>
          </cell>
          <cell r="C138" t="str">
            <v>Rate Rider for Disposition of Global Adjustment Account (2021) – effective until December 31, 2021 (see Note 13)</v>
          </cell>
          <cell r="D138" t="str">
            <v>$/kWh</v>
          </cell>
          <cell r="E138">
            <v>-3.8999999999999998E-3</v>
          </cell>
        </row>
        <row r="139">
          <cell r="A139" t="str">
            <v>Dgen</v>
          </cell>
          <cell r="B139" t="str">
            <v>CBRB Rider</v>
          </cell>
          <cell r="C139" t="str">
            <v>Rate Rider for Disposition of Capacity Based Recovery Account (2021) - effective until December 31, 2021</v>
          </cell>
          <cell r="D139" t="str">
            <v>$/kW</v>
          </cell>
          <cell r="E139">
            <v>0</v>
          </cell>
        </row>
        <row r="140">
          <cell r="A140" t="str">
            <v>Dgen</v>
          </cell>
          <cell r="B140" t="str">
            <v>Vol ESM Rider ($/kWh or $/kW)</v>
          </cell>
          <cell r="C140" t="str">
            <v>Rate Rider for Disposition of 2019 Earnings Sharing - effective until December 31, 2021</v>
          </cell>
          <cell r="D140" t="str">
            <v>$/kW</v>
          </cell>
          <cell r="E140">
            <v>-0.13650000000000001</v>
          </cell>
        </row>
        <row r="141">
          <cell r="A141" t="str">
            <v>Dgen</v>
          </cell>
          <cell r="B141" t="str">
            <v>RTSR Network ($/kWh or $/kW)</v>
          </cell>
          <cell r="C141" t="str">
            <v>Retail Transmission Rate - Network Service Rate (see Note 4)</v>
          </cell>
          <cell r="D141" t="str">
            <v>$/kW</v>
          </cell>
          <cell r="E141">
            <v>0.93559999999999999</v>
          </cell>
        </row>
        <row r="142">
          <cell r="A142" t="str">
            <v>Dgen</v>
          </cell>
          <cell r="B142" t="str">
            <v>RTSR Connection ($/kWh or $/kW)</v>
          </cell>
          <cell r="C142" t="str">
            <v>Retail Transmission Rate - Line and Transformation Connection Service Rate (see Note 5)</v>
          </cell>
          <cell r="D142" t="str">
            <v>$/kW</v>
          </cell>
          <cell r="E142">
            <v>0.78080000000000005</v>
          </cell>
        </row>
        <row r="143">
          <cell r="A143" t="str">
            <v>Dgen</v>
          </cell>
          <cell r="B143" t="str">
            <v>WMSC excl CBR</v>
          </cell>
          <cell r="C143" t="str">
            <v>Wholesale Market Service Rate (WMS) - not including CBR (see Note 12)</v>
          </cell>
          <cell r="D143" t="str">
            <v>$/kWh</v>
          </cell>
          <cell r="E143">
            <v>3.0000000000000001E-3</v>
          </cell>
        </row>
        <row r="144">
          <cell r="A144" t="str">
            <v>Dgen</v>
          </cell>
          <cell r="B144" t="str">
            <v>CBRB Rider</v>
          </cell>
          <cell r="C144" t="str">
            <v>Capacity Based Recovery (CBR) - Applicable for Class B Customers (see Note 12)</v>
          </cell>
          <cell r="D144" t="str">
            <v>$/kWh</v>
          </cell>
          <cell r="E144">
            <v>4.0000000000000002E-4</v>
          </cell>
        </row>
        <row r="145">
          <cell r="A145" t="str">
            <v>Dgen</v>
          </cell>
          <cell r="B145" t="str">
            <v>RRRP Charge</v>
          </cell>
          <cell r="C145" t="str">
            <v>Rural or Remote Electricity Rate Protection Charge (RRRP) (see Note 12)</v>
          </cell>
          <cell r="D145" t="str">
            <v>$/kWh</v>
          </cell>
          <cell r="E145">
            <v>5.0000000000000001E-4</v>
          </cell>
        </row>
        <row r="146">
          <cell r="A146" t="str">
            <v>Dgen</v>
          </cell>
          <cell r="B146" t="str">
            <v>SSS Charge</v>
          </cell>
          <cell r="C146" t="str">
            <v>Standard Supply Service - Administrative Charge (if applicable)</v>
          </cell>
          <cell r="D146" t="str">
            <v>$</v>
          </cell>
          <cell r="E146">
            <v>0.25</v>
          </cell>
        </row>
        <row r="147">
          <cell r="A147" t="str">
            <v>ST</v>
          </cell>
          <cell r="B147" t="str">
            <v xml:space="preserve">Service Charge </v>
          </cell>
          <cell r="C147" t="str">
            <v>Service Charge</v>
          </cell>
          <cell r="D147" t="str">
            <v>$</v>
          </cell>
          <cell r="E147">
            <v>582.74</v>
          </cell>
        </row>
        <row r="148">
          <cell r="A148" t="str">
            <v>ST</v>
          </cell>
          <cell r="B148" t="str">
            <v>Meter Charge</v>
          </cell>
          <cell r="C148" t="str">
            <v>Meter Charge (for Hydro One ownership) (see Note 11)</v>
          </cell>
          <cell r="D148" t="str">
            <v>$</v>
          </cell>
          <cell r="E148">
            <v>729.56</v>
          </cell>
        </row>
        <row r="149">
          <cell r="A149" t="str">
            <v>ST</v>
          </cell>
          <cell r="B149" t="str">
            <v>Fixed DTA ($/month)</v>
          </cell>
          <cell r="C149" t="str">
            <v>Base Rate Adjustment to Recover Past Tax Amounts - effective until June 30, 2023</v>
          </cell>
          <cell r="D149" t="str">
            <v>$</v>
          </cell>
          <cell r="E149">
            <v>36.183184172937324</v>
          </cell>
        </row>
        <row r="150">
          <cell r="A150" t="str">
            <v>ST</v>
          </cell>
          <cell r="B150" t="str">
            <v>Fixed Def/VA Rider ($/month)</v>
          </cell>
          <cell r="C150" t="str">
            <v>Rate Rider for Disposition of Deferral/Variance Accounts (2021) – effective until December 31, 2021</v>
          </cell>
          <cell r="D150" t="str">
            <v>$</v>
          </cell>
          <cell r="E150">
            <v>0</v>
          </cell>
        </row>
        <row r="151">
          <cell r="A151" t="str">
            <v>ST</v>
          </cell>
          <cell r="B151" t="str">
            <v>Fixed ESM Rider ($/month)</v>
          </cell>
          <cell r="C151" t="str">
            <v>Rate Rider for Disposition of 2019 Earnings Sharing - effective until December 31, 2021</v>
          </cell>
          <cell r="D151" t="str">
            <v>$</v>
          </cell>
          <cell r="E151">
            <v>-15.7</v>
          </cell>
        </row>
        <row r="152">
          <cell r="A152" t="str">
            <v>ST</v>
          </cell>
          <cell r="B152" t="str">
            <v>Common Line</v>
          </cell>
          <cell r="C152" t="str">
            <v>Facility Charge for connection to Common ST Lines (44 kV to 13.8 kV) (see Notes 1, 8 and 14)</v>
          </cell>
          <cell r="D152" t="str">
            <v>$/kW</v>
          </cell>
          <cell r="E152">
            <v>1.5335000000000001</v>
          </cell>
        </row>
        <row r="153">
          <cell r="A153" t="str">
            <v>ST</v>
          </cell>
          <cell r="B153" t="str">
            <v>Vol DTA ($/kWh or $/kW)</v>
          </cell>
          <cell r="C153" t="str">
            <v>Base Rate Adjustment to Recover Past Tax Amounts - effective until June 30, 2023</v>
          </cell>
          <cell r="D153" t="str">
            <v>$/kW</v>
          </cell>
          <cell r="E153">
            <v>5.3984192830004135E-2</v>
          </cell>
        </row>
        <row r="154">
          <cell r="A154" t="str">
            <v>ST</v>
          </cell>
          <cell r="B154" t="str">
            <v>Specific ST Line*</v>
          </cell>
          <cell r="C154" t="str">
            <v>Facility Charge for connection to Specific ST Lines (44 kV to 13.8 kV) (see Note 2)</v>
          </cell>
          <cell r="D154" t="str">
            <v>$/km</v>
          </cell>
          <cell r="E154">
            <v>626.08820000000003</v>
          </cell>
        </row>
        <row r="155">
          <cell r="A155" t="str">
            <v>ST</v>
          </cell>
          <cell r="B155" t="str">
            <v>HVDS-high</v>
          </cell>
          <cell r="C155" t="str">
            <v>Facility Charge for connection to high-voltage (&gt; 13.8 kV secondary) delivery High Voltage Distribution Station
     (see Notes 1 and 14)</v>
          </cell>
          <cell r="D155" t="str">
            <v>$/kW</v>
          </cell>
          <cell r="E155">
            <v>2.1154000000000002</v>
          </cell>
        </row>
        <row r="156">
          <cell r="A156" t="str">
            <v>ST</v>
          </cell>
          <cell r="B156" t="str">
            <v>HVDS-low</v>
          </cell>
          <cell r="C156" t="str">
            <v>Facility Charge for connection to low-voltage (&lt; 13.8 kV secondary) delivery High Voltage Distribution Station
     (see Notes 1 and 14)</v>
          </cell>
          <cell r="D156" t="str">
            <v>$/kW</v>
          </cell>
          <cell r="E156">
            <v>3.7825000000000002</v>
          </cell>
        </row>
        <row r="157">
          <cell r="A157" t="str">
            <v>ST</v>
          </cell>
          <cell r="B157" t="str">
            <v>LVDS-low</v>
          </cell>
          <cell r="C157" t="str">
            <v>Facility Charge for connection to low-voltage (&lt; 13.8 kV secondary) Low Voltage Distribution Station (see
     Notes 3 and 14)</v>
          </cell>
          <cell r="D157" t="str">
            <v>$/kW</v>
          </cell>
          <cell r="E157">
            <v>1.6671</v>
          </cell>
        </row>
        <row r="158">
          <cell r="A158" t="str">
            <v>ST</v>
          </cell>
          <cell r="B158" t="str">
            <v>Vol Def/VA Rider ($/kWh or $/kW)</v>
          </cell>
          <cell r="C158" t="str">
            <v>Rate Rider for Disposition of Deferral/Variance Accounts (2021) – effective until December 31, 2021</v>
          </cell>
          <cell r="D158" t="str">
            <v>$/kW</v>
          </cell>
          <cell r="E158">
            <v>0.94440000000000002</v>
          </cell>
        </row>
        <row r="159">
          <cell r="A159" t="str">
            <v>ST</v>
          </cell>
          <cell r="B159" t="str">
            <v>Vol Def/VA Rider (ST RIDER ONLY for Non-WMP)</v>
          </cell>
          <cell r="C159" t="str">
            <v>Rate Rider for Disposition of Deferral/Variance Accounts (Non WMP) (2021) – effective until December 31, 2021</v>
          </cell>
          <cell r="D159" t="str">
            <v>$/kW</v>
          </cell>
          <cell r="E159">
            <v>-1.1389</v>
          </cell>
        </row>
        <row r="160">
          <cell r="A160" t="str">
            <v>ST</v>
          </cell>
          <cell r="B160" t="str">
            <v>GA Rider</v>
          </cell>
          <cell r="C160" t="str">
            <v>Rate Rider for Disposition of Global Adjustment Account (2021) – effective until December 31, 2021 (see Note 13)</v>
          </cell>
          <cell r="D160" t="str">
            <v>$/kWh</v>
          </cell>
          <cell r="E160">
            <v>-3.8999999999999998E-3</v>
          </cell>
        </row>
        <row r="161">
          <cell r="A161" t="str">
            <v>ST</v>
          </cell>
          <cell r="B161" t="str">
            <v>CBRB Rider</v>
          </cell>
          <cell r="C161" t="str">
            <v>Rate Rider for Disposition of Capacity Based Recovery Account (2021) - effective until December 31, 2021</v>
          </cell>
          <cell r="D161" t="str">
            <v>$/kW</v>
          </cell>
          <cell r="E161">
            <v>0</v>
          </cell>
        </row>
        <row r="162">
          <cell r="A162" t="str">
            <v>ST</v>
          </cell>
          <cell r="B162" t="str">
            <v>Vol ESM Rider ($/kWh or $/kW)</v>
          </cell>
          <cell r="C162" t="str">
            <v>Rate Rider for Disposition of 2019 Earnings Sharing - effective until December 31, 2021</v>
          </cell>
          <cell r="D162" t="str">
            <v>$/kW</v>
          </cell>
          <cell r="E162">
            <v>-2.1899999999999999E-2</v>
          </cell>
        </row>
        <row r="163">
          <cell r="A163" t="str">
            <v>ST</v>
          </cell>
          <cell r="B163" t="str">
            <v>RTSR Network ($/kWh or $/kW)</v>
          </cell>
          <cell r="C163" t="str">
            <v>Retail Transmission Rate - Network Service Rate (see Note 4)</v>
          </cell>
          <cell r="D163" t="str">
            <v>$/kW</v>
          </cell>
          <cell r="E163">
            <v>3.4777999999999998</v>
          </cell>
        </row>
        <row r="164">
          <cell r="A164" t="str">
            <v>ST</v>
          </cell>
          <cell r="B164" t="str">
            <v>ST-Line Connection</v>
          </cell>
          <cell r="C164" t="str">
            <v>Retail Transmission Rate - Line Connection Service Rate (see Note 5)</v>
          </cell>
          <cell r="D164" t="str">
            <v>$/kW</v>
          </cell>
          <cell r="E164">
            <v>0.81279999999999997</v>
          </cell>
        </row>
        <row r="165">
          <cell r="A165" t="str">
            <v>ST</v>
          </cell>
          <cell r="B165" t="str">
            <v>ST-Transformation Connection</v>
          </cell>
          <cell r="C165" t="str">
            <v>Retail Transmission Rate - Transformation Connection Service Rate (see Note 5)</v>
          </cell>
          <cell r="D165" t="str">
            <v>$/kW</v>
          </cell>
          <cell r="E165">
            <v>2.0457999999999998</v>
          </cell>
        </row>
        <row r="166">
          <cell r="A166" t="str">
            <v>ST</v>
          </cell>
          <cell r="B166" t="str">
            <v>WMSC excl CBR</v>
          </cell>
          <cell r="C166" t="str">
            <v>Wholesale Market Service Rate (WMS) - not including CBR (see Note 12)</v>
          </cell>
          <cell r="D166" t="str">
            <v>$/kWh</v>
          </cell>
          <cell r="E166">
            <v>3.0000000000000001E-3</v>
          </cell>
        </row>
        <row r="167">
          <cell r="A167" t="str">
            <v>ST</v>
          </cell>
          <cell r="B167" t="str">
            <v>CBRB Rider</v>
          </cell>
          <cell r="C167" t="str">
            <v>Capacity Based Recovery (CBR) - Applicable for Class B Customers (see Note 12)</v>
          </cell>
          <cell r="D167" t="str">
            <v>$/kWh</v>
          </cell>
          <cell r="E167">
            <v>4.0000000000000002E-4</v>
          </cell>
        </row>
        <row r="168">
          <cell r="A168" t="str">
            <v>ST</v>
          </cell>
          <cell r="B168" t="str">
            <v>RRRP Charge</v>
          </cell>
          <cell r="C168" t="str">
            <v>Rural or Remote Electricity Rate Protection Charge (RRRP) (see Note 12)</v>
          </cell>
          <cell r="D168" t="str">
            <v>$/kWh</v>
          </cell>
          <cell r="E168">
            <v>5.0000000000000001E-4</v>
          </cell>
        </row>
        <row r="169">
          <cell r="A169" t="str">
            <v>ST</v>
          </cell>
          <cell r="B169" t="str">
            <v>SSS Charge</v>
          </cell>
          <cell r="C169" t="str">
            <v>Standard Supply Service - Administrative Charge (if applicable)</v>
          </cell>
          <cell r="D169" t="str">
            <v>$</v>
          </cell>
          <cell r="E169">
            <v>0.25</v>
          </cell>
        </row>
        <row r="170">
          <cell r="A170" t="str">
            <v>USL</v>
          </cell>
          <cell r="B170" t="str">
            <v>Dx Fixed Service Rate</v>
          </cell>
          <cell r="C170" t="str">
            <v>Service Charge</v>
          </cell>
          <cell r="D170" t="str">
            <v>$</v>
          </cell>
          <cell r="E170">
            <v>37.58486450973804</v>
          </cell>
        </row>
        <row r="171">
          <cell r="A171" t="str">
            <v>USL</v>
          </cell>
          <cell r="B171" t="str">
            <v>Fixed DTA ($/month)</v>
          </cell>
          <cell r="C171" t="str">
            <v>Base Rate Adjustment to Recover Past Tax Amounts - effective until June 30, 2023</v>
          </cell>
          <cell r="D171" t="str">
            <v>$</v>
          </cell>
          <cell r="E171">
            <v>0.89048883100414611</v>
          </cell>
        </row>
        <row r="172">
          <cell r="A172" t="str">
            <v>USL</v>
          </cell>
          <cell r="B172" t="str">
            <v>Fixed Def/VA Rider ($/month)</v>
          </cell>
          <cell r="C172" t="str">
            <v>Rate Rider for Disposition of Deferral/Variance Accounts (2021) – effective until December 31, 2021</v>
          </cell>
          <cell r="D172" t="str">
            <v>$</v>
          </cell>
          <cell r="E172">
            <v>0</v>
          </cell>
        </row>
        <row r="173">
          <cell r="A173" t="str">
            <v>USL</v>
          </cell>
          <cell r="B173" t="str">
            <v>Fixed ESM Rider ($/month)</v>
          </cell>
          <cell r="C173" t="str">
            <v>Rate Rider for Disposition of 2019 Earnings Sharing - effective until December 31, 2021</v>
          </cell>
          <cell r="D173" t="str">
            <v>$</v>
          </cell>
          <cell r="E173">
            <v>-0.53</v>
          </cell>
        </row>
        <row r="174">
          <cell r="A174" t="str">
            <v>USL</v>
          </cell>
          <cell r="B174" t="str">
            <v>Dx Vol Charge ($/kWh or $/kW)</v>
          </cell>
          <cell r="C174" t="str">
            <v>Distribution Volumetric Rate</v>
          </cell>
          <cell r="D174" t="str">
            <v>$/kWh</v>
          </cell>
          <cell r="E174">
            <v>2.5136490308446498E-2</v>
          </cell>
        </row>
        <row r="175">
          <cell r="A175" t="str">
            <v>USL</v>
          </cell>
          <cell r="B175" t="str">
            <v>Vol DTA ($/kWh or $/kW)</v>
          </cell>
          <cell r="C175" t="str">
            <v>Base Rate Adjustment to Recover Past Tax Amounts - effective until June 30, 2023</v>
          </cell>
          <cell r="D175" t="str">
            <v>$/kWh</v>
          </cell>
          <cell r="E175">
            <v>5.9438221976768437E-4</v>
          </cell>
        </row>
        <row r="176">
          <cell r="A176" t="str">
            <v>USL</v>
          </cell>
          <cell r="B176" t="str">
            <v>Vol Def/VA Rider ($/kWh or $/kW)</v>
          </cell>
          <cell r="C176" t="str">
            <v>Rate Rider for Disposition of Deferral/Variance Accounts (2021) – effective until December 31, 2021</v>
          </cell>
          <cell r="D176" t="str">
            <v>$/kWh</v>
          </cell>
          <cell r="E176">
            <v>1E-4</v>
          </cell>
        </row>
        <row r="177">
          <cell r="A177" t="str">
            <v>USL</v>
          </cell>
          <cell r="B177" t="str">
            <v>GA Rider</v>
          </cell>
          <cell r="C177" t="str">
            <v>Rate Rider for Disposition of Global Adjustment Account (2021) – effective until December 31, 2021 (see Note 13)</v>
          </cell>
          <cell r="D177" t="str">
            <v>$/kWh</v>
          </cell>
          <cell r="E177">
            <v>-3.8999999999999998E-3</v>
          </cell>
        </row>
        <row r="178">
          <cell r="A178" t="str">
            <v>USL</v>
          </cell>
          <cell r="B178" t="str">
            <v>CBRB Rider</v>
          </cell>
          <cell r="C178" t="str">
            <v>Rate Rider for Disposition of Capacity Based Recovery Account (2021) - effective until December 31, 2021</v>
          </cell>
          <cell r="D178" t="str">
            <v>$/kWh</v>
          </cell>
          <cell r="E178">
            <v>0</v>
          </cell>
        </row>
        <row r="179">
          <cell r="A179" t="str">
            <v>USL</v>
          </cell>
          <cell r="B179" t="str">
            <v>Vol ESM Rider ($/kWh or $/kW)</v>
          </cell>
          <cell r="C179" t="str">
            <v>Rate Rider for Disposition of 2019 Earnings Sharing - effective until December 31, 2021</v>
          </cell>
          <cell r="D179" t="str">
            <v>$/kWh</v>
          </cell>
          <cell r="E179">
            <v>-4.0000000000000002E-4</v>
          </cell>
        </row>
        <row r="180">
          <cell r="A180" t="str">
            <v>USL</v>
          </cell>
          <cell r="B180" t="str">
            <v>RTSR Network ($/kWh or $/kW)</v>
          </cell>
          <cell r="C180" t="str">
            <v>Retail Transmission Rate - Network Service Rate (see Note 4)</v>
          </cell>
          <cell r="D180" t="str">
            <v>$/kWh</v>
          </cell>
          <cell r="E180">
            <v>5.4000000000000003E-3</v>
          </cell>
        </row>
        <row r="181">
          <cell r="A181" t="str">
            <v>USL</v>
          </cell>
          <cell r="B181" t="str">
            <v>RTSR Connection ($/kWh or $/kW)</v>
          </cell>
          <cell r="C181" t="str">
            <v>Retail Transmission Rate - Line and Transformation Connection Service Rate (see Note 5)</v>
          </cell>
          <cell r="D181" t="str">
            <v>$/kWh</v>
          </cell>
          <cell r="E181">
            <v>4.5999999999999999E-3</v>
          </cell>
        </row>
        <row r="182">
          <cell r="A182" t="str">
            <v>USL</v>
          </cell>
          <cell r="B182" t="str">
            <v>WMSC excl CBR</v>
          </cell>
          <cell r="C182" t="str">
            <v>Wholesale Market Service Rate (WMS) - not including CBR (see Note 12)</v>
          </cell>
          <cell r="D182" t="str">
            <v>$/kWh</v>
          </cell>
          <cell r="E182">
            <v>3.0000000000000001E-3</v>
          </cell>
        </row>
        <row r="183">
          <cell r="A183" t="str">
            <v>USL</v>
          </cell>
          <cell r="B183" t="str">
            <v>CBRB Rider</v>
          </cell>
          <cell r="C183" t="str">
            <v>Capacity Based Recovery (CBR) - Applicable for Class B Customers (see Note 12)</v>
          </cell>
          <cell r="D183" t="str">
            <v>$/kWh</v>
          </cell>
          <cell r="E183">
            <v>4.0000000000000002E-4</v>
          </cell>
        </row>
        <row r="184">
          <cell r="A184" t="str">
            <v>USL</v>
          </cell>
          <cell r="B184" t="str">
            <v>RRRP Charge</v>
          </cell>
          <cell r="C184" t="str">
            <v>Rural or Remote Electricity Rate Protection Charge (RRRP) (see Note 12)</v>
          </cell>
          <cell r="D184" t="str">
            <v>$/kWh</v>
          </cell>
          <cell r="E184">
            <v>5.0000000000000001E-4</v>
          </cell>
        </row>
        <row r="185">
          <cell r="A185" t="str">
            <v>USL</v>
          </cell>
          <cell r="B185" t="str">
            <v>SSS Charge</v>
          </cell>
          <cell r="C185" t="str">
            <v>Standard Supply Service - Administrative Charge (if applicable)</v>
          </cell>
          <cell r="D185" t="str">
            <v>$</v>
          </cell>
          <cell r="E185">
            <v>0.25</v>
          </cell>
        </row>
        <row r="186">
          <cell r="A186" t="str">
            <v>Sen Lgt</v>
          </cell>
          <cell r="B186" t="str">
            <v>Dx Fixed Service Rate</v>
          </cell>
          <cell r="C186" t="str">
            <v>Service Charge</v>
          </cell>
          <cell r="D186" t="str">
            <v>$</v>
          </cell>
          <cell r="E186">
            <v>2.8618772645060861</v>
          </cell>
        </row>
        <row r="187">
          <cell r="A187" t="str">
            <v>Sen Lgt</v>
          </cell>
          <cell r="B187" t="str">
            <v>Fixed DTA ($/month)</v>
          </cell>
          <cell r="C187" t="str">
            <v>Base Rate Adjustment to Recover Past Tax Amounts - effective until June 30, 2023</v>
          </cell>
          <cell r="D187" t="str">
            <v>$</v>
          </cell>
          <cell r="E187">
            <v>0.14421635260263849</v>
          </cell>
        </row>
        <row r="188">
          <cell r="A188" t="str">
            <v>Sen Lgt</v>
          </cell>
          <cell r="B188" t="str">
            <v>Fixed Def/VA Rider ($/month)</v>
          </cell>
          <cell r="C188" t="str">
            <v>Rate Rider for Disposition of Deferral/Variance Accounts (2021) – effective until December 31, 2021</v>
          </cell>
          <cell r="D188" t="str">
            <v>$</v>
          </cell>
          <cell r="E188">
            <v>0</v>
          </cell>
        </row>
        <row r="189">
          <cell r="A189" t="str">
            <v>Sen Lgt</v>
          </cell>
          <cell r="B189" t="str">
            <v>Fixed ESM Rider ($/month)</v>
          </cell>
          <cell r="C189" t="str">
            <v>Rate Rider for Disposition of 2019 Earnings Sharing - effective until December 31, 2021</v>
          </cell>
          <cell r="D189" t="str">
            <v>$</v>
          </cell>
          <cell r="E189">
            <v>-0.04</v>
          </cell>
        </row>
        <row r="190">
          <cell r="A190" t="str">
            <v>Sen Lgt</v>
          </cell>
          <cell r="B190" t="str">
            <v>Dx Vol Charge ($/kWh or $/kW)</v>
          </cell>
          <cell r="C190" t="str">
            <v>Distribution Volumetric Rate</v>
          </cell>
          <cell r="D190" t="str">
            <v>$/kWh</v>
          </cell>
          <cell r="E190">
            <v>0.15556247143998969</v>
          </cell>
        </row>
        <row r="191">
          <cell r="A191" t="str">
            <v>Sen Lgt</v>
          </cell>
          <cell r="B191" t="str">
            <v>Vol DTA ($/kWh or $/kW)</v>
          </cell>
          <cell r="C191" t="str">
            <v>Base Rate Adjustment to Recover Past Tax Amounts - effective until June 30, 2023</v>
          </cell>
          <cell r="D191" t="str">
            <v>$/kWh</v>
          </cell>
          <cell r="E191">
            <v>7.8342690646557786E-3</v>
          </cell>
        </row>
        <row r="192">
          <cell r="A192" t="str">
            <v>Sen Lgt</v>
          </cell>
          <cell r="B192" t="str">
            <v>Vol Def/VA Rider ($/kWh or $/kW)</v>
          </cell>
          <cell r="C192" t="str">
            <v>Rate Rider for Disposition of Deferral/Variance Accounts (2021) – effective until December 31, 2021</v>
          </cell>
          <cell r="D192" t="str">
            <v>$/kWh</v>
          </cell>
          <cell r="E192">
            <v>-2.0999999999999999E-3</v>
          </cell>
        </row>
        <row r="193">
          <cell r="A193" t="str">
            <v>Sen Lgt</v>
          </cell>
          <cell r="B193" t="str">
            <v>GA Rider</v>
          </cell>
          <cell r="C193" t="str">
            <v>Rate Rider for Disposition of Global Adjustment Account (2021) – effective until December 31, 2021 (see Note 13)</v>
          </cell>
          <cell r="D193" t="str">
            <v>$/kWh</v>
          </cell>
          <cell r="E193">
            <v>-3.8999999999999998E-3</v>
          </cell>
        </row>
        <row r="194">
          <cell r="A194" t="str">
            <v>Sen Lgt</v>
          </cell>
          <cell r="B194" t="str">
            <v>CBRB Rider</v>
          </cell>
          <cell r="C194" t="str">
            <v>Rate Rider for Disposition of Capacity Based Recovery Account (2021) - effective until December 31, 2021</v>
          </cell>
          <cell r="D194" t="str">
            <v>$/kWh</v>
          </cell>
          <cell r="E194">
            <v>0</v>
          </cell>
        </row>
        <row r="195">
          <cell r="A195" t="str">
            <v>Sen Lgt</v>
          </cell>
          <cell r="B195" t="str">
            <v>Vol ESM Rider ($/kWh or $/kW)</v>
          </cell>
          <cell r="C195" t="str">
            <v>Rate Rider for Disposition of 2019 Earnings Sharing - effective until December 31, 2021</v>
          </cell>
          <cell r="D195" t="str">
            <v>$/kWh</v>
          </cell>
          <cell r="E195">
            <v>-2.2000000000000001E-3</v>
          </cell>
        </row>
        <row r="196">
          <cell r="A196" t="str">
            <v>Sen Lgt</v>
          </cell>
          <cell r="B196" t="str">
            <v>RTSR Network ($/kWh or $/kW)</v>
          </cell>
          <cell r="C196" t="str">
            <v>Retail Transmission Rate - Network Service Rate (see Note 4)</v>
          </cell>
          <cell r="D196" t="str">
            <v>$/kWh</v>
          </cell>
          <cell r="E196">
            <v>5.4000000000000003E-3</v>
          </cell>
        </row>
        <row r="197">
          <cell r="A197" t="str">
            <v>Sen Lgt</v>
          </cell>
          <cell r="B197" t="str">
            <v>RTSR Connection ($/kWh or $/kW)</v>
          </cell>
          <cell r="C197" t="str">
            <v>Retail Transmission Rate - Line and Transformation Connection Service Rate (see Note 5)</v>
          </cell>
          <cell r="D197" t="str">
            <v>$/kWh</v>
          </cell>
          <cell r="E197">
            <v>3.7000000000000002E-3</v>
          </cell>
        </row>
        <row r="198">
          <cell r="A198" t="str">
            <v>Sen Lgt</v>
          </cell>
          <cell r="B198" t="str">
            <v>WMSC excl CBR</v>
          </cell>
          <cell r="C198" t="str">
            <v>Wholesale Market Service Rate (WMS) - not including CBR (see Note 12)</v>
          </cell>
          <cell r="D198" t="str">
            <v>$/kWh</v>
          </cell>
          <cell r="E198">
            <v>3.0000000000000001E-3</v>
          </cell>
        </row>
        <row r="199">
          <cell r="A199" t="str">
            <v>Sen Lgt</v>
          </cell>
          <cell r="B199" t="str">
            <v>CBRB Rider</v>
          </cell>
          <cell r="C199" t="str">
            <v>Capacity Based Recovery (CBR) - Applicable for Class B Customers (see Note 12)</v>
          </cell>
          <cell r="D199" t="str">
            <v>$/kWh</v>
          </cell>
          <cell r="E199">
            <v>4.0000000000000002E-4</v>
          </cell>
        </row>
        <row r="200">
          <cell r="A200" t="str">
            <v>Sen Lgt</v>
          </cell>
          <cell r="B200" t="str">
            <v>RRRP Charge</v>
          </cell>
          <cell r="C200" t="str">
            <v>Rural or Remote Electricity Rate Protection Charge (RRRP) (see Note 12)</v>
          </cell>
          <cell r="D200" t="str">
            <v>$/kWh</v>
          </cell>
          <cell r="E200">
            <v>5.0000000000000001E-4</v>
          </cell>
        </row>
        <row r="201">
          <cell r="A201" t="str">
            <v>Sen Lgt</v>
          </cell>
          <cell r="B201" t="str">
            <v>SSS Charge</v>
          </cell>
          <cell r="C201" t="str">
            <v>Standard Supply Service - Administrative Charge (if applicable)</v>
          </cell>
          <cell r="D201" t="str">
            <v>$</v>
          </cell>
          <cell r="E201">
            <v>0.25</v>
          </cell>
        </row>
        <row r="202">
          <cell r="A202" t="str">
            <v>St Lgt</v>
          </cell>
          <cell r="B202" t="str">
            <v>Dx Fixed Service Rate</v>
          </cell>
          <cell r="C202" t="str">
            <v>Service Charge</v>
          </cell>
          <cell r="D202" t="str">
            <v>$</v>
          </cell>
          <cell r="E202">
            <v>3.504455531665323</v>
          </cell>
        </row>
        <row r="203">
          <cell r="A203" t="str">
            <v>St Lgt</v>
          </cell>
          <cell r="B203" t="str">
            <v>Fixed DTA ($/month)</v>
          </cell>
          <cell r="C203" t="str">
            <v>Base Rate Adjustment to Recover Past Tax Amounts - effective until June 30, 2023</v>
          </cell>
          <cell r="D203" t="str">
            <v>$</v>
          </cell>
          <cell r="E203">
            <v>0.11111688320915217</v>
          </cell>
        </row>
        <row r="204">
          <cell r="A204" t="str">
            <v>St Lgt</v>
          </cell>
          <cell r="B204" t="str">
            <v>Fixed Def/VA Rider ($/month)</v>
          </cell>
          <cell r="C204" t="str">
            <v>Rate Rider for Disposition of Deferral/Variance Accounts (2021) – effective until December 31, 2021</v>
          </cell>
          <cell r="D204" t="str">
            <v>$</v>
          </cell>
          <cell r="E204">
            <v>0</v>
          </cell>
        </row>
        <row r="205">
          <cell r="A205" t="str">
            <v>St Lgt</v>
          </cell>
          <cell r="B205" t="str">
            <v>Fixed ESM Rider ($/month)</v>
          </cell>
          <cell r="C205" t="str">
            <v>Rate Rider for Disposition of 2019 Earnings Sharing - effective until December 31, 2021</v>
          </cell>
          <cell r="D205" t="str">
            <v>$</v>
          </cell>
          <cell r="E205">
            <v>-0.05</v>
          </cell>
        </row>
        <row r="206">
          <cell r="A206" t="str">
            <v>St Lgt</v>
          </cell>
          <cell r="B206" t="str">
            <v>Dx Vol Charge ($/kWh or $/kW)</v>
          </cell>
          <cell r="C206" t="str">
            <v>Distribution Volumetric Rate</v>
          </cell>
          <cell r="D206" t="str">
            <v>$/kWh</v>
          </cell>
          <cell r="E206">
            <v>0.10714350145673036</v>
          </cell>
        </row>
        <row r="207">
          <cell r="A207" t="str">
            <v>St Lgt</v>
          </cell>
          <cell r="B207" t="str">
            <v>Vol DTA ($/kWh or $/kW)</v>
          </cell>
          <cell r="C207" t="str">
            <v>Base Rate Adjustment to Recover Past Tax Amounts - effective until June 30, 2023</v>
          </cell>
          <cell r="D207" t="str">
            <v>$/kWh</v>
          </cell>
          <cell r="E207">
            <v>3.398307851906182E-3</v>
          </cell>
        </row>
        <row r="208">
          <cell r="A208" t="str">
            <v>St Lgt</v>
          </cell>
          <cell r="B208" t="str">
            <v>Vol Def/VA Rider ($/kWh or $/kW)</v>
          </cell>
          <cell r="C208" t="str">
            <v>Rate Rider for Disposition of Deferral/Variance Accounts (2021) – effective until December 31, 2021</v>
          </cell>
          <cell r="D208" t="str">
            <v>$/kWh</v>
          </cell>
          <cell r="E208">
            <v>-8.9999999999999998E-4</v>
          </cell>
        </row>
        <row r="209">
          <cell r="A209" t="str">
            <v>St Lgt</v>
          </cell>
          <cell r="B209" t="str">
            <v>GA Rider</v>
          </cell>
          <cell r="C209" t="str">
            <v>Rate Rider for Disposition of Global Adjustment Account (2021) – effective until December 31, 2021 (see Note 13)</v>
          </cell>
          <cell r="D209" t="str">
            <v>$/kWh</v>
          </cell>
          <cell r="E209">
            <v>-3.8999999999999998E-3</v>
          </cell>
        </row>
        <row r="210">
          <cell r="A210" t="str">
            <v>St Lgt</v>
          </cell>
          <cell r="B210" t="str">
            <v>CBRB Rider</v>
          </cell>
          <cell r="C210" t="str">
            <v>Rate Rider for Disposition of Capacity Based Recovery Account (2021) - effective until December 31, 2021</v>
          </cell>
          <cell r="D210" t="str">
            <v>$/kWh</v>
          </cell>
          <cell r="E210">
            <v>0</v>
          </cell>
        </row>
        <row r="211">
          <cell r="A211" t="str">
            <v>St Lgt</v>
          </cell>
          <cell r="B211" t="str">
            <v>Vol ESM Rider ($/kWh or $/kW)</v>
          </cell>
          <cell r="C211" t="str">
            <v>Rate Rider for Disposition of 2019 Earnings Sharing - effective until December 31, 2021</v>
          </cell>
          <cell r="D211" t="str">
            <v>$/kWh</v>
          </cell>
          <cell r="E211">
            <v>-1.5E-3</v>
          </cell>
        </row>
        <row r="212">
          <cell r="A212" t="str">
            <v>St Lgt</v>
          </cell>
          <cell r="B212" t="str">
            <v>RTSR Network ($/kWh or $/kW)</v>
          </cell>
          <cell r="C212" t="str">
            <v>Retail Transmission Rate - Network Service Rate (see Note 4)</v>
          </cell>
          <cell r="D212" t="str">
            <v>$/kWh</v>
          </cell>
          <cell r="E212">
            <v>5.4000000000000003E-3</v>
          </cell>
        </row>
        <row r="213">
          <cell r="A213" t="str">
            <v>St Lgt</v>
          </cell>
          <cell r="B213" t="str">
            <v>RTSR Connection ($/kWh or $/kW)</v>
          </cell>
          <cell r="C213" t="str">
            <v>Retail Transmission Rate - Line and Transformation Connection Service Rate (see Note 5)</v>
          </cell>
          <cell r="D213" t="str">
            <v>$/kWh</v>
          </cell>
          <cell r="E213">
            <v>3.5999999999999999E-3</v>
          </cell>
        </row>
        <row r="214">
          <cell r="A214" t="str">
            <v>St Lgt</v>
          </cell>
          <cell r="B214" t="str">
            <v>WMSC excl CBR</v>
          </cell>
          <cell r="C214" t="str">
            <v>Wholesale Market Service Rate (WMS) - not including CBR (see Note 12)</v>
          </cell>
          <cell r="D214" t="str">
            <v>$/kWh</v>
          </cell>
          <cell r="E214">
            <v>3.0000000000000001E-3</v>
          </cell>
        </row>
        <row r="215">
          <cell r="A215" t="str">
            <v>St Lgt</v>
          </cell>
          <cell r="B215" t="str">
            <v>CBRB Rider</v>
          </cell>
          <cell r="C215" t="str">
            <v>Capacity Based Recovery (CBR) - Applicable for Class B Customers (see Note 12)</v>
          </cell>
          <cell r="D215" t="str">
            <v>$/kWh</v>
          </cell>
          <cell r="E215">
            <v>4.0000000000000002E-4</v>
          </cell>
        </row>
        <row r="216">
          <cell r="A216" t="str">
            <v>St Lgt</v>
          </cell>
          <cell r="B216" t="str">
            <v>RRRP Charge</v>
          </cell>
          <cell r="C216" t="str">
            <v>Rural or Remote Electricity Rate Protection Charge (RRRP) (see Note 12)</v>
          </cell>
          <cell r="D216" t="str">
            <v>$/kWh</v>
          </cell>
          <cell r="E216">
            <v>5.0000000000000001E-4</v>
          </cell>
        </row>
        <row r="217">
          <cell r="A217" t="str">
            <v>St Lgt</v>
          </cell>
          <cell r="B217" t="str">
            <v>SSS Charge</v>
          </cell>
          <cell r="C217" t="str">
            <v>Standard Supply Service - Administrative Charge (if applicable)</v>
          </cell>
          <cell r="D217" t="str">
            <v>$</v>
          </cell>
          <cell r="E217">
            <v>0.25</v>
          </cell>
        </row>
        <row r="218">
          <cell r="A218" t="str">
            <v>microFIT</v>
          </cell>
          <cell r="B218" t="str">
            <v>Dx Fixed Service Rate</v>
          </cell>
          <cell r="C218" t="str">
            <v>Service Charge</v>
          </cell>
          <cell r="D218" t="str">
            <v>$</v>
          </cell>
          <cell r="E218">
            <v>4.55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4"/>
  <sheetViews>
    <sheetView tabSelected="1" zoomScaleNormal="100" zoomScaleSheetLayoutView="85" zoomScalePageLayoutView="115" workbookViewId="0">
      <selection activeCell="A2" sqref="A2:D2"/>
    </sheetView>
  </sheetViews>
  <sheetFormatPr defaultColWidth="9.1796875" defaultRowHeight="14.5" x14ac:dyDescent="0.35"/>
  <cols>
    <col min="1" max="1" width="55.1796875" style="33" customWidth="1"/>
    <col min="2" max="2" width="18.81640625" style="33" customWidth="1"/>
    <col min="3" max="3" width="5" style="33" bestFit="1" customWidth="1"/>
    <col min="4" max="4" width="10.54296875" style="33" customWidth="1"/>
    <col min="5" max="16384" width="9.1796875" style="33"/>
  </cols>
  <sheetData>
    <row r="1" spans="1:4" s="1" customFormat="1" ht="23.15" customHeight="1" x14ac:dyDescent="0.35">
      <c r="A1" s="34" t="s">
        <v>0</v>
      </c>
      <c r="B1" s="35"/>
      <c r="C1" s="35"/>
      <c r="D1" s="35"/>
    </row>
    <row r="2" spans="1:4" s="1" customFormat="1" ht="18.75" customHeight="1" x14ac:dyDescent="0.35">
      <c r="A2" s="36" t="s">
        <v>1</v>
      </c>
      <c r="B2" s="37"/>
      <c r="C2" s="37"/>
      <c r="D2" s="37"/>
    </row>
    <row r="3" spans="1:4" s="1" customFormat="1" ht="15.65" customHeight="1" x14ac:dyDescent="0.35">
      <c r="A3" s="38" t="s">
        <v>2</v>
      </c>
      <c r="B3" s="38"/>
      <c r="C3" s="38"/>
      <c r="D3" s="38"/>
    </row>
    <row r="4" spans="1:4" s="1" customFormat="1" ht="15.5" x14ac:dyDescent="0.35">
      <c r="A4" s="38"/>
      <c r="B4" s="38"/>
      <c r="C4" s="38"/>
      <c r="D4" s="38"/>
    </row>
    <row r="5" spans="1:4" s="1" customFormat="1" ht="14.25" customHeight="1" x14ac:dyDescent="0.35">
      <c r="A5" s="39" t="s">
        <v>3</v>
      </c>
      <c r="B5" s="40"/>
      <c r="C5" s="40"/>
      <c r="D5" s="40"/>
    </row>
    <row r="6" spans="1:4" s="1" customFormat="1" ht="14.25" customHeight="1" x14ac:dyDescent="0.35">
      <c r="A6" s="39" t="s">
        <v>4</v>
      </c>
      <c r="B6" s="40"/>
      <c r="C6" s="40"/>
      <c r="D6" s="40"/>
    </row>
    <row r="7" spans="1:4" s="1" customFormat="1" x14ac:dyDescent="0.35">
      <c r="A7" s="45" t="s">
        <v>221</v>
      </c>
      <c r="B7" s="46"/>
      <c r="C7" s="46"/>
      <c r="D7" s="46"/>
    </row>
    <row r="8" spans="1:4" s="1" customFormat="1" ht="18.75" customHeight="1" x14ac:dyDescent="0.35">
      <c r="A8" s="47" t="s">
        <v>5</v>
      </c>
      <c r="B8" s="41"/>
      <c r="C8" s="41"/>
      <c r="D8" s="41"/>
    </row>
    <row r="9" spans="1:4" s="1" customFormat="1" ht="24.65" customHeight="1" x14ac:dyDescent="0.35">
      <c r="A9" s="41" t="s">
        <v>6</v>
      </c>
      <c r="B9" s="41"/>
      <c r="C9" s="41"/>
      <c r="D9" s="41"/>
    </row>
    <row r="10" spans="1:4" s="1" customFormat="1" ht="109.5" customHeight="1" x14ac:dyDescent="0.35">
      <c r="A10" s="43" t="s">
        <v>7</v>
      </c>
      <c r="B10" s="43"/>
      <c r="C10" s="43"/>
      <c r="D10" s="43"/>
    </row>
    <row r="11" spans="1:4" s="1" customFormat="1" ht="6.75" customHeight="1" x14ac:dyDescent="0.35">
      <c r="A11" s="2"/>
      <c r="B11" s="2"/>
      <c r="C11" s="2"/>
      <c r="D11" s="2"/>
    </row>
    <row r="12" spans="1:4" s="1" customFormat="1" ht="24" customHeight="1" x14ac:dyDescent="0.35">
      <c r="A12" s="41" t="s">
        <v>8</v>
      </c>
      <c r="B12" s="41"/>
      <c r="C12" s="41"/>
      <c r="D12" s="41"/>
    </row>
    <row r="13" spans="1:4" s="1" customFormat="1" ht="6.75" customHeight="1" x14ac:dyDescent="0.35">
      <c r="A13" s="41"/>
      <c r="B13" s="41"/>
      <c r="C13" s="41"/>
      <c r="D13" s="41"/>
    </row>
    <row r="14" spans="1:4" s="1" customFormat="1" ht="24" customHeight="1" x14ac:dyDescent="0.35">
      <c r="A14" s="41" t="s">
        <v>9</v>
      </c>
      <c r="B14" s="41"/>
      <c r="C14" s="41"/>
      <c r="D14" s="41"/>
    </row>
    <row r="15" spans="1:4" s="1" customFormat="1" ht="6.75" customHeight="1" x14ac:dyDescent="0.35">
      <c r="A15" s="2"/>
      <c r="B15" s="2"/>
      <c r="C15" s="2"/>
      <c r="D15" s="2"/>
    </row>
    <row r="16" spans="1:4" s="1" customFormat="1" ht="14.9" customHeight="1" x14ac:dyDescent="0.35">
      <c r="A16" s="42" t="s">
        <v>10</v>
      </c>
      <c r="B16" s="41"/>
      <c r="C16" s="41"/>
      <c r="D16" s="41"/>
    </row>
    <row r="17" spans="1:4" s="1" customFormat="1" ht="6.75" customHeight="1" x14ac:dyDescent="0.35">
      <c r="A17" s="3"/>
      <c r="B17" s="2"/>
      <c r="C17" s="2"/>
      <c r="D17" s="2"/>
    </row>
    <row r="18" spans="1:4" s="1" customFormat="1" ht="13.4" customHeight="1" x14ac:dyDescent="0.35">
      <c r="A18" s="41" t="s">
        <v>11</v>
      </c>
      <c r="B18" s="41"/>
      <c r="C18" s="41"/>
      <c r="D18" s="41"/>
    </row>
    <row r="19" spans="1:4" s="1" customFormat="1" ht="59.15" customHeight="1" x14ac:dyDescent="0.35">
      <c r="A19" s="43" t="s">
        <v>12</v>
      </c>
      <c r="B19" s="43"/>
      <c r="C19" s="43"/>
      <c r="D19" s="43"/>
    </row>
    <row r="20" spans="1:4" s="1" customFormat="1" ht="6.75" customHeight="1" x14ac:dyDescent="0.35">
      <c r="A20" s="44"/>
      <c r="B20" s="44"/>
      <c r="C20" s="44"/>
      <c r="D20" s="44"/>
    </row>
    <row r="21" spans="1:4" s="1" customFormat="1" ht="34.5" customHeight="1" x14ac:dyDescent="0.35">
      <c r="A21" s="41" t="s">
        <v>13</v>
      </c>
      <c r="B21" s="41"/>
      <c r="C21" s="41"/>
      <c r="D21" s="41"/>
    </row>
    <row r="22" spans="1:4" s="1" customFormat="1" ht="6.75" customHeight="1" x14ac:dyDescent="0.35">
      <c r="A22" s="2"/>
      <c r="B22" s="2"/>
      <c r="C22" s="2"/>
      <c r="D22" s="2"/>
    </row>
    <row r="23" spans="1:4" s="1" customFormat="1" ht="46.4" customHeight="1" x14ac:dyDescent="0.35">
      <c r="A23" s="41" t="s">
        <v>14</v>
      </c>
      <c r="B23" s="41"/>
      <c r="C23" s="41"/>
      <c r="D23" s="41"/>
    </row>
    <row r="24" spans="1:4" s="1" customFormat="1" ht="6.75" customHeight="1" x14ac:dyDescent="0.35">
      <c r="A24" s="2"/>
      <c r="B24" s="2"/>
      <c r="C24" s="2"/>
      <c r="D24" s="2"/>
    </row>
    <row r="25" spans="1:4" s="1" customFormat="1" ht="46.4" customHeight="1" x14ac:dyDescent="0.35">
      <c r="A25" s="41" t="s">
        <v>15</v>
      </c>
      <c r="B25" s="41"/>
      <c r="C25" s="41"/>
      <c r="D25" s="41"/>
    </row>
    <row r="26" spans="1:4" s="1" customFormat="1" ht="6.75" customHeight="1" x14ac:dyDescent="0.35">
      <c r="A26" s="2"/>
      <c r="B26" s="2"/>
      <c r="C26" s="2"/>
      <c r="D26" s="2"/>
    </row>
    <row r="27" spans="1:4" s="1" customFormat="1" ht="34.5" customHeight="1" x14ac:dyDescent="0.35">
      <c r="A27" s="41" t="s">
        <v>16</v>
      </c>
      <c r="B27" s="41"/>
      <c r="C27" s="41"/>
      <c r="D27" s="41"/>
    </row>
    <row r="28" spans="1:4" s="1" customFormat="1" ht="18" customHeight="1" x14ac:dyDescent="0.35">
      <c r="A28" s="2"/>
      <c r="B28" s="2"/>
      <c r="C28" s="2"/>
      <c r="D28" s="2"/>
    </row>
    <row r="29" spans="1:4" s="1" customFormat="1" ht="36" customHeight="1" x14ac:dyDescent="0.35">
      <c r="A29" s="50" t="s">
        <v>17</v>
      </c>
      <c r="B29" s="51"/>
      <c r="C29" s="51"/>
      <c r="D29" s="51"/>
    </row>
    <row r="30" spans="1:4" s="1" customFormat="1" ht="15" customHeight="1" x14ac:dyDescent="0.35">
      <c r="A30" s="52" t="s">
        <v>18</v>
      </c>
      <c r="B30" s="53"/>
      <c r="C30" s="53"/>
      <c r="D30" s="53"/>
    </row>
    <row r="31" spans="1:4" s="1" customFormat="1" ht="6.75" customHeight="1" x14ac:dyDescent="0.35">
      <c r="A31" s="4"/>
      <c r="B31" s="5"/>
      <c r="C31" s="5"/>
      <c r="D31" s="5"/>
    </row>
    <row r="32" spans="1:4" s="8" customFormat="1" x14ac:dyDescent="0.35">
      <c r="A32" s="48" t="s">
        <v>19</v>
      </c>
      <c r="B32" s="48"/>
      <c r="C32" s="6" t="s">
        <v>20</v>
      </c>
      <c r="D32" s="7">
        <f t="array" ref="D32">VLOOKUP("UR"&amp;A32&amp;C32,CHOOSE({1,2},'[1]Mapping for OEB Tariff Schedule'!A:A&amp;'[1]Mapping for OEB Tariff Schedule'!C:C&amp;'[1]Mapping for OEB Tariff Schedule'!D:D,'[1]Mapping for OEB Tariff Schedule'!E:E),2,0)</f>
        <v>35.921084791241199</v>
      </c>
    </row>
    <row r="33" spans="1:8" s="8" customFormat="1" x14ac:dyDescent="0.35">
      <c r="A33" s="9" t="s">
        <v>21</v>
      </c>
      <c r="B33" s="9"/>
      <c r="C33" s="6" t="s">
        <v>20</v>
      </c>
      <c r="D33" s="7">
        <f t="array" ref="D33">VLOOKUP("UR"&amp;A33&amp;C33,CHOOSE({1,2},'[1]Mapping for OEB Tariff Schedule'!A:A&amp;'[1]Mapping for OEB Tariff Schedule'!C:C&amp;'[1]Mapping for OEB Tariff Schedule'!D:D,'[1]Mapping for OEB Tariff Schedule'!E:E),2,0)</f>
        <v>0.82821609575747912</v>
      </c>
    </row>
    <row r="34" spans="1:8" s="8" customFormat="1" x14ac:dyDescent="0.35">
      <c r="A34" s="48" t="s">
        <v>22</v>
      </c>
      <c r="B34" s="48"/>
      <c r="C34" s="6" t="s">
        <v>20</v>
      </c>
      <c r="D34" s="7">
        <f t="array" ref="D34">VLOOKUP("UR"&amp;A34&amp;C34,CHOOSE({1,2},'[1]Mapping for OEB Tariff Schedule'!A:A&amp;'[1]Mapping for OEB Tariff Schedule'!C:C&amp;'[1]Mapping for OEB Tariff Schedule'!D:D,'[1]Mapping for OEB Tariff Schedule'!E:E),2,0)</f>
        <v>0.56999999999999995</v>
      </c>
      <c r="H34" s="1"/>
    </row>
    <row r="35" spans="1:8" s="8" customFormat="1" x14ac:dyDescent="0.35">
      <c r="A35" s="49" t="s">
        <v>23</v>
      </c>
      <c r="B35" s="48"/>
      <c r="C35" s="6" t="s">
        <v>20</v>
      </c>
      <c r="D35" s="10">
        <f t="array" ref="D35">VLOOKUP("UR"&amp;A35&amp;C35,CHOOSE({1,2},'[1]Mapping for OEB Tariff Schedule'!A:A&amp;'[1]Mapping for OEB Tariff Schedule'!C:C&amp;'[1]Mapping for OEB Tariff Schedule'!D:D,'[1]Mapping for OEB Tariff Schedule'!E:E),2,0)</f>
        <v>-0.14000000000000001</v>
      </c>
      <c r="H35" s="1"/>
    </row>
    <row r="36" spans="1:8" s="8" customFormat="1" x14ac:dyDescent="0.35">
      <c r="A36" s="49" t="s">
        <v>24</v>
      </c>
      <c r="B36" s="48"/>
      <c r="C36" s="6" t="s">
        <v>20</v>
      </c>
      <c r="D36" s="10">
        <f t="array" ref="D36">VLOOKUP("UR"&amp;A36&amp;C36,CHOOSE({1,2},'[1]Mapping for OEB Tariff Schedule'!A:A&amp;'[1]Mapping for OEB Tariff Schedule'!C:C&amp;'[1]Mapping for OEB Tariff Schedule'!D:D,'[1]Mapping for OEB Tariff Schedule'!E:E),2,0)</f>
        <v>-0.5</v>
      </c>
      <c r="H36" s="1"/>
    </row>
    <row r="37" spans="1:8" s="8" customFormat="1" x14ac:dyDescent="0.35">
      <c r="A37" s="49" t="s">
        <v>23</v>
      </c>
      <c r="B37" s="48"/>
      <c r="C37" s="11" t="s">
        <v>26</v>
      </c>
      <c r="D37" s="12">
        <f t="array" ref="D37">VLOOKUP("UR"&amp;A37&amp;C37,CHOOSE({1,2},'[1]Mapping for OEB Tariff Schedule'!A:A&amp;'[1]Mapping for OEB Tariff Schedule'!C:C&amp;'[1]Mapping for OEB Tariff Schedule'!D:D,'[1]Mapping for OEB Tariff Schedule'!E:E),2,0)</f>
        <v>-6.9999999999999999E-4</v>
      </c>
      <c r="H37" s="1"/>
    </row>
    <row r="38" spans="1:8" s="8" customFormat="1" x14ac:dyDescent="0.35">
      <c r="A38" s="49" t="s">
        <v>27</v>
      </c>
      <c r="B38" s="48"/>
      <c r="C38" s="11" t="s">
        <v>26</v>
      </c>
      <c r="D38" s="12">
        <f t="array" ref="D38">VLOOKUP("UR"&amp;A38&amp;C38,CHOOSE({1,2},'[1]Mapping for OEB Tariff Schedule'!A:A&amp;'[1]Mapping for OEB Tariff Schedule'!C:C&amp;'[1]Mapping for OEB Tariff Schedule'!D:D,'[1]Mapping for OEB Tariff Schedule'!E:E),2,0)</f>
        <v>-3.8999999999999998E-3</v>
      </c>
      <c r="H38" s="1"/>
    </row>
    <row r="39" spans="1:8" s="8" customFormat="1" x14ac:dyDescent="0.35">
      <c r="A39" s="48" t="s">
        <v>28</v>
      </c>
      <c r="B39" s="48"/>
      <c r="C39" s="6" t="s">
        <v>26</v>
      </c>
      <c r="D39" s="12">
        <f t="array" ref="D39">VLOOKUP("UR"&amp;A39&amp;C39,CHOOSE({1,2},'[1]Mapping for OEB Tariff Schedule'!A:A&amp;'[1]Mapping for OEB Tariff Schedule'!C:C&amp;'[1]Mapping for OEB Tariff Schedule'!D:D,'[1]Mapping for OEB Tariff Schedule'!E:E),2,0)</f>
        <v>8.8999999999999999E-3</v>
      </c>
      <c r="H39" s="1"/>
    </row>
    <row r="40" spans="1:8" s="8" customFormat="1" x14ac:dyDescent="0.35">
      <c r="A40" s="48" t="s">
        <v>29</v>
      </c>
      <c r="B40" s="48"/>
      <c r="C40" s="6" t="s">
        <v>26</v>
      </c>
      <c r="D40" s="12">
        <f t="array" ref="D40">VLOOKUP("UR"&amp;A40&amp;C40,CHOOSE({1,2},'[1]Mapping for OEB Tariff Schedule'!A:A&amp;'[1]Mapping for OEB Tariff Schedule'!C:C&amp;'[1]Mapping for OEB Tariff Schedule'!D:D,'[1]Mapping for OEB Tariff Schedule'!E:E),2,0)</f>
        <v>7.7000000000000002E-3</v>
      </c>
      <c r="H40" s="1"/>
    </row>
    <row r="41" spans="1:8" s="1" customFormat="1" ht="6.75" customHeight="1" x14ac:dyDescent="0.35">
      <c r="A41" s="13"/>
      <c r="B41" s="13"/>
      <c r="C41" s="11"/>
      <c r="D41" s="14"/>
    </row>
    <row r="42" spans="1:8" s="1" customFormat="1" ht="15" customHeight="1" x14ac:dyDescent="0.35">
      <c r="A42" s="52" t="s">
        <v>30</v>
      </c>
      <c r="B42" s="54"/>
      <c r="C42" s="54"/>
      <c r="D42" s="54"/>
    </row>
    <row r="43" spans="1:8" s="1" customFormat="1" ht="6.75" customHeight="1" x14ac:dyDescent="0.35">
      <c r="A43" s="4"/>
      <c r="B43" s="13"/>
      <c r="C43" s="13"/>
      <c r="D43" s="13"/>
    </row>
    <row r="44" spans="1:8" s="8" customFormat="1" x14ac:dyDescent="0.35">
      <c r="A44" s="48" t="s">
        <v>31</v>
      </c>
      <c r="B44" s="48"/>
      <c r="C44" s="6" t="s">
        <v>26</v>
      </c>
      <c r="D44" s="15">
        <f t="array" ref="D44">VLOOKUP("UR"&amp;A44&amp;C44,CHOOSE({1,2},'[1]Mapping for OEB Tariff Schedule'!A:A&amp;'[1]Mapping for OEB Tariff Schedule'!C:C&amp;'[1]Mapping for OEB Tariff Schedule'!D:D,'[1]Mapping for OEB Tariff Schedule'!E:E),2,0)</f>
        <v>3.0000000000000001E-3</v>
      </c>
      <c r="H44" s="1"/>
    </row>
    <row r="45" spans="1:8" s="8" customFormat="1" x14ac:dyDescent="0.35">
      <c r="A45" s="48" t="s">
        <v>32</v>
      </c>
      <c r="B45" s="48"/>
      <c r="C45" s="6" t="s">
        <v>26</v>
      </c>
      <c r="D45" s="15">
        <f t="array" ref="D45">VLOOKUP("UR"&amp;A45&amp;C45,CHOOSE({1,2},'[1]Mapping for OEB Tariff Schedule'!A:A&amp;'[1]Mapping for OEB Tariff Schedule'!C:C&amp;'[1]Mapping for OEB Tariff Schedule'!D:D,'[1]Mapping for OEB Tariff Schedule'!E:E),2,0)</f>
        <v>4.0000000000000002E-4</v>
      </c>
      <c r="H45" s="1"/>
    </row>
    <row r="46" spans="1:8" s="8" customFormat="1" x14ac:dyDescent="0.35">
      <c r="A46" s="48" t="s">
        <v>33</v>
      </c>
      <c r="B46" s="48"/>
      <c r="C46" s="6" t="s">
        <v>26</v>
      </c>
      <c r="D46" s="15">
        <f t="array" ref="D46">VLOOKUP("UR"&amp;A46&amp;C46,CHOOSE({1,2},'[1]Mapping for OEB Tariff Schedule'!A:A&amp;'[1]Mapping for OEB Tariff Schedule'!C:C&amp;'[1]Mapping for OEB Tariff Schedule'!D:D,'[1]Mapping for OEB Tariff Schedule'!E:E),2,0)</f>
        <v>5.0000000000000001E-4</v>
      </c>
      <c r="H46" s="1"/>
    </row>
    <row r="47" spans="1:8" s="8" customFormat="1" x14ac:dyDescent="0.35">
      <c r="A47" s="48" t="s">
        <v>34</v>
      </c>
      <c r="B47" s="48"/>
      <c r="C47" s="6" t="s">
        <v>20</v>
      </c>
      <c r="D47" s="7">
        <f t="array" ref="D47">VLOOKUP("UR"&amp;A47&amp;C47,CHOOSE({1,2},'[1]Mapping for OEB Tariff Schedule'!A:A&amp;'[1]Mapping for OEB Tariff Schedule'!C:C&amp;'[1]Mapping for OEB Tariff Schedule'!D:D,'[1]Mapping for OEB Tariff Schedule'!E:E),2,0)</f>
        <v>0.25</v>
      </c>
      <c r="H47" s="1"/>
    </row>
    <row r="48" spans="1:8" s="8" customFormat="1" ht="9" customHeight="1" x14ac:dyDescent="0.35">
      <c r="A48" s="9"/>
      <c r="B48" s="9"/>
      <c r="C48" s="6"/>
      <c r="D48" s="7"/>
      <c r="H48" s="1"/>
    </row>
    <row r="49" spans="1:9" s="8" customFormat="1" ht="5.25" customHeight="1" x14ac:dyDescent="0.35">
      <c r="A49" s="9"/>
      <c r="B49" s="9"/>
      <c r="C49" s="6"/>
      <c r="D49" s="7"/>
      <c r="H49" s="1"/>
    </row>
    <row r="50" spans="1:9" s="1" customFormat="1" ht="19.5" customHeight="1" x14ac:dyDescent="0.35">
      <c r="A50" s="50" t="s">
        <v>35</v>
      </c>
      <c r="B50" s="51"/>
      <c r="C50" s="51"/>
      <c r="D50" s="51"/>
    </row>
    <row r="51" spans="1:9" s="1" customFormat="1" ht="15" customHeight="1" x14ac:dyDescent="0.35">
      <c r="A51" s="52" t="s">
        <v>18</v>
      </c>
      <c r="B51" s="53"/>
      <c r="C51" s="53"/>
      <c r="D51" s="53"/>
      <c r="I51" s="8"/>
    </row>
    <row r="52" spans="1:9" s="1" customFormat="1" ht="6.75" customHeight="1" x14ac:dyDescent="0.35">
      <c r="A52" s="4"/>
      <c r="B52" s="5"/>
      <c r="C52" s="5"/>
      <c r="D52" s="5"/>
    </row>
    <row r="53" spans="1:9" s="8" customFormat="1" x14ac:dyDescent="0.35">
      <c r="A53" s="48" t="s">
        <v>19</v>
      </c>
      <c r="B53" s="48"/>
      <c r="C53" s="6" t="s">
        <v>20</v>
      </c>
      <c r="D53" s="7">
        <f t="array" ref="D53">VLOOKUP("R1"&amp;A53&amp;C53,CHOOSE({1,2},'[1]Mapping for OEB Tariff Schedule'!A:A&amp;'[1]Mapping for OEB Tariff Schedule'!C:C&amp;'[1]Mapping for OEB Tariff Schedule'!D:D,'[1]Mapping for OEB Tariff Schedule'!E:E),2,0)</f>
        <v>49.042061729120718</v>
      </c>
      <c r="H53" s="1"/>
    </row>
    <row r="54" spans="1:9" s="8" customFormat="1" x14ac:dyDescent="0.35">
      <c r="A54" s="9" t="s">
        <v>21</v>
      </c>
      <c r="B54" s="9"/>
      <c r="C54" s="6" t="s">
        <v>20</v>
      </c>
      <c r="D54" s="7">
        <f t="array" ref="D54">VLOOKUP("R1"&amp;A54&amp;C54,CHOOSE({1,2},'[1]Mapping for OEB Tariff Schedule'!A:A&amp;'[1]Mapping for OEB Tariff Schedule'!C:C&amp;'[1]Mapping for OEB Tariff Schedule'!D:D,'[1]Mapping for OEB Tariff Schedule'!E:E),2,0)</f>
        <v>1.5587890986353443</v>
      </c>
      <c r="H54" s="1"/>
    </row>
    <row r="55" spans="1:9" s="8" customFormat="1" x14ac:dyDescent="0.35">
      <c r="A55" s="48" t="s">
        <v>22</v>
      </c>
      <c r="B55" s="48"/>
      <c r="C55" s="6" t="s">
        <v>20</v>
      </c>
      <c r="D55" s="7">
        <f t="array" ref="D55">VLOOKUP("R1"&amp;A55&amp;C55,CHOOSE({1,2},'[1]Mapping for OEB Tariff Schedule'!A:A&amp;'[1]Mapping for OEB Tariff Schedule'!C:C&amp;'[1]Mapping for OEB Tariff Schedule'!D:D,'[1]Mapping for OEB Tariff Schedule'!E:E),2,0)</f>
        <v>0.56999999999999995</v>
      </c>
      <c r="H55" s="1"/>
    </row>
    <row r="56" spans="1:9" s="8" customFormat="1" ht="14.5" customHeight="1" x14ac:dyDescent="0.35">
      <c r="A56" s="49" t="s">
        <v>23</v>
      </c>
      <c r="B56" s="48"/>
      <c r="C56" s="6" t="s">
        <v>20</v>
      </c>
      <c r="D56" s="10">
        <f t="array" ref="D56">VLOOKUP("R1"&amp;A56&amp;C56,CHOOSE({1,2},'[1]Mapping for OEB Tariff Schedule'!A:A&amp;'[1]Mapping for OEB Tariff Schedule'!C:C&amp;'[1]Mapping for OEB Tariff Schedule'!D:D,'[1]Mapping for OEB Tariff Schedule'!E:E),2,0)</f>
        <v>-0.14000000000000001</v>
      </c>
      <c r="H56" s="1"/>
    </row>
    <row r="57" spans="1:9" s="8" customFormat="1" x14ac:dyDescent="0.35">
      <c r="A57" s="49" t="s">
        <v>24</v>
      </c>
      <c r="B57" s="48"/>
      <c r="C57" s="6" t="s">
        <v>20</v>
      </c>
      <c r="D57" s="10">
        <f t="array" ref="D57">VLOOKUP("R1"&amp;A57&amp;C57,CHOOSE({1,2},'[1]Mapping for OEB Tariff Schedule'!A:A&amp;'[1]Mapping for OEB Tariff Schedule'!C:C&amp;'[1]Mapping for OEB Tariff Schedule'!D:D,'[1]Mapping for OEB Tariff Schedule'!E:E),2,0)</f>
        <v>-0.85</v>
      </c>
      <c r="H57" s="1"/>
    </row>
    <row r="58" spans="1:9" s="8" customFormat="1" ht="11.25" customHeight="1" x14ac:dyDescent="0.35">
      <c r="A58" s="48" t="s">
        <v>25</v>
      </c>
      <c r="B58" s="48"/>
      <c r="C58" s="11" t="s">
        <v>26</v>
      </c>
      <c r="D58" s="15">
        <f t="array" ref="D58">VLOOKUP("R1"&amp;A58&amp;C58,CHOOSE({1,2},'[1]Mapping for OEB Tariff Schedule'!A:A&amp;'[1]Mapping for OEB Tariff Schedule'!C:C&amp;'[1]Mapping for OEB Tariff Schedule'!D:D,'[1]Mapping for OEB Tariff Schedule'!E:E),2,0)</f>
        <v>1.4131830363077478E-2</v>
      </c>
      <c r="H58" s="1"/>
    </row>
    <row r="59" spans="1:9" s="8" customFormat="1" ht="14.5" customHeight="1" x14ac:dyDescent="0.35">
      <c r="A59" s="49" t="s">
        <v>23</v>
      </c>
      <c r="B59" s="48"/>
      <c r="C59" s="11" t="s">
        <v>26</v>
      </c>
      <c r="D59" s="12">
        <f t="array" ref="D59">VLOOKUP("R1"&amp;A59&amp;C59,CHOOSE({1,2},'[1]Mapping for OEB Tariff Schedule'!A:A&amp;'[1]Mapping for OEB Tariff Schedule'!C:C&amp;'[1]Mapping for OEB Tariff Schedule'!D:D,'[1]Mapping for OEB Tariff Schedule'!E:E),2,0)</f>
        <v>-8.0000000000000004E-4</v>
      </c>
      <c r="H59" s="1"/>
    </row>
    <row r="60" spans="1:9" s="8" customFormat="1" x14ac:dyDescent="0.35">
      <c r="A60" s="49" t="s">
        <v>27</v>
      </c>
      <c r="B60" s="49"/>
      <c r="C60" s="11" t="s">
        <v>26</v>
      </c>
      <c r="D60" s="12">
        <f t="array" ref="D60">VLOOKUP("R1"&amp;A60&amp;C60,CHOOSE({1,2},'[1]Mapping for OEB Tariff Schedule'!A:A&amp;'[1]Mapping for OEB Tariff Schedule'!C:C&amp;'[1]Mapping for OEB Tariff Schedule'!D:D,'[1]Mapping for OEB Tariff Schedule'!E:E),2,0)</f>
        <v>-3.8999999999999998E-3</v>
      </c>
      <c r="H60" s="1"/>
    </row>
    <row r="61" spans="1:9" s="8" customFormat="1" ht="14.5" customHeight="1" x14ac:dyDescent="0.35">
      <c r="A61" s="48" t="s">
        <v>28</v>
      </c>
      <c r="B61" s="48"/>
      <c r="C61" s="6" t="s">
        <v>26</v>
      </c>
      <c r="D61" s="12">
        <f t="array" ref="D61">VLOOKUP("R1"&amp;A61&amp;C61,CHOOSE({1,2},'[1]Mapping for OEB Tariff Schedule'!A:A&amp;'[1]Mapping for OEB Tariff Schedule'!C:C&amp;'[1]Mapping for OEB Tariff Schedule'!D:D,'[1]Mapping for OEB Tariff Schedule'!E:E),2,0)</f>
        <v>8.2000000000000007E-3</v>
      </c>
      <c r="H61" s="1"/>
    </row>
    <row r="62" spans="1:9" s="8" customFormat="1" ht="14.5" customHeight="1" x14ac:dyDescent="0.35">
      <c r="A62" s="48" t="s">
        <v>29</v>
      </c>
      <c r="B62" s="48"/>
      <c r="C62" s="6" t="s">
        <v>26</v>
      </c>
      <c r="D62" s="12">
        <f t="array" ref="D62">VLOOKUP("R1"&amp;A62&amp;C62,CHOOSE({1,2},'[1]Mapping for OEB Tariff Schedule'!A:A&amp;'[1]Mapping for OEB Tariff Schedule'!C:C&amp;'[1]Mapping for OEB Tariff Schedule'!D:D,'[1]Mapping for OEB Tariff Schedule'!E:E),2,0)</f>
        <v>7.3000000000000001E-3</v>
      </c>
      <c r="H62" s="1"/>
    </row>
    <row r="63" spans="1:9" s="1" customFormat="1" ht="14.5" customHeight="1" x14ac:dyDescent="0.35">
      <c r="A63" s="13"/>
      <c r="B63" s="13"/>
      <c r="C63" s="11"/>
      <c r="D63" s="14"/>
    </row>
    <row r="64" spans="1:9" s="8" customFormat="1" ht="22.5" customHeight="1" x14ac:dyDescent="0.35">
      <c r="A64" s="48" t="s">
        <v>36</v>
      </c>
      <c r="B64" s="48"/>
      <c r="C64" s="48"/>
      <c r="D64" s="48"/>
      <c r="H64" s="1"/>
    </row>
    <row r="65" spans="1:8" s="1" customFormat="1" ht="14.5" customHeight="1" x14ac:dyDescent="0.35">
      <c r="A65" s="13"/>
      <c r="B65" s="13"/>
      <c r="C65" s="11"/>
      <c r="D65" s="14"/>
    </row>
    <row r="66" spans="1:8" s="1" customFormat="1" ht="15" customHeight="1" x14ac:dyDescent="0.35">
      <c r="A66" s="52" t="s">
        <v>30</v>
      </c>
      <c r="B66" s="54"/>
      <c r="C66" s="54"/>
      <c r="D66" s="54"/>
    </row>
    <row r="67" spans="1:8" s="1" customFormat="1" ht="14.5" customHeight="1" x14ac:dyDescent="0.35">
      <c r="A67" s="4"/>
      <c r="B67" s="13"/>
      <c r="C67" s="13"/>
      <c r="D67" s="13"/>
    </row>
    <row r="68" spans="1:8" s="8" customFormat="1" ht="14.5" customHeight="1" x14ac:dyDescent="0.35">
      <c r="A68" s="48" t="s">
        <v>31</v>
      </c>
      <c r="B68" s="48"/>
      <c r="C68" s="6" t="s">
        <v>26</v>
      </c>
      <c r="D68" s="12">
        <f t="array" ref="D68">VLOOKUP("R1"&amp;A68&amp;C68,CHOOSE({1,2},'[1]Mapping for OEB Tariff Schedule'!A:A&amp;'[1]Mapping for OEB Tariff Schedule'!C:C&amp;'[1]Mapping for OEB Tariff Schedule'!D:D,'[1]Mapping for OEB Tariff Schedule'!E:E),2,0)</f>
        <v>3.0000000000000001E-3</v>
      </c>
      <c r="H68" s="1"/>
    </row>
    <row r="69" spans="1:8" s="8" customFormat="1" ht="14.5" customHeight="1" x14ac:dyDescent="0.35">
      <c r="A69" s="48" t="s">
        <v>32</v>
      </c>
      <c r="B69" s="48"/>
      <c r="C69" s="6" t="s">
        <v>26</v>
      </c>
      <c r="D69" s="12">
        <f t="array" ref="D69">VLOOKUP("R1"&amp;A69&amp;C69,CHOOSE({1,2},'[1]Mapping for OEB Tariff Schedule'!A:A&amp;'[1]Mapping for OEB Tariff Schedule'!C:C&amp;'[1]Mapping for OEB Tariff Schedule'!D:D,'[1]Mapping for OEB Tariff Schedule'!E:E),2,0)</f>
        <v>4.0000000000000002E-4</v>
      </c>
      <c r="H69" s="1"/>
    </row>
    <row r="70" spans="1:8" s="8" customFormat="1" ht="14.5" customHeight="1" x14ac:dyDescent="0.35">
      <c r="A70" s="48" t="s">
        <v>33</v>
      </c>
      <c r="B70" s="48"/>
      <c r="C70" s="6" t="s">
        <v>26</v>
      </c>
      <c r="D70" s="12">
        <f t="array" ref="D70">VLOOKUP("R1"&amp;A70&amp;C70,CHOOSE({1,2},'[1]Mapping for OEB Tariff Schedule'!A:A&amp;'[1]Mapping for OEB Tariff Schedule'!C:C&amp;'[1]Mapping for OEB Tariff Schedule'!D:D,'[1]Mapping for OEB Tariff Schedule'!E:E),2,0)</f>
        <v>5.0000000000000001E-4</v>
      </c>
      <c r="H70" s="1"/>
    </row>
    <row r="71" spans="1:8" s="8" customFormat="1" ht="14.5" customHeight="1" x14ac:dyDescent="0.35">
      <c r="A71" s="48" t="s">
        <v>34</v>
      </c>
      <c r="B71" s="48"/>
      <c r="C71" s="6" t="s">
        <v>20</v>
      </c>
      <c r="D71" s="16">
        <f t="array" ref="D71">VLOOKUP("R1"&amp;A71&amp;C71,CHOOSE({1,2},'[1]Mapping for OEB Tariff Schedule'!A:A&amp;'[1]Mapping for OEB Tariff Schedule'!C:C&amp;'[1]Mapping for OEB Tariff Schedule'!D:D,'[1]Mapping for OEB Tariff Schedule'!E:E),2,0)</f>
        <v>0.25</v>
      </c>
      <c r="H71" s="1"/>
    </row>
    <row r="72" spans="1:8" s="8" customFormat="1" ht="14.5" customHeight="1" x14ac:dyDescent="0.35">
      <c r="A72" s="9"/>
      <c r="B72" s="9"/>
      <c r="C72" s="6"/>
      <c r="D72" s="7"/>
      <c r="H72" s="1"/>
    </row>
    <row r="73" spans="1:8" s="8" customFormat="1" ht="14.5" customHeight="1" x14ac:dyDescent="0.35">
      <c r="A73" s="9"/>
      <c r="B73" s="9"/>
      <c r="C73" s="6"/>
      <c r="D73" s="7"/>
      <c r="H73" s="1"/>
    </row>
    <row r="74" spans="1:8" s="1" customFormat="1" ht="33.75" customHeight="1" x14ac:dyDescent="0.35">
      <c r="A74" s="50" t="s">
        <v>37</v>
      </c>
      <c r="B74" s="51"/>
      <c r="C74" s="51"/>
      <c r="D74" s="51"/>
    </row>
    <row r="75" spans="1:8" s="1" customFormat="1" ht="17.25" customHeight="1" x14ac:dyDescent="0.35">
      <c r="A75" s="52" t="s">
        <v>18</v>
      </c>
      <c r="B75" s="53"/>
      <c r="C75" s="53"/>
      <c r="D75" s="53"/>
    </row>
    <row r="76" spans="1:8" s="1" customFormat="1" ht="6" customHeight="1" x14ac:dyDescent="0.35">
      <c r="A76" s="4"/>
      <c r="B76" s="5"/>
      <c r="C76" s="5"/>
      <c r="D76" s="5"/>
    </row>
    <row r="77" spans="1:8" s="8" customFormat="1" ht="14.5" customHeight="1" x14ac:dyDescent="0.35">
      <c r="A77" s="48" t="s">
        <v>38</v>
      </c>
      <c r="B77" s="48"/>
      <c r="C77" s="6" t="s">
        <v>20</v>
      </c>
      <c r="D77" s="7">
        <f t="array" ref="D77">VLOOKUP("R2"&amp;A77&amp;C77,CHOOSE({1,2},'[1]Mapping for OEB Tariff Schedule'!A:A&amp;'[1]Mapping for OEB Tariff Schedule'!C:C&amp;'[1]Mapping for OEB Tariff Schedule'!D:D,'[1]Mapping for OEB Tariff Schedule'!E:E),2,0)</f>
        <v>113.63506357655548</v>
      </c>
      <c r="H77" s="1"/>
    </row>
    <row r="78" spans="1:8" s="8" customFormat="1" ht="14.5" customHeight="1" x14ac:dyDescent="0.35">
      <c r="A78" s="9" t="s">
        <v>21</v>
      </c>
      <c r="B78" s="9"/>
      <c r="C78" s="6" t="s">
        <v>20</v>
      </c>
      <c r="D78" s="7">
        <f t="array" ref="D78">VLOOKUP("R2"&amp;A78&amp;C78,CHOOSE({1,2},'[1]Mapping for OEB Tariff Schedule'!A:A&amp;'[1]Mapping for OEB Tariff Schedule'!C:C&amp;'[1]Mapping for OEB Tariff Schedule'!D:D,'[1]Mapping for OEB Tariff Schedule'!E:E),2,0)</f>
        <v>4.4153220114956397</v>
      </c>
      <c r="H78" s="1"/>
    </row>
    <row r="79" spans="1:8" s="8" customFormat="1" ht="14.5" customHeight="1" x14ac:dyDescent="0.35">
      <c r="A79" s="48" t="s">
        <v>22</v>
      </c>
      <c r="B79" s="48"/>
      <c r="C79" s="6" t="s">
        <v>20</v>
      </c>
      <c r="D79" s="7">
        <f t="array" ref="D79">VLOOKUP("R2"&amp;A79&amp;C79,CHOOSE({1,2},'[1]Mapping for OEB Tariff Schedule'!A:A&amp;'[1]Mapping for OEB Tariff Schedule'!C:C&amp;'[1]Mapping for OEB Tariff Schedule'!D:D,'[1]Mapping for OEB Tariff Schedule'!E:E),2,0)</f>
        <v>0.56999999999999995</v>
      </c>
      <c r="H79" s="1"/>
    </row>
    <row r="80" spans="1:8" s="8" customFormat="1" x14ac:dyDescent="0.35">
      <c r="A80" s="49" t="s">
        <v>23</v>
      </c>
      <c r="B80" s="48"/>
      <c r="C80" s="6" t="s">
        <v>20</v>
      </c>
      <c r="D80" s="10">
        <f t="array" ref="D80">VLOOKUP("R2"&amp;A80&amp;C80,CHOOSE({1,2},'[1]Mapping for OEB Tariff Schedule'!A:A&amp;'[1]Mapping for OEB Tariff Schedule'!C:C&amp;'[1]Mapping for OEB Tariff Schedule'!D:D,'[1]Mapping for OEB Tariff Schedule'!E:E),2,0)</f>
        <v>-0.14000000000000001</v>
      </c>
      <c r="H80" s="1"/>
    </row>
    <row r="81" spans="1:8" s="8" customFormat="1" x14ac:dyDescent="0.35">
      <c r="A81" s="49" t="s">
        <v>24</v>
      </c>
      <c r="B81" s="48"/>
      <c r="C81" s="6" t="s">
        <v>20</v>
      </c>
      <c r="D81" s="10">
        <f t="array" ref="D81">VLOOKUP("R2"&amp;A81&amp;C81,CHOOSE({1,2},'[1]Mapping for OEB Tariff Schedule'!A:A&amp;'[1]Mapping for OEB Tariff Schedule'!C:C&amp;'[1]Mapping for OEB Tariff Schedule'!D:D,'[1]Mapping for OEB Tariff Schedule'!E:E),2,0)</f>
        <v>-1.92</v>
      </c>
      <c r="H81" s="1"/>
    </row>
    <row r="82" spans="1:8" s="8" customFormat="1" ht="14.5" customHeight="1" x14ac:dyDescent="0.35">
      <c r="A82" s="48" t="s">
        <v>25</v>
      </c>
      <c r="B82" s="48"/>
      <c r="C82" s="11" t="s">
        <v>26</v>
      </c>
      <c r="D82" s="17">
        <f t="array" ref="D82">VLOOKUP("R2"&amp;A82&amp;C82,CHOOSE({1,2},'[1]Mapping for OEB Tariff Schedule'!A:A&amp;'[1]Mapping for OEB Tariff Schedule'!C:C&amp;'[1]Mapping for OEB Tariff Schedule'!D:D,'[1]Mapping for OEB Tariff Schedule'!E:E),2,0)</f>
        <v>2.2732082851594185E-2</v>
      </c>
      <c r="H82" s="1"/>
    </row>
    <row r="83" spans="1:8" s="8" customFormat="1" x14ac:dyDescent="0.35">
      <c r="A83" s="49" t="s">
        <v>23</v>
      </c>
      <c r="B83" s="48"/>
      <c r="C83" s="11" t="s">
        <v>26</v>
      </c>
      <c r="D83" s="12">
        <f t="array" ref="D83">VLOOKUP("R2"&amp;A83&amp;C83,CHOOSE({1,2},'[1]Mapping for OEB Tariff Schedule'!A:A&amp;'[1]Mapping for OEB Tariff Schedule'!C:C&amp;'[1]Mapping for OEB Tariff Schedule'!D:D,'[1]Mapping for OEB Tariff Schedule'!E:E),2,0)</f>
        <v>-1.1000000000000001E-3</v>
      </c>
      <c r="H83" s="1"/>
    </row>
    <row r="84" spans="1:8" s="8" customFormat="1" x14ac:dyDescent="0.35">
      <c r="A84" s="49" t="s">
        <v>27</v>
      </c>
      <c r="B84" s="49"/>
      <c r="C84" s="11" t="s">
        <v>26</v>
      </c>
      <c r="D84" s="12">
        <f t="array" ref="D84">VLOOKUP("R2"&amp;A84&amp;C84,CHOOSE({1,2},'[1]Mapping for OEB Tariff Schedule'!A:A&amp;'[1]Mapping for OEB Tariff Schedule'!C:C&amp;'[1]Mapping for OEB Tariff Schedule'!D:D,'[1]Mapping for OEB Tariff Schedule'!E:E),2,0)</f>
        <v>-3.8999999999999998E-3</v>
      </c>
      <c r="H84" s="1"/>
    </row>
    <row r="85" spans="1:8" s="8" customFormat="1" ht="14.5" customHeight="1" x14ac:dyDescent="0.35">
      <c r="A85" s="48" t="s">
        <v>28</v>
      </c>
      <c r="B85" s="48"/>
      <c r="C85" s="6" t="s">
        <v>26</v>
      </c>
      <c r="D85" s="17">
        <f t="array" ref="D85">VLOOKUP("R2"&amp;A85&amp;C85,CHOOSE({1,2},'[1]Mapping for OEB Tariff Schedule'!A:A&amp;'[1]Mapping for OEB Tariff Schedule'!C:C&amp;'[1]Mapping for OEB Tariff Schedule'!D:D,'[1]Mapping for OEB Tariff Schedule'!E:E),2,0)</f>
        <v>7.7000000000000002E-3</v>
      </c>
      <c r="H85" s="1"/>
    </row>
    <row r="86" spans="1:8" s="8" customFormat="1" ht="14.5" customHeight="1" x14ac:dyDescent="0.35">
      <c r="A86" s="48" t="s">
        <v>29</v>
      </c>
      <c r="B86" s="48"/>
      <c r="C86" s="6" t="s">
        <v>26</v>
      </c>
      <c r="D86" s="17">
        <f t="array" ref="D86">VLOOKUP("R2"&amp;A86&amp;C86,CHOOSE({1,2},'[1]Mapping for OEB Tariff Schedule'!A:A&amp;'[1]Mapping for OEB Tariff Schedule'!C:C&amp;'[1]Mapping for OEB Tariff Schedule'!D:D,'[1]Mapping for OEB Tariff Schedule'!E:E),2,0)</f>
        <v>6.7999999999999996E-3</v>
      </c>
      <c r="H86" s="1"/>
    </row>
    <row r="87" spans="1:8" s="8" customFormat="1" ht="14.5" customHeight="1" x14ac:dyDescent="0.35">
      <c r="A87" s="9"/>
      <c r="B87" s="9"/>
      <c r="C87" s="6"/>
      <c r="D87" s="15"/>
      <c r="H87" s="1"/>
    </row>
    <row r="88" spans="1:8" s="8" customFormat="1" ht="33.65" customHeight="1" x14ac:dyDescent="0.35">
      <c r="A88" s="48" t="s">
        <v>39</v>
      </c>
      <c r="B88" s="48"/>
      <c r="C88" s="48"/>
      <c r="D88" s="48"/>
      <c r="H88" s="1"/>
    </row>
    <row r="89" spans="1:8" s="1" customFormat="1" ht="14.5" customHeight="1" x14ac:dyDescent="0.35">
      <c r="A89" s="13"/>
      <c r="B89" s="13"/>
      <c r="C89" s="11"/>
      <c r="D89" s="14"/>
    </row>
    <row r="90" spans="1:8" s="8" customFormat="1" ht="21" customHeight="1" x14ac:dyDescent="0.35">
      <c r="A90" s="48" t="s">
        <v>40</v>
      </c>
      <c r="B90" s="48"/>
      <c r="C90" s="48"/>
      <c r="D90" s="48"/>
      <c r="H90" s="1"/>
    </row>
    <row r="91" spans="1:8" s="1" customFormat="1" ht="14.5" customHeight="1" x14ac:dyDescent="0.35">
      <c r="A91" s="13"/>
      <c r="B91" s="13"/>
      <c r="C91" s="11"/>
      <c r="D91" s="14"/>
    </row>
    <row r="92" spans="1:8" s="1" customFormat="1" ht="18" customHeight="1" x14ac:dyDescent="0.35">
      <c r="A92" s="52" t="s">
        <v>30</v>
      </c>
      <c r="B92" s="54"/>
      <c r="C92" s="54"/>
      <c r="D92" s="54"/>
    </row>
    <row r="93" spans="1:8" s="1" customFormat="1" ht="14.5" customHeight="1" x14ac:dyDescent="0.35">
      <c r="A93" s="4"/>
      <c r="B93" s="13"/>
      <c r="C93" s="13"/>
      <c r="D93" s="13"/>
    </row>
    <row r="94" spans="1:8" s="8" customFormat="1" ht="14.5" customHeight="1" x14ac:dyDescent="0.35">
      <c r="A94" s="48" t="s">
        <v>31</v>
      </c>
      <c r="B94" s="48"/>
      <c r="C94" s="6" t="s">
        <v>26</v>
      </c>
      <c r="D94" s="15">
        <f t="array" ref="D94">VLOOKUP("R2"&amp;A94&amp;C94,CHOOSE({1,2},'[1]Mapping for OEB Tariff Schedule'!A:A&amp;'[1]Mapping for OEB Tariff Schedule'!C:C&amp;'[1]Mapping for OEB Tariff Schedule'!D:D,'[1]Mapping for OEB Tariff Schedule'!E:E),2,0)</f>
        <v>3.0000000000000001E-3</v>
      </c>
      <c r="H94" s="1"/>
    </row>
    <row r="95" spans="1:8" s="8" customFormat="1" ht="14.5" customHeight="1" x14ac:dyDescent="0.35">
      <c r="A95" s="48" t="s">
        <v>32</v>
      </c>
      <c r="B95" s="48"/>
      <c r="C95" s="6" t="s">
        <v>26</v>
      </c>
      <c r="D95" s="15">
        <f t="array" ref="D95">VLOOKUP("R2"&amp;A95&amp;C95,CHOOSE({1,2},'[1]Mapping for OEB Tariff Schedule'!A:A&amp;'[1]Mapping for OEB Tariff Schedule'!C:C&amp;'[1]Mapping for OEB Tariff Schedule'!D:D,'[1]Mapping for OEB Tariff Schedule'!E:E),2,0)</f>
        <v>4.0000000000000002E-4</v>
      </c>
      <c r="H95" s="1"/>
    </row>
    <row r="96" spans="1:8" s="8" customFormat="1" ht="14.5" customHeight="1" x14ac:dyDescent="0.35">
      <c r="A96" s="48" t="s">
        <v>33</v>
      </c>
      <c r="B96" s="48"/>
      <c r="C96" s="6" t="s">
        <v>26</v>
      </c>
      <c r="D96" s="15">
        <f t="array" ref="D96">VLOOKUP("R2"&amp;A96&amp;C96,CHOOSE({1,2},'[1]Mapping for OEB Tariff Schedule'!A:A&amp;'[1]Mapping for OEB Tariff Schedule'!C:C&amp;'[1]Mapping for OEB Tariff Schedule'!D:D,'[1]Mapping for OEB Tariff Schedule'!E:E),2,0)</f>
        <v>5.0000000000000001E-4</v>
      </c>
      <c r="H96" s="1"/>
    </row>
    <row r="97" spans="1:8" s="8" customFormat="1" ht="14.5" customHeight="1" x14ac:dyDescent="0.35">
      <c r="A97" s="48" t="s">
        <v>34</v>
      </c>
      <c r="B97" s="48"/>
      <c r="C97" s="6" t="s">
        <v>20</v>
      </c>
      <c r="D97" s="7">
        <f t="array" ref="D97">VLOOKUP("R2"&amp;A97&amp;C97,CHOOSE({1,2},'[1]Mapping for OEB Tariff Schedule'!A:A&amp;'[1]Mapping for OEB Tariff Schedule'!C:C&amp;'[1]Mapping for OEB Tariff Schedule'!D:D,'[1]Mapping for OEB Tariff Schedule'!E:E),2,0)</f>
        <v>0.25</v>
      </c>
      <c r="H97" s="1"/>
    </row>
    <row r="98" spans="1:8" s="8" customFormat="1" ht="14.5" customHeight="1" x14ac:dyDescent="0.35">
      <c r="A98" s="9"/>
      <c r="B98" s="9"/>
      <c r="C98" s="6"/>
      <c r="D98" s="7"/>
      <c r="H98" s="1"/>
    </row>
    <row r="99" spans="1:8" s="8" customFormat="1" ht="2.25" customHeight="1" x14ac:dyDescent="0.35">
      <c r="A99" s="9"/>
      <c r="B99" s="9"/>
      <c r="C99" s="6"/>
      <c r="D99" s="7"/>
      <c r="H99" s="1"/>
    </row>
    <row r="100" spans="1:8" s="1" customFormat="1" ht="18" customHeight="1" x14ac:dyDescent="0.35">
      <c r="A100" s="50" t="s">
        <v>41</v>
      </c>
      <c r="B100" s="51"/>
      <c r="C100" s="51"/>
      <c r="D100" s="51"/>
    </row>
    <row r="101" spans="1:8" s="1" customFormat="1" ht="18.75" customHeight="1" x14ac:dyDescent="0.35">
      <c r="A101" s="52" t="s">
        <v>18</v>
      </c>
      <c r="B101" s="53"/>
      <c r="C101" s="53"/>
      <c r="D101" s="53"/>
    </row>
    <row r="102" spans="1:8" s="1" customFormat="1" ht="6" customHeight="1" x14ac:dyDescent="0.35">
      <c r="A102" s="4"/>
      <c r="B102" s="5"/>
      <c r="C102" s="5"/>
      <c r="D102" s="5"/>
    </row>
    <row r="103" spans="1:8" s="8" customFormat="1" ht="14.5" customHeight="1" x14ac:dyDescent="0.35">
      <c r="A103" s="48" t="s">
        <v>19</v>
      </c>
      <c r="B103" s="48"/>
      <c r="C103" s="6" t="s">
        <v>20</v>
      </c>
      <c r="D103" s="7">
        <f t="array" ref="D103">VLOOKUP("Seasonal"&amp;A103&amp;C103,CHOOSE({1,2},'[1]Mapping for OEB Tariff Schedule'!A:A&amp;'[1]Mapping for OEB Tariff Schedule'!C:C&amp;'[1]Mapping for OEB Tariff Schedule'!D:D,'[1]Mapping for OEB Tariff Schedule'!E:E),2,0)</f>
        <v>50.719507937815912</v>
      </c>
      <c r="H103" s="1"/>
    </row>
    <row r="104" spans="1:8" s="8" customFormat="1" ht="14.5" customHeight="1" x14ac:dyDescent="0.35">
      <c r="A104" s="9" t="s">
        <v>21</v>
      </c>
      <c r="B104" s="9"/>
      <c r="C104" s="6" t="s">
        <v>20</v>
      </c>
      <c r="D104" s="7">
        <f t="array" ref="D104">VLOOKUP("Seasonal"&amp;A104&amp;C104,CHOOSE({1,2},'[1]Mapping for OEB Tariff Schedule'!A:A&amp;'[1]Mapping for OEB Tariff Schedule'!C:C&amp;'[1]Mapping for OEB Tariff Schedule'!D:D,'[1]Mapping for OEB Tariff Schedule'!E:E),2,0)</f>
        <v>1.7883973753859295</v>
      </c>
      <c r="H104" s="1"/>
    </row>
    <row r="105" spans="1:8" s="8" customFormat="1" ht="14.5" customHeight="1" x14ac:dyDescent="0.35">
      <c r="A105" s="48" t="s">
        <v>22</v>
      </c>
      <c r="B105" s="48"/>
      <c r="C105" s="6" t="s">
        <v>20</v>
      </c>
      <c r="D105" s="7">
        <f t="array" ref="D105">VLOOKUP("Seasonal"&amp;A105&amp;C105,CHOOSE({1,2},'[1]Mapping for OEB Tariff Schedule'!A:A&amp;'[1]Mapping for OEB Tariff Schedule'!C:C&amp;'[1]Mapping for OEB Tariff Schedule'!D:D,'[1]Mapping for OEB Tariff Schedule'!E:E),2,0)</f>
        <v>0.56999999999999995</v>
      </c>
      <c r="H105" s="1"/>
    </row>
    <row r="106" spans="1:8" s="8" customFormat="1" x14ac:dyDescent="0.35">
      <c r="A106" s="49" t="s">
        <v>23</v>
      </c>
      <c r="B106" s="48"/>
      <c r="C106" s="6" t="s">
        <v>20</v>
      </c>
      <c r="D106" s="10">
        <f t="array" ref="D106">VLOOKUP("Seasonal"&amp;A106&amp;C106,CHOOSE({1,2},'[1]Mapping for OEB Tariff Schedule'!A:A&amp;'[1]Mapping for OEB Tariff Schedule'!C:C&amp;'[1]Mapping for OEB Tariff Schedule'!D:D,'[1]Mapping for OEB Tariff Schedule'!E:E),2,0)</f>
        <v>-0.14000000000000001</v>
      </c>
      <c r="H106" s="1"/>
    </row>
    <row r="107" spans="1:8" s="8" customFormat="1" x14ac:dyDescent="0.35">
      <c r="A107" s="49" t="s">
        <v>24</v>
      </c>
      <c r="B107" s="48"/>
      <c r="C107" s="6" t="s">
        <v>20</v>
      </c>
      <c r="D107" s="10">
        <f t="array" ref="D107">VLOOKUP("Seasonal"&amp;A107&amp;C107,CHOOSE({1,2},'[1]Mapping for OEB Tariff Schedule'!A:A&amp;'[1]Mapping for OEB Tariff Schedule'!C:C&amp;'[1]Mapping for OEB Tariff Schedule'!D:D,'[1]Mapping for OEB Tariff Schedule'!E:E),2,0)</f>
        <v>-0.9</v>
      </c>
      <c r="H107" s="1"/>
    </row>
    <row r="108" spans="1:8" s="8" customFormat="1" ht="14.5" customHeight="1" x14ac:dyDescent="0.35">
      <c r="A108" s="48" t="s">
        <v>25</v>
      </c>
      <c r="B108" s="48"/>
      <c r="C108" s="11" t="s">
        <v>26</v>
      </c>
      <c r="D108" s="15">
        <f t="array" ref="D108">VLOOKUP("Seasonal"&amp;A108&amp;C108,CHOOSE({1,2},'[1]Mapping for OEB Tariff Schedule'!A:A&amp;'[1]Mapping for OEB Tariff Schedule'!C:C&amp;'[1]Mapping for OEB Tariff Schedule'!D:D,'[1]Mapping for OEB Tariff Schedule'!E:E),2,0)</f>
        <v>4.4057420315166074E-2</v>
      </c>
      <c r="H108" s="1"/>
    </row>
    <row r="109" spans="1:8" s="8" customFormat="1" x14ac:dyDescent="0.35">
      <c r="A109" s="49" t="s">
        <v>23</v>
      </c>
      <c r="B109" s="48"/>
      <c r="C109" s="11" t="s">
        <v>26</v>
      </c>
      <c r="D109" s="12">
        <f t="array" ref="D109">VLOOKUP("Seasonal"&amp;A109&amp;C109,CHOOSE({1,2},'[1]Mapping for OEB Tariff Schedule'!A:A&amp;'[1]Mapping for OEB Tariff Schedule'!C:C&amp;'[1]Mapping for OEB Tariff Schedule'!D:D,'[1]Mapping for OEB Tariff Schedule'!E:E),2,0)</f>
        <v>-2.3E-3</v>
      </c>
      <c r="H109" s="1"/>
    </row>
    <row r="110" spans="1:8" s="8" customFormat="1" x14ac:dyDescent="0.35">
      <c r="A110" s="49" t="s">
        <v>27</v>
      </c>
      <c r="B110" s="49"/>
      <c r="C110" s="11" t="s">
        <v>26</v>
      </c>
      <c r="D110" s="12">
        <f t="array" ref="D110">VLOOKUP("Seasonal"&amp;A110&amp;C110,CHOOSE({1,2},'[1]Mapping for OEB Tariff Schedule'!A:A&amp;'[1]Mapping for OEB Tariff Schedule'!C:C&amp;'[1]Mapping for OEB Tariff Schedule'!D:D,'[1]Mapping for OEB Tariff Schedule'!E:E),2,0)</f>
        <v>-3.8999999999999998E-3</v>
      </c>
      <c r="H110" s="1"/>
    </row>
    <row r="111" spans="1:8" s="8" customFormat="1" ht="15.75" customHeight="1" x14ac:dyDescent="0.35">
      <c r="A111" s="48" t="s">
        <v>28</v>
      </c>
      <c r="B111" s="48"/>
      <c r="C111" s="6" t="s">
        <v>26</v>
      </c>
      <c r="D111" s="12">
        <f t="array" ref="D111">VLOOKUP("Seasonal"&amp;A111&amp;C111,CHOOSE({1,2},'[1]Mapping for OEB Tariff Schedule'!A:A&amp;'[1]Mapping for OEB Tariff Schedule'!C:C&amp;'[1]Mapping for OEB Tariff Schedule'!D:D,'[1]Mapping for OEB Tariff Schedule'!E:E),2,0)</f>
        <v>6.4000000000000003E-3</v>
      </c>
      <c r="H111" s="1"/>
    </row>
    <row r="112" spans="1:8" s="8" customFormat="1" ht="14.25" customHeight="1" x14ac:dyDescent="0.35">
      <c r="A112" s="48" t="s">
        <v>29</v>
      </c>
      <c r="B112" s="48"/>
      <c r="C112" s="6" t="s">
        <v>26</v>
      </c>
      <c r="D112" s="12">
        <f t="array" ref="D112">VLOOKUP("Seasonal"&amp;A112&amp;C112,CHOOSE({1,2},'[1]Mapping for OEB Tariff Schedule'!A:A&amp;'[1]Mapping for OEB Tariff Schedule'!C:C&amp;'[1]Mapping for OEB Tariff Schedule'!D:D,'[1]Mapping for OEB Tariff Schedule'!E:E),2,0)</f>
        <v>6.1000000000000004E-3</v>
      </c>
      <c r="H112" s="1"/>
    </row>
    <row r="113" spans="1:8" s="1" customFormat="1" ht="6.75" customHeight="1" x14ac:dyDescent="0.35">
      <c r="A113" s="13"/>
      <c r="B113" s="13"/>
      <c r="C113" s="11"/>
      <c r="D113" s="14"/>
    </row>
    <row r="114" spans="1:8" s="1" customFormat="1" ht="15" customHeight="1" x14ac:dyDescent="0.35">
      <c r="A114" s="52" t="s">
        <v>30</v>
      </c>
      <c r="B114" s="54"/>
      <c r="C114" s="54"/>
      <c r="D114" s="54"/>
    </row>
    <row r="115" spans="1:8" s="1" customFormat="1" ht="6.75" customHeight="1" x14ac:dyDescent="0.35">
      <c r="A115" s="4"/>
      <c r="B115" s="13"/>
      <c r="C115" s="13"/>
      <c r="D115" s="13"/>
    </row>
    <row r="116" spans="1:8" s="8" customFormat="1" ht="11.25" customHeight="1" x14ac:dyDescent="0.35">
      <c r="A116" s="48" t="s">
        <v>31</v>
      </c>
      <c r="B116" s="48"/>
      <c r="C116" s="6" t="s">
        <v>26</v>
      </c>
      <c r="D116" s="15">
        <f t="array" ref="D116">VLOOKUP("Seasonal"&amp;A116&amp;C116,CHOOSE({1,2},'[1]Mapping for OEB Tariff Schedule'!A:A&amp;'[1]Mapping for OEB Tariff Schedule'!C:C&amp;'[1]Mapping for OEB Tariff Schedule'!D:D,'[1]Mapping for OEB Tariff Schedule'!E:E),2,0)</f>
        <v>3.0000000000000001E-3</v>
      </c>
      <c r="H116" s="1"/>
    </row>
    <row r="117" spans="1:8" s="8" customFormat="1" ht="11.25" customHeight="1" x14ac:dyDescent="0.35">
      <c r="A117" s="48" t="s">
        <v>32</v>
      </c>
      <c r="B117" s="48"/>
      <c r="C117" s="6" t="s">
        <v>26</v>
      </c>
      <c r="D117" s="15">
        <f t="array" ref="D117">VLOOKUP("Seasonal"&amp;A117&amp;C117,CHOOSE({1,2},'[1]Mapping for OEB Tariff Schedule'!A:A&amp;'[1]Mapping for OEB Tariff Schedule'!C:C&amp;'[1]Mapping for OEB Tariff Schedule'!D:D,'[1]Mapping for OEB Tariff Schedule'!E:E),2,0)</f>
        <v>4.0000000000000002E-4</v>
      </c>
      <c r="H117" s="1"/>
    </row>
    <row r="118" spans="1:8" s="8" customFormat="1" ht="11.25" customHeight="1" x14ac:dyDescent="0.35">
      <c r="A118" s="48" t="s">
        <v>33</v>
      </c>
      <c r="B118" s="48"/>
      <c r="C118" s="6" t="s">
        <v>26</v>
      </c>
      <c r="D118" s="15">
        <f t="array" ref="D118">VLOOKUP("Seasonal"&amp;A118&amp;C118,CHOOSE({1,2},'[1]Mapping for OEB Tariff Schedule'!A:A&amp;'[1]Mapping for OEB Tariff Schedule'!C:C&amp;'[1]Mapping for OEB Tariff Schedule'!D:D,'[1]Mapping for OEB Tariff Schedule'!E:E),2,0)</f>
        <v>5.0000000000000001E-4</v>
      </c>
      <c r="H118" s="1"/>
    </row>
    <row r="119" spans="1:8" s="8" customFormat="1" ht="11.25" customHeight="1" x14ac:dyDescent="0.35">
      <c r="A119" s="48" t="s">
        <v>34</v>
      </c>
      <c r="B119" s="48"/>
      <c r="C119" s="6" t="s">
        <v>20</v>
      </c>
      <c r="D119" s="7">
        <f t="array" ref="D119">VLOOKUP("Seasonal"&amp;A119&amp;C119,CHOOSE({1,2},'[1]Mapping for OEB Tariff Schedule'!A:A&amp;'[1]Mapping for OEB Tariff Schedule'!C:C&amp;'[1]Mapping for OEB Tariff Schedule'!D:D,'[1]Mapping for OEB Tariff Schedule'!E:E),2,0)</f>
        <v>0.25</v>
      </c>
      <c r="H119" s="1"/>
    </row>
    <row r="120" spans="1:8" s="8" customFormat="1" ht="11.25" customHeight="1" x14ac:dyDescent="0.35">
      <c r="A120" s="9"/>
      <c r="B120" s="9"/>
      <c r="C120" s="6"/>
      <c r="D120" s="7"/>
      <c r="H120" s="1"/>
    </row>
    <row r="121" spans="1:8" s="18" customFormat="1" ht="18.5" x14ac:dyDescent="0.45">
      <c r="A121" s="55" t="s">
        <v>42</v>
      </c>
      <c r="B121" s="56"/>
      <c r="C121" s="56"/>
      <c r="D121" s="56"/>
      <c r="H121" s="1"/>
    </row>
    <row r="122" spans="1:8" s="1" customFormat="1" ht="46.4" customHeight="1" x14ac:dyDescent="0.35">
      <c r="A122" s="41" t="s">
        <v>43</v>
      </c>
      <c r="B122" s="41"/>
      <c r="C122" s="41"/>
      <c r="D122" s="41"/>
    </row>
    <row r="123" spans="1:8" s="1" customFormat="1" ht="6.75" customHeight="1" x14ac:dyDescent="0.35">
      <c r="A123" s="2"/>
      <c r="B123" s="2"/>
      <c r="C123" s="2"/>
      <c r="D123" s="2"/>
    </row>
    <row r="124" spans="1:8" s="1" customFormat="1" ht="14.9" customHeight="1" x14ac:dyDescent="0.35">
      <c r="A124" s="42" t="s">
        <v>10</v>
      </c>
      <c r="B124" s="41"/>
      <c r="C124" s="41"/>
      <c r="D124" s="41"/>
    </row>
    <row r="125" spans="1:8" s="1" customFormat="1" ht="6.75" customHeight="1" x14ac:dyDescent="0.35">
      <c r="A125" s="3"/>
      <c r="B125" s="2"/>
      <c r="C125" s="2"/>
      <c r="D125" s="2"/>
    </row>
    <row r="126" spans="1:8" s="1" customFormat="1" ht="13.4" customHeight="1" x14ac:dyDescent="0.35">
      <c r="A126" s="41" t="s">
        <v>44</v>
      </c>
      <c r="B126" s="41"/>
      <c r="C126" s="41"/>
      <c r="D126" s="41"/>
    </row>
    <row r="127" spans="1:8" s="1" customFormat="1" ht="35.5" customHeight="1" x14ac:dyDescent="0.35">
      <c r="A127" s="43" t="s">
        <v>45</v>
      </c>
      <c r="B127" s="43"/>
      <c r="C127" s="43"/>
      <c r="D127" s="43"/>
    </row>
    <row r="128" spans="1:8" s="1" customFormat="1" ht="6.75" customHeight="1" x14ac:dyDescent="0.35">
      <c r="A128" s="2"/>
      <c r="B128" s="2"/>
      <c r="C128" s="2"/>
      <c r="D128" s="2"/>
    </row>
    <row r="129" spans="1:4" s="1" customFormat="1" ht="34.5" customHeight="1" x14ac:dyDescent="0.35">
      <c r="A129" s="41" t="s">
        <v>13</v>
      </c>
      <c r="B129" s="41"/>
      <c r="C129" s="41"/>
      <c r="D129" s="41"/>
    </row>
    <row r="130" spans="1:4" s="1" customFormat="1" ht="6.75" customHeight="1" x14ac:dyDescent="0.35">
      <c r="A130" s="2"/>
      <c r="B130" s="2"/>
      <c r="C130" s="2"/>
      <c r="D130" s="2"/>
    </row>
    <row r="131" spans="1:4" s="1" customFormat="1" ht="46.4" customHeight="1" x14ac:dyDescent="0.35">
      <c r="A131" s="41" t="s">
        <v>14</v>
      </c>
      <c r="B131" s="41"/>
      <c r="C131" s="41"/>
      <c r="D131" s="41"/>
    </row>
    <row r="132" spans="1:4" s="1" customFormat="1" ht="6.75" customHeight="1" x14ac:dyDescent="0.35">
      <c r="A132" s="2"/>
      <c r="B132" s="2"/>
      <c r="C132" s="2"/>
      <c r="D132" s="2"/>
    </row>
    <row r="133" spans="1:4" s="1" customFormat="1" ht="46.4" customHeight="1" x14ac:dyDescent="0.35">
      <c r="A133" s="41" t="s">
        <v>15</v>
      </c>
      <c r="B133" s="41"/>
      <c r="C133" s="41"/>
      <c r="D133" s="41"/>
    </row>
    <row r="134" spans="1:4" s="1" customFormat="1" ht="6.75" customHeight="1" x14ac:dyDescent="0.35">
      <c r="A134" s="41"/>
      <c r="B134" s="41"/>
      <c r="C134" s="41"/>
      <c r="D134" s="41"/>
    </row>
    <row r="135" spans="1:4" s="1" customFormat="1" ht="69.650000000000006" customHeight="1" x14ac:dyDescent="0.35">
      <c r="A135" s="41" t="s">
        <v>46</v>
      </c>
      <c r="B135" s="41"/>
      <c r="C135" s="41"/>
      <c r="D135" s="41"/>
    </row>
    <row r="136" spans="1:4" s="1" customFormat="1" ht="6.75" customHeight="1" x14ac:dyDescent="0.35">
      <c r="A136" s="41"/>
      <c r="B136" s="41"/>
      <c r="C136" s="41"/>
      <c r="D136" s="41"/>
    </row>
    <row r="137" spans="1:4" s="1" customFormat="1" ht="69.650000000000006" customHeight="1" x14ac:dyDescent="0.35">
      <c r="A137" s="41" t="s">
        <v>47</v>
      </c>
      <c r="B137" s="41"/>
      <c r="C137" s="41"/>
      <c r="D137" s="41"/>
    </row>
    <row r="138" spans="1:4" s="1" customFormat="1" ht="6.75" customHeight="1" x14ac:dyDescent="0.35">
      <c r="A138" s="41"/>
      <c r="B138" s="41"/>
      <c r="C138" s="41"/>
      <c r="D138" s="41"/>
    </row>
    <row r="139" spans="1:4" s="1" customFormat="1" ht="34.5" customHeight="1" x14ac:dyDescent="0.35">
      <c r="A139" s="41" t="s">
        <v>16</v>
      </c>
      <c r="B139" s="41"/>
      <c r="C139" s="41"/>
      <c r="D139" s="41"/>
    </row>
    <row r="140" spans="1:4" s="1" customFormat="1" ht="12" customHeight="1" x14ac:dyDescent="0.35">
      <c r="A140" s="2"/>
      <c r="B140" s="2"/>
      <c r="C140" s="2"/>
      <c r="D140" s="2"/>
    </row>
    <row r="141" spans="1:4" s="1" customFormat="1" ht="27.75" customHeight="1" x14ac:dyDescent="0.35">
      <c r="A141" s="50" t="s">
        <v>48</v>
      </c>
      <c r="B141" s="51"/>
      <c r="C141" s="51"/>
      <c r="D141" s="51"/>
    </row>
    <row r="142" spans="1:4" s="1" customFormat="1" ht="6.75" customHeight="1" x14ac:dyDescent="0.35">
      <c r="A142" s="2"/>
      <c r="B142" s="2"/>
      <c r="C142" s="2"/>
      <c r="D142" s="2"/>
    </row>
    <row r="143" spans="1:4" s="1" customFormat="1" ht="23.15" customHeight="1" x14ac:dyDescent="0.35">
      <c r="A143" s="41" t="s">
        <v>49</v>
      </c>
      <c r="B143" s="41"/>
      <c r="C143" s="41"/>
      <c r="D143" s="41"/>
    </row>
    <row r="144" spans="1:4" s="1" customFormat="1" ht="6.75" customHeight="1" x14ac:dyDescent="0.35">
      <c r="A144" s="2"/>
      <c r="B144" s="2"/>
      <c r="C144" s="2"/>
      <c r="D144" s="2"/>
    </row>
    <row r="145" spans="1:8" s="1" customFormat="1" ht="15" customHeight="1" x14ac:dyDescent="0.35">
      <c r="A145" s="52" t="s">
        <v>18</v>
      </c>
      <c r="B145" s="52"/>
      <c r="C145" s="52"/>
      <c r="D145" s="52"/>
    </row>
    <row r="146" spans="1:8" s="1" customFormat="1" ht="6.75" customHeight="1" x14ac:dyDescent="0.35">
      <c r="A146" s="4"/>
      <c r="B146" s="5"/>
      <c r="C146" s="5"/>
      <c r="D146" s="5"/>
    </row>
    <row r="147" spans="1:8" s="8" customFormat="1" ht="11.25" customHeight="1" x14ac:dyDescent="0.35">
      <c r="A147" s="48" t="s">
        <v>19</v>
      </c>
      <c r="B147" s="48"/>
      <c r="C147" s="6" t="s">
        <v>20</v>
      </c>
      <c r="D147" s="7">
        <f t="array" ref="D147">VLOOKUP("UGe"&amp;A147&amp;C147,CHOOSE({1,2},'[1]Mapping for OEB Tariff Schedule'!A:A&amp;'[1]Mapping for OEB Tariff Schedule'!C:C&amp;'[1]Mapping for OEB Tariff Schedule'!D:D,'[1]Mapping for OEB Tariff Schedule'!E:E),2,0)</f>
        <v>25.590636048426276</v>
      </c>
      <c r="H147" s="1"/>
    </row>
    <row r="148" spans="1:8" s="8" customFormat="1" ht="11.25" customHeight="1" x14ac:dyDescent="0.35">
      <c r="A148" s="9" t="s">
        <v>21</v>
      </c>
      <c r="B148" s="9"/>
      <c r="C148" s="6" t="s">
        <v>20</v>
      </c>
      <c r="D148" s="7">
        <f t="array" ref="D148">VLOOKUP("UGe"&amp;A148&amp;C148,CHOOSE({1,2},'[1]Mapping for OEB Tariff Schedule'!A:A&amp;'[1]Mapping for OEB Tariff Schedule'!C:C&amp;'[1]Mapping for OEB Tariff Schedule'!D:D,'[1]Mapping for OEB Tariff Schedule'!E:E),2,0)</f>
        <v>0.8118999729278934</v>
      </c>
      <c r="H148" s="1"/>
    </row>
    <row r="149" spans="1:8" s="8" customFormat="1" ht="11.25" customHeight="1" x14ac:dyDescent="0.35">
      <c r="A149" s="48" t="s">
        <v>22</v>
      </c>
      <c r="B149" s="48"/>
      <c r="C149" s="6" t="s">
        <v>20</v>
      </c>
      <c r="D149" s="7">
        <f t="array" ref="D149">VLOOKUP("UGe"&amp;A149&amp;C149,CHOOSE({1,2},'[1]Mapping for OEB Tariff Schedule'!A:A&amp;'[1]Mapping for OEB Tariff Schedule'!C:C&amp;'[1]Mapping for OEB Tariff Schedule'!D:D,'[1]Mapping for OEB Tariff Schedule'!E:E),2,0)</f>
        <v>0.56999999999999995</v>
      </c>
      <c r="H149" s="1"/>
    </row>
    <row r="150" spans="1:8" s="8" customFormat="1" x14ac:dyDescent="0.35">
      <c r="A150" s="49" t="s">
        <v>23</v>
      </c>
      <c r="B150" s="48"/>
      <c r="C150" s="6" t="s">
        <v>20</v>
      </c>
      <c r="D150" s="10">
        <f t="array" ref="D150">VLOOKUP("UGe"&amp;A150&amp;C150,CHOOSE({1,2},'[1]Mapping for OEB Tariff Schedule'!A:A&amp;'[1]Mapping for OEB Tariff Schedule'!C:C&amp;'[1]Mapping for OEB Tariff Schedule'!D:D,'[1]Mapping for OEB Tariff Schedule'!E:E),2,0)</f>
        <v>-0.14000000000000001</v>
      </c>
      <c r="H150" s="1"/>
    </row>
    <row r="151" spans="1:8" s="8" customFormat="1" x14ac:dyDescent="0.35">
      <c r="A151" s="49" t="s">
        <v>24</v>
      </c>
      <c r="B151" s="48"/>
      <c r="C151" s="6" t="s">
        <v>20</v>
      </c>
      <c r="D151" s="10">
        <f t="array" ref="D151">VLOOKUP("UGe"&amp;A151&amp;C151,CHOOSE({1,2},'[1]Mapping for OEB Tariff Schedule'!A:A&amp;'[1]Mapping for OEB Tariff Schedule'!C:C&amp;'[1]Mapping for OEB Tariff Schedule'!D:D,'[1]Mapping for OEB Tariff Schedule'!E:E),2,0)</f>
        <v>-0.36</v>
      </c>
      <c r="H151" s="1"/>
    </row>
    <row r="152" spans="1:8" s="8" customFormat="1" ht="11.25" customHeight="1" x14ac:dyDescent="0.35">
      <c r="A152" s="48" t="s">
        <v>25</v>
      </c>
      <c r="B152" s="48"/>
      <c r="C152" s="11" t="s">
        <v>26</v>
      </c>
      <c r="D152" s="17">
        <f t="array" ref="D152">VLOOKUP("UGe"&amp;A152&amp;C152,CHOOSE({1,2},'[1]Mapping for OEB Tariff Schedule'!A:A&amp;'[1]Mapping for OEB Tariff Schedule'!C:C&amp;'[1]Mapping for OEB Tariff Schedule'!D:D,'[1]Mapping for OEB Tariff Schedule'!E:E),2,0)</f>
        <v>3.056591544553856E-2</v>
      </c>
      <c r="H152" s="1"/>
    </row>
    <row r="153" spans="1:8" s="8" customFormat="1" ht="16" customHeight="1" x14ac:dyDescent="0.35">
      <c r="A153" s="9" t="s">
        <v>21</v>
      </c>
      <c r="B153" s="9"/>
      <c r="C153" s="11" t="s">
        <v>26</v>
      </c>
      <c r="D153" s="17">
        <f t="array" ref="D153">VLOOKUP("UGe"&amp;A153&amp;C153,CHOOSE({1,2},'[1]Mapping for OEB Tariff Schedule'!A:A&amp;'[1]Mapping for OEB Tariff Schedule'!C:C&amp;'[1]Mapping for OEB Tariff Schedule'!D:D,'[1]Mapping for OEB Tariff Schedule'!E:E),2,0)</f>
        <v>9.726648564233265E-4</v>
      </c>
      <c r="H153" s="1"/>
    </row>
    <row r="154" spans="1:8" s="8" customFormat="1" x14ac:dyDescent="0.35">
      <c r="A154" s="49" t="s">
        <v>23</v>
      </c>
      <c r="B154" s="48"/>
      <c r="C154" s="11" t="s">
        <v>26</v>
      </c>
      <c r="D154" s="12">
        <f t="array" ref="D154">VLOOKUP("UGe"&amp;A154&amp;C154,CHOOSE({1,2},'[1]Mapping for OEB Tariff Schedule'!A:A&amp;'[1]Mapping for OEB Tariff Schedule'!C:C&amp;'[1]Mapping for OEB Tariff Schedule'!D:D,'[1]Mapping for OEB Tariff Schedule'!E:E),2,0)</f>
        <v>-2.9999999999999997E-4</v>
      </c>
      <c r="H154" s="1"/>
    </row>
    <row r="155" spans="1:8" s="8" customFormat="1" x14ac:dyDescent="0.35">
      <c r="A155" s="49" t="s">
        <v>27</v>
      </c>
      <c r="B155" s="49"/>
      <c r="C155" s="11" t="s">
        <v>26</v>
      </c>
      <c r="D155" s="12">
        <f t="array" ref="D155">VLOOKUP("UGe"&amp;A155&amp;C155,CHOOSE({1,2},'[1]Mapping for OEB Tariff Schedule'!A:A&amp;'[1]Mapping for OEB Tariff Schedule'!C:C&amp;'[1]Mapping for OEB Tariff Schedule'!D:D,'[1]Mapping for OEB Tariff Schedule'!E:E),2,0)</f>
        <v>-3.8999999999999998E-3</v>
      </c>
      <c r="H155" s="1"/>
    </row>
    <row r="156" spans="1:8" s="8" customFormat="1" x14ac:dyDescent="0.35">
      <c r="A156" s="49" t="s">
        <v>24</v>
      </c>
      <c r="B156" s="48"/>
      <c r="C156" s="11" t="s">
        <v>26</v>
      </c>
      <c r="D156" s="12">
        <f t="array" ref="D156">VLOOKUP("UGe"&amp;A156&amp;C156,CHOOSE({1,2},'[1]Mapping for OEB Tariff Schedule'!A:A&amp;'[1]Mapping for OEB Tariff Schedule'!C:C&amp;'[1]Mapping for OEB Tariff Schedule'!D:D,'[1]Mapping for OEB Tariff Schedule'!E:E),2,0)</f>
        <v>-4.0000000000000002E-4</v>
      </c>
      <c r="H156" s="1"/>
    </row>
    <row r="157" spans="1:8" s="8" customFormat="1" ht="14.25" customHeight="1" x14ac:dyDescent="0.35">
      <c r="A157" s="48" t="s">
        <v>28</v>
      </c>
      <c r="B157" s="48"/>
      <c r="C157" s="6" t="s">
        <v>26</v>
      </c>
      <c r="D157" s="12">
        <f t="array" ref="D157">VLOOKUP("UGe"&amp;A157&amp;C157,CHOOSE({1,2},'[1]Mapping for OEB Tariff Schedule'!A:A&amp;'[1]Mapping for OEB Tariff Schedule'!C:C&amp;'[1]Mapping for OEB Tariff Schedule'!D:D,'[1]Mapping for OEB Tariff Schedule'!E:E),2,0)</f>
        <v>7.0000000000000001E-3</v>
      </c>
      <c r="H157" s="1"/>
    </row>
    <row r="158" spans="1:8" s="8" customFormat="1" ht="16.5" customHeight="1" x14ac:dyDescent="0.35">
      <c r="A158" s="48" t="s">
        <v>29</v>
      </c>
      <c r="B158" s="48"/>
      <c r="C158" s="6" t="s">
        <v>26</v>
      </c>
      <c r="D158" s="12">
        <f t="array" ref="D158">VLOOKUP("UGe"&amp;A158&amp;C158,CHOOSE({1,2},'[1]Mapping for OEB Tariff Schedule'!A:A&amp;'[1]Mapping for OEB Tariff Schedule'!C:C&amp;'[1]Mapping for OEB Tariff Schedule'!D:D,'[1]Mapping for OEB Tariff Schedule'!E:E),2,0)</f>
        <v>5.7000000000000002E-3</v>
      </c>
      <c r="H158" s="1"/>
    </row>
    <row r="159" spans="1:8" s="1" customFormat="1" ht="6.75" customHeight="1" x14ac:dyDescent="0.35">
      <c r="A159" s="13"/>
      <c r="B159" s="13"/>
      <c r="C159" s="11"/>
      <c r="D159" s="14"/>
    </row>
    <row r="160" spans="1:8" s="1" customFormat="1" ht="15" customHeight="1" x14ac:dyDescent="0.35">
      <c r="A160" s="52" t="s">
        <v>30</v>
      </c>
      <c r="B160" s="54"/>
      <c r="C160" s="54"/>
      <c r="D160" s="54"/>
    </row>
    <row r="161" spans="1:8" s="1" customFormat="1" ht="6.75" customHeight="1" x14ac:dyDescent="0.35">
      <c r="A161" s="4"/>
      <c r="B161" s="13"/>
      <c r="C161" s="13"/>
      <c r="D161" s="13"/>
    </row>
    <row r="162" spans="1:8" s="8" customFormat="1" ht="11.25" customHeight="1" x14ac:dyDescent="0.35">
      <c r="A162" s="48" t="s">
        <v>31</v>
      </c>
      <c r="B162" s="48"/>
      <c r="C162" s="6" t="s">
        <v>26</v>
      </c>
      <c r="D162" s="15">
        <f t="array" ref="D162">VLOOKUP("UGe"&amp;A162&amp;C162,CHOOSE({1,2},'[1]Mapping for OEB Tariff Schedule'!A:A&amp;'[1]Mapping for OEB Tariff Schedule'!C:C&amp;'[1]Mapping for OEB Tariff Schedule'!D:D,'[1]Mapping for OEB Tariff Schedule'!E:E),2,0)</f>
        <v>3.0000000000000001E-3</v>
      </c>
      <c r="H162" s="1"/>
    </row>
    <row r="163" spans="1:8" s="8" customFormat="1" ht="11.25" customHeight="1" x14ac:dyDescent="0.35">
      <c r="A163" s="48" t="s">
        <v>32</v>
      </c>
      <c r="B163" s="48"/>
      <c r="C163" s="6" t="s">
        <v>26</v>
      </c>
      <c r="D163" s="15">
        <f t="array" ref="D163">VLOOKUP("UGe"&amp;A163&amp;C163,CHOOSE({1,2},'[1]Mapping for OEB Tariff Schedule'!A:A&amp;'[1]Mapping for OEB Tariff Schedule'!C:C&amp;'[1]Mapping for OEB Tariff Schedule'!D:D,'[1]Mapping for OEB Tariff Schedule'!E:E),2,0)</f>
        <v>4.0000000000000002E-4</v>
      </c>
      <c r="H163" s="1"/>
    </row>
    <row r="164" spans="1:8" s="8" customFormat="1" ht="11.25" customHeight="1" x14ac:dyDescent="0.35">
      <c r="A164" s="48" t="s">
        <v>33</v>
      </c>
      <c r="B164" s="48"/>
      <c r="C164" s="6" t="s">
        <v>26</v>
      </c>
      <c r="D164" s="15">
        <f t="array" ref="D164">VLOOKUP("UGe"&amp;A164&amp;C164,CHOOSE({1,2},'[1]Mapping for OEB Tariff Schedule'!A:A&amp;'[1]Mapping for OEB Tariff Schedule'!C:C&amp;'[1]Mapping for OEB Tariff Schedule'!D:D,'[1]Mapping for OEB Tariff Schedule'!E:E),2,0)</f>
        <v>5.0000000000000001E-4</v>
      </c>
      <c r="H164" s="1"/>
    </row>
    <row r="165" spans="1:8" s="8" customFormat="1" ht="11.25" customHeight="1" x14ac:dyDescent="0.35">
      <c r="A165" s="48" t="s">
        <v>34</v>
      </c>
      <c r="B165" s="48"/>
      <c r="C165" s="6" t="s">
        <v>20</v>
      </c>
      <c r="D165" s="7">
        <f t="array" ref="D165">VLOOKUP("UGe"&amp;A165&amp;C165,CHOOSE({1,2},'[1]Mapping for OEB Tariff Schedule'!A:A&amp;'[1]Mapping for OEB Tariff Schedule'!C:C&amp;'[1]Mapping for OEB Tariff Schedule'!D:D,'[1]Mapping for OEB Tariff Schedule'!E:E),2,0)</f>
        <v>0.25</v>
      </c>
      <c r="H165" s="1"/>
    </row>
    <row r="166" spans="1:8" s="8" customFormat="1" ht="9" customHeight="1" x14ac:dyDescent="0.35">
      <c r="A166" s="9"/>
      <c r="B166" s="9"/>
      <c r="C166" s="6"/>
      <c r="D166" s="7"/>
      <c r="H166" s="1"/>
    </row>
    <row r="167" spans="1:8" s="8" customFormat="1" ht="9" customHeight="1" x14ac:dyDescent="0.35">
      <c r="A167" s="9"/>
      <c r="B167" s="9"/>
      <c r="C167" s="6"/>
      <c r="D167" s="7"/>
      <c r="H167" s="1"/>
    </row>
    <row r="168" spans="1:8" s="1" customFormat="1" ht="20.25" customHeight="1" x14ac:dyDescent="0.35">
      <c r="A168" s="50" t="s">
        <v>50</v>
      </c>
      <c r="B168" s="51"/>
      <c r="C168" s="51"/>
      <c r="D168" s="51"/>
    </row>
    <row r="169" spans="1:8" s="1" customFormat="1" ht="6.75" customHeight="1" x14ac:dyDescent="0.35">
      <c r="A169" s="2"/>
      <c r="B169" s="2"/>
      <c r="C169" s="2"/>
      <c r="D169" s="2"/>
    </row>
    <row r="170" spans="1:8" s="1" customFormat="1" ht="23.15" customHeight="1" x14ac:dyDescent="0.35">
      <c r="A170" s="41" t="s">
        <v>51</v>
      </c>
      <c r="B170" s="41"/>
      <c r="C170" s="41"/>
      <c r="D170" s="41"/>
    </row>
    <row r="171" spans="1:8" s="1" customFormat="1" ht="6.75" customHeight="1" x14ac:dyDescent="0.35">
      <c r="A171" s="2"/>
      <c r="B171" s="2"/>
      <c r="C171" s="2"/>
      <c r="D171" s="2"/>
    </row>
    <row r="172" spans="1:8" s="1" customFormat="1" ht="15" customHeight="1" x14ac:dyDescent="0.35">
      <c r="A172" s="52" t="s">
        <v>18</v>
      </c>
      <c r="B172" s="52"/>
      <c r="C172" s="52"/>
      <c r="D172" s="52"/>
    </row>
    <row r="173" spans="1:8" s="1" customFormat="1" ht="6.75" customHeight="1" x14ac:dyDescent="0.35">
      <c r="A173" s="4"/>
      <c r="B173" s="5"/>
      <c r="C173" s="5"/>
      <c r="D173" s="5"/>
    </row>
    <row r="174" spans="1:8" s="8" customFormat="1" ht="11.25" customHeight="1" x14ac:dyDescent="0.35">
      <c r="A174" s="48" t="s">
        <v>19</v>
      </c>
      <c r="B174" s="48"/>
      <c r="C174" s="6" t="s">
        <v>20</v>
      </c>
      <c r="D174" s="7">
        <f t="array" ref="D174">VLOOKUP("GSe"&amp;A174&amp;C174,CHOOSE({1,2},'[1]Mapping for OEB Tariff Schedule'!A:A&amp;'[1]Mapping for OEB Tariff Schedule'!C:C&amp;'[1]Mapping for OEB Tariff Schedule'!D:D,'[1]Mapping for OEB Tariff Schedule'!E:E),2,0)</f>
        <v>32.476555927925368</v>
      </c>
      <c r="H174" s="1"/>
    </row>
    <row r="175" spans="1:8" s="8" customFormat="1" ht="11.25" customHeight="1" x14ac:dyDescent="0.35">
      <c r="A175" s="9" t="s">
        <v>21</v>
      </c>
      <c r="B175" s="9"/>
      <c r="C175" s="6" t="s">
        <v>20</v>
      </c>
      <c r="D175" s="7">
        <f t="array" ref="D175">VLOOKUP("GSe"&amp;A175&amp;C175,CHOOSE({1,2},'[1]Mapping for OEB Tariff Schedule'!A:A&amp;'[1]Mapping for OEB Tariff Schedule'!C:C&amp;'[1]Mapping for OEB Tariff Schedule'!D:D,'[1]Mapping for OEB Tariff Schedule'!E:E),2,0)</f>
        <v>1.1050230108956811</v>
      </c>
      <c r="H175" s="1"/>
    </row>
    <row r="176" spans="1:8" s="8" customFormat="1" ht="11.25" customHeight="1" x14ac:dyDescent="0.35">
      <c r="A176" s="48" t="s">
        <v>22</v>
      </c>
      <c r="B176" s="48"/>
      <c r="C176" s="6" t="s">
        <v>20</v>
      </c>
      <c r="D176" s="7">
        <f t="array" ref="D176">VLOOKUP("GSe"&amp;A176&amp;C176,CHOOSE({1,2},'[1]Mapping for OEB Tariff Schedule'!A:A&amp;'[1]Mapping for OEB Tariff Schedule'!C:C&amp;'[1]Mapping for OEB Tariff Schedule'!D:D,'[1]Mapping for OEB Tariff Schedule'!E:E),2,0)</f>
        <v>0.56999999999999995</v>
      </c>
      <c r="H176" s="1"/>
    </row>
    <row r="177" spans="1:8" s="8" customFormat="1" x14ac:dyDescent="0.35">
      <c r="A177" s="49" t="s">
        <v>23</v>
      </c>
      <c r="B177" s="48"/>
      <c r="C177" s="6" t="s">
        <v>20</v>
      </c>
      <c r="D177" s="10">
        <f t="array" ref="D177">VLOOKUP("GSe"&amp;A177&amp;C177,CHOOSE({1,2},'[1]Mapping for OEB Tariff Schedule'!A:A&amp;'[1]Mapping for OEB Tariff Schedule'!C:C&amp;'[1]Mapping for OEB Tariff Schedule'!D:D,'[1]Mapping for OEB Tariff Schedule'!E:E),2,0)</f>
        <v>-0.14000000000000001</v>
      </c>
      <c r="H177" s="1"/>
    </row>
    <row r="178" spans="1:8" s="8" customFormat="1" x14ac:dyDescent="0.35">
      <c r="A178" s="49" t="s">
        <v>24</v>
      </c>
      <c r="B178" s="48"/>
      <c r="C178" s="6" t="s">
        <v>20</v>
      </c>
      <c r="D178" s="10">
        <f t="array" ref="D178">VLOOKUP("GSe"&amp;A178&amp;C178,CHOOSE({1,2},'[1]Mapping for OEB Tariff Schedule'!A:A&amp;'[1]Mapping for OEB Tariff Schedule'!C:C&amp;'[1]Mapping for OEB Tariff Schedule'!D:D,'[1]Mapping for OEB Tariff Schedule'!E:E),2,0)</f>
        <v>-0.45</v>
      </c>
      <c r="H178" s="1"/>
    </row>
    <row r="179" spans="1:8" s="8" customFormat="1" ht="11.25" customHeight="1" x14ac:dyDescent="0.35">
      <c r="A179" s="48" t="s">
        <v>25</v>
      </c>
      <c r="B179" s="48"/>
      <c r="C179" s="11" t="s">
        <v>26</v>
      </c>
      <c r="D179" s="15">
        <f t="array" ref="D179">VLOOKUP("GSe"&amp;A179&amp;C179,CHOOSE({1,2},'[1]Mapping for OEB Tariff Schedule'!A:A&amp;'[1]Mapping for OEB Tariff Schedule'!C:C&amp;'[1]Mapping for OEB Tariff Schedule'!D:D,'[1]Mapping for OEB Tariff Schedule'!E:E),2,0)</f>
        <v>6.416856944894124E-2</v>
      </c>
      <c r="H179" s="1"/>
    </row>
    <row r="180" spans="1:8" s="8" customFormat="1" ht="11.25" customHeight="1" x14ac:dyDescent="0.35">
      <c r="A180" s="9" t="s">
        <v>21</v>
      </c>
      <c r="B180" s="9"/>
      <c r="C180" s="11" t="s">
        <v>26</v>
      </c>
      <c r="D180" s="15">
        <f t="array" ref="D180">VLOOKUP("GSe"&amp;A180&amp;C180,CHOOSE({1,2},'[1]Mapping for OEB Tariff Schedule'!A:A&amp;'[1]Mapping for OEB Tariff Schedule'!C:C&amp;'[1]Mapping for OEB Tariff Schedule'!D:D,'[1]Mapping for OEB Tariff Schedule'!E:E),2,0)</f>
        <v>2.1924924272386016E-3</v>
      </c>
      <c r="H180" s="1"/>
    </row>
    <row r="181" spans="1:8" s="8" customFormat="1" x14ac:dyDescent="0.35">
      <c r="A181" s="49" t="s">
        <v>23</v>
      </c>
      <c r="B181" s="48"/>
      <c r="C181" s="11" t="s">
        <v>26</v>
      </c>
      <c r="D181" s="12">
        <f t="array" ref="D181">VLOOKUP("GSe"&amp;A181&amp;C181,CHOOSE({1,2},'[1]Mapping for OEB Tariff Schedule'!A:A&amp;'[1]Mapping for OEB Tariff Schedule'!C:C&amp;'[1]Mapping for OEB Tariff Schedule'!D:D,'[1]Mapping for OEB Tariff Schedule'!E:E),2,0)</f>
        <v>-6.9999999999999999E-4</v>
      </c>
      <c r="H181" s="1"/>
    </row>
    <row r="182" spans="1:8" s="8" customFormat="1" x14ac:dyDescent="0.35">
      <c r="A182" s="49" t="s">
        <v>27</v>
      </c>
      <c r="B182" s="49"/>
      <c r="C182" s="11" t="s">
        <v>26</v>
      </c>
      <c r="D182" s="12">
        <f t="array" ref="D182">VLOOKUP("GSe"&amp;A182&amp;C182,CHOOSE({1,2},'[1]Mapping for OEB Tariff Schedule'!A:A&amp;'[1]Mapping for OEB Tariff Schedule'!C:C&amp;'[1]Mapping for OEB Tariff Schedule'!D:D,'[1]Mapping for OEB Tariff Schedule'!E:E),2,0)</f>
        <v>-3.8999999999999998E-3</v>
      </c>
      <c r="H182" s="1"/>
    </row>
    <row r="183" spans="1:8" s="8" customFormat="1" x14ac:dyDescent="0.35">
      <c r="A183" s="49" t="s">
        <v>24</v>
      </c>
      <c r="B183" s="48"/>
      <c r="C183" s="11" t="s">
        <v>26</v>
      </c>
      <c r="D183" s="12">
        <f t="array" ref="D183">VLOOKUP("GSe"&amp;A183&amp;C183,CHOOSE({1,2},'[1]Mapping for OEB Tariff Schedule'!A:A&amp;'[1]Mapping for OEB Tariff Schedule'!C:C&amp;'[1]Mapping for OEB Tariff Schedule'!D:D,'[1]Mapping for OEB Tariff Schedule'!E:E),2,0)</f>
        <v>-8.9999999999999998E-4</v>
      </c>
      <c r="H183" s="1"/>
    </row>
    <row r="184" spans="1:8" s="8" customFormat="1" ht="17.25" customHeight="1" x14ac:dyDescent="0.35">
      <c r="A184" s="48" t="s">
        <v>28</v>
      </c>
      <c r="B184" s="48"/>
      <c r="C184" s="6" t="s">
        <v>26</v>
      </c>
      <c r="D184" s="12">
        <f t="array" ref="D184">VLOOKUP("GSe"&amp;A184&amp;C184,CHOOSE({1,2},'[1]Mapping for OEB Tariff Schedule'!A:A&amp;'[1]Mapping for OEB Tariff Schedule'!C:C&amp;'[1]Mapping for OEB Tariff Schedule'!D:D,'[1]Mapping for OEB Tariff Schedule'!E:E),2,0)</f>
        <v>6.4999999999999997E-3</v>
      </c>
      <c r="H184" s="1"/>
    </row>
    <row r="185" spans="1:8" s="8" customFormat="1" ht="14.25" customHeight="1" x14ac:dyDescent="0.35">
      <c r="A185" s="48" t="s">
        <v>29</v>
      </c>
      <c r="B185" s="48"/>
      <c r="C185" s="6" t="s">
        <v>26</v>
      </c>
      <c r="D185" s="12">
        <f t="array" ref="D185">VLOOKUP("GSe"&amp;A185&amp;C185,CHOOSE({1,2},'[1]Mapping for OEB Tariff Schedule'!A:A&amp;'[1]Mapping for OEB Tariff Schedule'!C:C&amp;'[1]Mapping for OEB Tariff Schedule'!D:D,'[1]Mapping for OEB Tariff Schedule'!E:E),2,0)</f>
        <v>5.5999999999999999E-3</v>
      </c>
      <c r="H185" s="1"/>
    </row>
    <row r="186" spans="1:8" s="1" customFormat="1" ht="6.75" customHeight="1" x14ac:dyDescent="0.35">
      <c r="A186" s="13"/>
      <c r="B186" s="13"/>
      <c r="C186" s="11"/>
      <c r="D186" s="14"/>
    </row>
    <row r="187" spans="1:8" s="1" customFormat="1" ht="15" customHeight="1" x14ac:dyDescent="0.35">
      <c r="A187" s="52" t="s">
        <v>30</v>
      </c>
      <c r="B187" s="54"/>
      <c r="C187" s="54"/>
      <c r="D187" s="54"/>
    </row>
    <row r="188" spans="1:8" s="1" customFormat="1" ht="6.75" customHeight="1" x14ac:dyDescent="0.35">
      <c r="A188" s="4"/>
      <c r="B188" s="13"/>
      <c r="C188" s="13"/>
      <c r="D188" s="13"/>
    </row>
    <row r="189" spans="1:8" s="8" customFormat="1" ht="11.25" customHeight="1" x14ac:dyDescent="0.35">
      <c r="A189" s="48" t="s">
        <v>31</v>
      </c>
      <c r="B189" s="48"/>
      <c r="C189" s="6" t="s">
        <v>26</v>
      </c>
      <c r="D189" s="15">
        <f t="array" ref="D189">VLOOKUP("GSe"&amp;A189&amp;C189,CHOOSE({1,2},'[1]Mapping for OEB Tariff Schedule'!A:A&amp;'[1]Mapping for OEB Tariff Schedule'!C:C&amp;'[1]Mapping for OEB Tariff Schedule'!D:D,'[1]Mapping for OEB Tariff Schedule'!E:E),2,0)</f>
        <v>3.0000000000000001E-3</v>
      </c>
      <c r="H189" s="1"/>
    </row>
    <row r="190" spans="1:8" s="8" customFormat="1" ht="11.25" customHeight="1" x14ac:dyDescent="0.35">
      <c r="A190" s="48" t="s">
        <v>32</v>
      </c>
      <c r="B190" s="48"/>
      <c r="C190" s="6" t="s">
        <v>26</v>
      </c>
      <c r="D190" s="15">
        <f t="array" ref="D190">VLOOKUP("GSe"&amp;A190&amp;C190,CHOOSE({1,2},'[1]Mapping for OEB Tariff Schedule'!A:A&amp;'[1]Mapping for OEB Tariff Schedule'!C:C&amp;'[1]Mapping for OEB Tariff Schedule'!D:D,'[1]Mapping for OEB Tariff Schedule'!E:E),2,0)</f>
        <v>4.0000000000000002E-4</v>
      </c>
      <c r="H190" s="1"/>
    </row>
    <row r="191" spans="1:8" s="8" customFormat="1" ht="11.25" customHeight="1" x14ac:dyDescent="0.35">
      <c r="A191" s="48" t="s">
        <v>33</v>
      </c>
      <c r="B191" s="48"/>
      <c r="C191" s="6" t="s">
        <v>26</v>
      </c>
      <c r="D191" s="15">
        <f t="array" ref="D191">VLOOKUP("GSe"&amp;A191&amp;C191,CHOOSE({1,2},'[1]Mapping for OEB Tariff Schedule'!A:A&amp;'[1]Mapping for OEB Tariff Schedule'!C:C&amp;'[1]Mapping for OEB Tariff Schedule'!D:D,'[1]Mapping for OEB Tariff Schedule'!E:E),2,0)</f>
        <v>5.0000000000000001E-4</v>
      </c>
      <c r="H191" s="1"/>
    </row>
    <row r="192" spans="1:8" s="8" customFormat="1" ht="11.25" customHeight="1" x14ac:dyDescent="0.35">
      <c r="A192" s="48" t="s">
        <v>34</v>
      </c>
      <c r="B192" s="48"/>
      <c r="C192" s="6" t="s">
        <v>20</v>
      </c>
      <c r="D192" s="7">
        <f t="array" ref="D192">VLOOKUP("GSe"&amp;A192&amp;C192,CHOOSE({1,2},'[1]Mapping for OEB Tariff Schedule'!A:A&amp;'[1]Mapping for OEB Tariff Schedule'!C:C&amp;'[1]Mapping for OEB Tariff Schedule'!D:D,'[1]Mapping for OEB Tariff Schedule'!E:E),2,0)</f>
        <v>0.25</v>
      </c>
      <c r="H192" s="1"/>
    </row>
    <row r="193" spans="1:8" s="8" customFormat="1" ht="11.25" customHeight="1" x14ac:dyDescent="0.35">
      <c r="A193" s="9"/>
      <c r="B193" s="9"/>
      <c r="C193" s="6"/>
      <c r="D193" s="7"/>
      <c r="H193" s="1"/>
    </row>
    <row r="194" spans="1:8" s="1" customFormat="1" ht="25.5" customHeight="1" x14ac:dyDescent="0.35">
      <c r="A194" s="50" t="s">
        <v>52</v>
      </c>
      <c r="B194" s="51"/>
      <c r="C194" s="51"/>
      <c r="D194" s="51"/>
    </row>
    <row r="195" spans="1:8" s="1" customFormat="1" ht="6.75" customHeight="1" x14ac:dyDescent="0.35">
      <c r="A195" s="2"/>
      <c r="B195" s="2"/>
      <c r="C195" s="2"/>
      <c r="D195" s="2"/>
    </row>
    <row r="196" spans="1:8" s="1" customFormat="1" ht="59.15" customHeight="1" x14ac:dyDescent="0.35">
      <c r="A196" s="41" t="s">
        <v>53</v>
      </c>
      <c r="B196" s="41"/>
      <c r="C196" s="41"/>
      <c r="D196" s="41"/>
    </row>
    <row r="197" spans="1:8" s="1" customFormat="1" ht="6.75" customHeight="1" x14ac:dyDescent="0.35">
      <c r="A197" s="2"/>
      <c r="B197" s="2"/>
      <c r="C197" s="2"/>
      <c r="D197" s="2"/>
    </row>
    <row r="198" spans="1:8" s="1" customFormat="1" ht="15" customHeight="1" x14ac:dyDescent="0.35">
      <c r="A198" s="52" t="s">
        <v>18</v>
      </c>
      <c r="B198" s="52"/>
      <c r="C198" s="52"/>
      <c r="D198" s="52"/>
    </row>
    <row r="199" spans="1:8" s="1" customFormat="1" ht="6.75" customHeight="1" x14ac:dyDescent="0.35">
      <c r="A199" s="4"/>
      <c r="B199" s="5"/>
      <c r="C199" s="5"/>
      <c r="D199" s="5"/>
    </row>
    <row r="200" spans="1:8" s="8" customFormat="1" ht="11.25" customHeight="1" x14ac:dyDescent="0.35">
      <c r="A200" s="48" t="s">
        <v>19</v>
      </c>
      <c r="B200" s="48"/>
      <c r="C200" s="6" t="s">
        <v>20</v>
      </c>
      <c r="D200" s="7">
        <f t="array" ref="D200">VLOOKUP("Ugd"&amp;A200&amp;C200,CHOOSE({1,2},'[1]Mapping for OEB Tariff Schedule'!A:A&amp;'[1]Mapping for OEB Tariff Schedule'!C:C&amp;'[1]Mapping for OEB Tariff Schedule'!D:D,'[1]Mapping for OEB Tariff Schedule'!E:E),2,0)</f>
        <v>100.1938991316978</v>
      </c>
      <c r="H200" s="1"/>
    </row>
    <row r="201" spans="1:8" s="8" customFormat="1" ht="11.25" customHeight="1" x14ac:dyDescent="0.35">
      <c r="A201" s="9" t="s">
        <v>21</v>
      </c>
      <c r="B201" s="9"/>
      <c r="C201" s="6" t="s">
        <v>20</v>
      </c>
      <c r="D201" s="7">
        <f t="array" ref="D201">VLOOKUP("Ugd"&amp;A201&amp;C201,CHOOSE({1,2},'[1]Mapping for OEB Tariff Schedule'!A:A&amp;'[1]Mapping for OEB Tariff Schedule'!C:C&amp;'[1]Mapping for OEB Tariff Schedule'!D:D,'[1]Mapping for OEB Tariff Schedule'!E:E),2,0)</f>
        <v>3.9232495162612153</v>
      </c>
      <c r="H201" s="1"/>
    </row>
    <row r="202" spans="1:8" s="8" customFormat="1" x14ac:dyDescent="0.35">
      <c r="A202" s="49" t="s">
        <v>24</v>
      </c>
      <c r="B202" s="48"/>
      <c r="C202" s="6" t="s">
        <v>20</v>
      </c>
      <c r="D202" s="16">
        <f t="array" ref="D202">VLOOKUP("Ugd"&amp;A202&amp;C202,CHOOSE({1,2},'[1]Mapping for OEB Tariff Schedule'!A:A&amp;'[1]Mapping for OEB Tariff Schedule'!C:C&amp;'[1]Mapping for OEB Tariff Schedule'!D:D,'[1]Mapping for OEB Tariff Schedule'!E:E),2,0)</f>
        <v>-1.4</v>
      </c>
      <c r="H202" s="1"/>
    </row>
    <row r="203" spans="1:8" s="8" customFormat="1" ht="12.75" customHeight="1" x14ac:dyDescent="0.35">
      <c r="A203" s="48" t="s">
        <v>25</v>
      </c>
      <c r="B203" s="48"/>
      <c r="C203" s="11" t="s">
        <v>54</v>
      </c>
      <c r="D203" s="12">
        <f t="array" ref="D203">VLOOKUP("Ugd"&amp;A203&amp;C203,CHOOSE({1,2},'[1]Mapping for OEB Tariff Schedule'!A:A&amp;'[1]Mapping for OEB Tariff Schedule'!C:C&amp;'[1]Mapping for OEB Tariff Schedule'!D:D,'[1]Mapping for OEB Tariff Schedule'!E:E),2,0)</f>
        <v>10.560087766137475</v>
      </c>
      <c r="H203" s="1"/>
    </row>
    <row r="204" spans="1:8" s="8" customFormat="1" ht="15" customHeight="1" x14ac:dyDescent="0.35">
      <c r="A204" s="9" t="s">
        <v>21</v>
      </c>
      <c r="B204" s="9"/>
      <c r="C204" s="11" t="s">
        <v>54</v>
      </c>
      <c r="D204" s="12">
        <f t="array" ref="D204">VLOOKUP("Ugd"&amp;A204&amp;C204,CHOOSE({1,2},'[1]Mapping for OEB Tariff Schedule'!A:A&amp;'[1]Mapping for OEB Tariff Schedule'!C:C&amp;'[1]Mapping for OEB Tariff Schedule'!D:D,'[1]Mapping for OEB Tariff Schedule'!E:E),2,0)</f>
        <v>0.41338991829533556</v>
      </c>
      <c r="H204" s="1"/>
    </row>
    <row r="205" spans="1:8" s="8" customFormat="1" ht="14.5" customHeight="1" x14ac:dyDescent="0.35">
      <c r="A205" s="49" t="s">
        <v>23</v>
      </c>
      <c r="B205" s="48"/>
      <c r="C205" s="11" t="s">
        <v>54</v>
      </c>
      <c r="D205" s="12">
        <f t="array" ref="D205">VLOOKUP("Ugd"&amp;A205&amp;C205,CHOOSE({1,2},'[1]Mapping for OEB Tariff Schedule'!A:A&amp;'[1]Mapping for OEB Tariff Schedule'!C:C&amp;'[1]Mapping for OEB Tariff Schedule'!D:D,'[1]Mapping for OEB Tariff Schedule'!E:E),2,0)</f>
        <v>0.1062</v>
      </c>
      <c r="H205" s="1"/>
    </row>
    <row r="206" spans="1:8" s="8" customFormat="1" x14ac:dyDescent="0.35">
      <c r="A206" s="49" t="s">
        <v>27</v>
      </c>
      <c r="B206" s="49"/>
      <c r="C206" s="11" t="s">
        <v>26</v>
      </c>
      <c r="D206" s="12">
        <f t="array" ref="D206">VLOOKUP("Ugd"&amp;A206&amp;C206,CHOOSE({1,2},'[1]Mapping for OEB Tariff Schedule'!A:A&amp;'[1]Mapping for OEB Tariff Schedule'!C:C&amp;'[1]Mapping for OEB Tariff Schedule'!D:D,'[1]Mapping for OEB Tariff Schedule'!E:E),2,0)</f>
        <v>-3.8999999999999998E-3</v>
      </c>
      <c r="H206" s="1"/>
    </row>
    <row r="207" spans="1:8" s="8" customFormat="1" x14ac:dyDescent="0.35">
      <c r="A207" s="49" t="s">
        <v>24</v>
      </c>
      <c r="B207" s="48"/>
      <c r="C207" s="11" t="s">
        <v>54</v>
      </c>
      <c r="D207" s="12">
        <f t="array" ref="D207">VLOOKUP("Ugd"&amp;A207&amp;C207,CHOOSE({1,2},'[1]Mapping for OEB Tariff Schedule'!A:A&amp;'[1]Mapping for OEB Tariff Schedule'!C:C&amp;'[1]Mapping for OEB Tariff Schedule'!D:D,'[1]Mapping for OEB Tariff Schedule'!E:E),2,0)</f>
        <v>-4.0000000000000002E-4</v>
      </c>
      <c r="H207" s="1"/>
    </row>
    <row r="208" spans="1:8" s="8" customFormat="1" ht="12.75" customHeight="1" x14ac:dyDescent="0.35">
      <c r="A208" s="48" t="s">
        <v>28</v>
      </c>
      <c r="B208" s="48"/>
      <c r="C208" s="6" t="s">
        <v>54</v>
      </c>
      <c r="D208" s="12">
        <f t="array" ref="D208">VLOOKUP("Ugd"&amp;A208&amp;C208,CHOOSE({1,2},'[1]Mapping for OEB Tariff Schedule'!A:A&amp;'[1]Mapping for OEB Tariff Schedule'!C:C&amp;'[1]Mapping for OEB Tariff Schedule'!D:D,'[1]Mapping for OEB Tariff Schedule'!E:E),2,0)</f>
        <v>2.4925999999999999</v>
      </c>
      <c r="H208" s="1"/>
    </row>
    <row r="209" spans="1:8" s="8" customFormat="1" ht="14.25" customHeight="1" x14ac:dyDescent="0.35">
      <c r="A209" s="48" t="s">
        <v>29</v>
      </c>
      <c r="B209" s="48"/>
      <c r="C209" s="6" t="s">
        <v>54</v>
      </c>
      <c r="D209" s="12">
        <f t="array" ref="D209">VLOOKUP("Ugd"&amp;A209&amp;C209,CHOOSE({1,2},'[1]Mapping for OEB Tariff Schedule'!A:A&amp;'[1]Mapping for OEB Tariff Schedule'!C:C&amp;'[1]Mapping for OEB Tariff Schedule'!D:D,'[1]Mapping for OEB Tariff Schedule'!E:E),2,0)</f>
        <v>2.0579000000000001</v>
      </c>
      <c r="H209" s="1"/>
    </row>
    <row r="210" spans="1:8" s="1" customFormat="1" ht="6.75" customHeight="1" x14ac:dyDescent="0.35">
      <c r="A210" s="13"/>
      <c r="B210" s="13"/>
      <c r="C210" s="11"/>
      <c r="D210" s="14"/>
    </row>
    <row r="211" spans="1:8" s="1" customFormat="1" ht="15" customHeight="1" x14ac:dyDescent="0.35">
      <c r="A211" s="52" t="s">
        <v>30</v>
      </c>
      <c r="B211" s="54"/>
      <c r="C211" s="54"/>
      <c r="D211" s="54"/>
    </row>
    <row r="212" spans="1:8" s="1" customFormat="1" ht="6.75" customHeight="1" x14ac:dyDescent="0.35">
      <c r="A212" s="4"/>
      <c r="B212" s="13"/>
      <c r="C212" s="13"/>
      <c r="D212" s="13"/>
    </row>
    <row r="213" spans="1:8" s="8" customFormat="1" ht="11.25" customHeight="1" x14ac:dyDescent="0.35">
      <c r="A213" s="48" t="s">
        <v>31</v>
      </c>
      <c r="B213" s="48"/>
      <c r="C213" s="6" t="s">
        <v>26</v>
      </c>
      <c r="D213" s="15">
        <f t="array" ref="D213">VLOOKUP("Ugd"&amp;A213&amp;C213,CHOOSE({1,2},'[1]Mapping for OEB Tariff Schedule'!A:A&amp;'[1]Mapping for OEB Tariff Schedule'!C:C&amp;'[1]Mapping for OEB Tariff Schedule'!D:D,'[1]Mapping for OEB Tariff Schedule'!E:E),2,0)</f>
        <v>3.0000000000000001E-3</v>
      </c>
      <c r="H213" s="1"/>
    </row>
    <row r="214" spans="1:8" s="8" customFormat="1" ht="11.25" customHeight="1" x14ac:dyDescent="0.35">
      <c r="A214" s="48" t="s">
        <v>32</v>
      </c>
      <c r="B214" s="48"/>
      <c r="C214" s="6" t="s">
        <v>26</v>
      </c>
      <c r="D214" s="15">
        <f t="array" ref="D214">VLOOKUP("Ugd"&amp;A214&amp;C214,CHOOSE({1,2},'[1]Mapping for OEB Tariff Schedule'!A:A&amp;'[1]Mapping for OEB Tariff Schedule'!C:C&amp;'[1]Mapping for OEB Tariff Schedule'!D:D,'[1]Mapping for OEB Tariff Schedule'!E:E),2,0)</f>
        <v>4.0000000000000002E-4</v>
      </c>
      <c r="H214" s="1"/>
    </row>
    <row r="215" spans="1:8" s="8" customFormat="1" ht="11.25" customHeight="1" x14ac:dyDescent="0.35">
      <c r="A215" s="48" t="s">
        <v>33</v>
      </c>
      <c r="B215" s="48"/>
      <c r="C215" s="6" t="s">
        <v>26</v>
      </c>
      <c r="D215" s="15">
        <f t="array" ref="D215">VLOOKUP("Ugd"&amp;A215&amp;C215,CHOOSE({1,2},'[1]Mapping for OEB Tariff Schedule'!A:A&amp;'[1]Mapping for OEB Tariff Schedule'!C:C&amp;'[1]Mapping for OEB Tariff Schedule'!D:D,'[1]Mapping for OEB Tariff Schedule'!E:E),2,0)</f>
        <v>5.0000000000000001E-4</v>
      </c>
      <c r="H215" s="1"/>
    </row>
    <row r="216" spans="1:8" s="8" customFormat="1" ht="11.25" customHeight="1" x14ac:dyDescent="0.35">
      <c r="A216" s="48" t="s">
        <v>34</v>
      </c>
      <c r="B216" s="48"/>
      <c r="C216" s="6" t="s">
        <v>20</v>
      </c>
      <c r="D216" s="7">
        <f t="array" ref="D216">VLOOKUP("Ugd"&amp;A216&amp;C216,CHOOSE({1,2},'[1]Mapping for OEB Tariff Schedule'!A:A&amp;'[1]Mapping for OEB Tariff Schedule'!C:C&amp;'[1]Mapping for OEB Tariff Schedule'!D:D,'[1]Mapping for OEB Tariff Schedule'!E:E),2,0)</f>
        <v>0.25</v>
      </c>
      <c r="H216" s="1"/>
    </row>
    <row r="217" spans="1:8" s="8" customFormat="1" ht="18" customHeight="1" x14ac:dyDescent="0.35">
      <c r="A217" s="9"/>
      <c r="B217" s="9"/>
      <c r="C217" s="6"/>
      <c r="D217" s="7"/>
      <c r="H217" s="1"/>
    </row>
    <row r="218" spans="1:8" s="1" customFormat="1" ht="15" customHeight="1" x14ac:dyDescent="0.35">
      <c r="A218" s="50" t="s">
        <v>55</v>
      </c>
      <c r="B218" s="51"/>
      <c r="C218" s="51"/>
      <c r="D218" s="51"/>
    </row>
    <row r="219" spans="1:8" s="1" customFormat="1" ht="6.75" customHeight="1" x14ac:dyDescent="0.35">
      <c r="A219" s="2"/>
      <c r="B219" s="2"/>
      <c r="C219" s="2"/>
      <c r="D219" s="2"/>
    </row>
    <row r="220" spans="1:8" s="1" customFormat="1" ht="59.15" customHeight="1" x14ac:dyDescent="0.35">
      <c r="A220" s="41" t="s">
        <v>56</v>
      </c>
      <c r="B220" s="41"/>
      <c r="C220" s="41"/>
      <c r="D220" s="41"/>
    </row>
    <row r="221" spans="1:8" s="1" customFormat="1" ht="6.75" customHeight="1" x14ac:dyDescent="0.35">
      <c r="A221" s="2"/>
      <c r="B221" s="2"/>
      <c r="C221" s="2"/>
      <c r="D221" s="2"/>
    </row>
    <row r="222" spans="1:8" s="1" customFormat="1" ht="15" customHeight="1" x14ac:dyDescent="0.35">
      <c r="A222" s="52" t="s">
        <v>18</v>
      </c>
      <c r="B222" s="52"/>
      <c r="C222" s="52"/>
      <c r="D222" s="52"/>
    </row>
    <row r="223" spans="1:8" s="1" customFormat="1" ht="6.65" customHeight="1" x14ac:dyDescent="0.35">
      <c r="A223" s="4"/>
      <c r="B223" s="5"/>
      <c r="C223" s="5"/>
      <c r="D223" s="5"/>
    </row>
    <row r="224" spans="1:8" s="8" customFormat="1" ht="14.25" customHeight="1" x14ac:dyDescent="0.35">
      <c r="A224" s="48" t="s">
        <v>19</v>
      </c>
      <c r="B224" s="48"/>
      <c r="C224" s="6" t="s">
        <v>20</v>
      </c>
      <c r="D224" s="16">
        <f t="array" ref="D224">VLOOKUP("GSd"&amp;A224&amp;C224,CHOOSE({1,2},'[1]Mapping for OEB Tariff Schedule'!A:A&amp;'[1]Mapping for OEB Tariff Schedule'!C:C&amp;'[1]Mapping for OEB Tariff Schedule'!D:D,'[1]Mapping for OEB Tariff Schedule'!E:E),2,0)</f>
        <v>108.2769200649452</v>
      </c>
      <c r="H224" s="1"/>
    </row>
    <row r="225" spans="1:8" s="8" customFormat="1" ht="12.75" customHeight="1" x14ac:dyDescent="0.35">
      <c r="A225" s="9" t="s">
        <v>21</v>
      </c>
      <c r="B225" s="9"/>
      <c r="C225" s="6" t="s">
        <v>20</v>
      </c>
      <c r="D225" s="16">
        <f t="array" ref="D225">VLOOKUP("GSd"&amp;A225&amp;C225,CHOOSE({1,2},'[1]Mapping for OEB Tariff Schedule'!A:A&amp;'[1]Mapping for OEB Tariff Schedule'!C:C&amp;'[1]Mapping for OEB Tariff Schedule'!D:D,'[1]Mapping for OEB Tariff Schedule'!E:E),2,0)</f>
        <v>4.3360007653535515</v>
      </c>
      <c r="H225" s="1"/>
    </row>
    <row r="226" spans="1:8" s="8" customFormat="1" x14ac:dyDescent="0.35">
      <c r="A226" s="49" t="s">
        <v>24</v>
      </c>
      <c r="B226" s="48"/>
      <c r="C226" s="6" t="s">
        <v>20</v>
      </c>
      <c r="D226" s="16">
        <f t="array" ref="D226">VLOOKUP("GSd"&amp;A226&amp;C226,CHOOSE({1,2},'[1]Mapping for OEB Tariff Schedule'!A:A&amp;'[1]Mapping for OEB Tariff Schedule'!C:C&amp;'[1]Mapping for OEB Tariff Schedule'!D:D,'[1]Mapping for OEB Tariff Schedule'!E:E),2,0)</f>
        <v>-1.52</v>
      </c>
      <c r="H226" s="1"/>
    </row>
    <row r="227" spans="1:8" s="8" customFormat="1" ht="12.75" customHeight="1" x14ac:dyDescent="0.35">
      <c r="A227" s="48" t="s">
        <v>25</v>
      </c>
      <c r="B227" s="48"/>
      <c r="C227" s="11" t="s">
        <v>54</v>
      </c>
      <c r="D227" s="12">
        <f t="array" ref="D227">VLOOKUP("GSd"&amp;A227&amp;C227,CHOOSE({1,2},'[1]Mapping for OEB Tariff Schedule'!A:A&amp;'[1]Mapping for OEB Tariff Schedule'!C:C&amp;'[1]Mapping for OEB Tariff Schedule'!D:D,'[1]Mapping for OEB Tariff Schedule'!E:E),2,0)</f>
        <v>18.32962476236801</v>
      </c>
      <c r="H227" s="1"/>
    </row>
    <row r="228" spans="1:8" s="8" customFormat="1" ht="12.75" customHeight="1" x14ac:dyDescent="0.35">
      <c r="A228" s="9" t="s">
        <v>21</v>
      </c>
      <c r="B228" s="9"/>
      <c r="C228" s="11" t="s">
        <v>54</v>
      </c>
      <c r="D228" s="12">
        <f t="array" ref="D228">VLOOKUP("GSd"&amp;A228&amp;C228,CHOOSE({1,2},'[1]Mapping for OEB Tariff Schedule'!A:A&amp;'[1]Mapping for OEB Tariff Schedule'!C:C&amp;'[1]Mapping for OEB Tariff Schedule'!D:D,'[1]Mapping for OEB Tariff Schedule'!E:E),2,0)</f>
        <v>0.73381202016592673</v>
      </c>
      <c r="H228" s="1"/>
    </row>
    <row r="229" spans="1:8" s="8" customFormat="1" x14ac:dyDescent="0.35">
      <c r="A229" s="49" t="s">
        <v>23</v>
      </c>
      <c r="B229" s="48"/>
      <c r="C229" s="11" t="s">
        <v>54</v>
      </c>
      <c r="D229" s="12">
        <f t="array" ref="D229">VLOOKUP("GSd"&amp;A229&amp;C229,CHOOSE({1,2},'[1]Mapping for OEB Tariff Schedule'!A:A&amp;'[1]Mapping for OEB Tariff Schedule'!C:C&amp;'[1]Mapping for OEB Tariff Schedule'!D:D,'[1]Mapping for OEB Tariff Schedule'!E:E),2,0)</f>
        <v>1.17E-2</v>
      </c>
      <c r="H229" s="1"/>
    </row>
    <row r="230" spans="1:8" s="8" customFormat="1" x14ac:dyDescent="0.35">
      <c r="A230" s="49" t="s">
        <v>27</v>
      </c>
      <c r="B230" s="49"/>
      <c r="C230" s="11" t="s">
        <v>26</v>
      </c>
      <c r="D230" s="12">
        <f t="array" ref="D230">VLOOKUP("GSd"&amp;A230&amp;C230,CHOOSE({1,2},'[1]Mapping for OEB Tariff Schedule'!A:A&amp;'[1]Mapping for OEB Tariff Schedule'!C:C&amp;'[1]Mapping for OEB Tariff Schedule'!D:D,'[1]Mapping for OEB Tariff Schedule'!E:E),2,0)</f>
        <v>-3.8999999999999998E-3</v>
      </c>
      <c r="H230" s="1"/>
    </row>
    <row r="231" spans="1:8" s="8" customFormat="1" x14ac:dyDescent="0.35">
      <c r="A231" s="49" t="s">
        <v>24</v>
      </c>
      <c r="B231" s="48"/>
      <c r="C231" s="11" t="s">
        <v>54</v>
      </c>
      <c r="D231" s="12">
        <f t="array" ref="D231">VLOOKUP("GSd"&amp;A231&amp;C231,CHOOSE({1,2},'[1]Mapping for OEB Tariff Schedule'!A:A&amp;'[1]Mapping for OEB Tariff Schedule'!C:C&amp;'[1]Mapping for OEB Tariff Schedule'!D:D,'[1]Mapping for OEB Tariff Schedule'!E:E),2,0)</f>
        <v>-0.2555</v>
      </c>
      <c r="H231" s="1"/>
    </row>
    <row r="232" spans="1:8" s="8" customFormat="1" ht="15" customHeight="1" x14ac:dyDescent="0.35">
      <c r="A232" s="48" t="s">
        <v>28</v>
      </c>
      <c r="B232" s="48"/>
      <c r="C232" s="6" t="s">
        <v>54</v>
      </c>
      <c r="D232" s="12">
        <f t="array" ref="D232">VLOOKUP("GSd"&amp;A232&amp;C232,CHOOSE({1,2},'[1]Mapping for OEB Tariff Schedule'!A:A&amp;'[1]Mapping for OEB Tariff Schedule'!C:C&amp;'[1]Mapping for OEB Tariff Schedule'!D:D,'[1]Mapping for OEB Tariff Schedule'!E:E),2,0)</f>
        <v>1.9247000000000001</v>
      </c>
      <c r="H232" s="1"/>
    </row>
    <row r="233" spans="1:8" s="8" customFormat="1" ht="12" customHeight="1" x14ac:dyDescent="0.35">
      <c r="A233" s="48" t="s">
        <v>29</v>
      </c>
      <c r="B233" s="48"/>
      <c r="C233" s="6" t="s">
        <v>54</v>
      </c>
      <c r="D233" s="12">
        <f t="array" ref="D233">VLOOKUP("GSd"&amp;A233&amp;C233,CHOOSE({1,2},'[1]Mapping for OEB Tariff Schedule'!A:A&amp;'[1]Mapping for OEB Tariff Schedule'!C:C&amp;'[1]Mapping for OEB Tariff Schedule'!D:D,'[1]Mapping for OEB Tariff Schedule'!E:E),2,0)</f>
        <v>1.6028</v>
      </c>
      <c r="H233" s="1"/>
    </row>
    <row r="234" spans="1:8" s="1" customFormat="1" ht="6.65" customHeight="1" x14ac:dyDescent="0.35">
      <c r="A234" s="13"/>
      <c r="B234" s="13"/>
      <c r="C234" s="11"/>
      <c r="D234" s="14"/>
    </row>
    <row r="235" spans="1:8" s="1" customFormat="1" ht="15" customHeight="1" x14ac:dyDescent="0.35">
      <c r="A235" s="52" t="s">
        <v>30</v>
      </c>
      <c r="B235" s="54"/>
      <c r="C235" s="54"/>
      <c r="D235" s="54"/>
    </row>
    <row r="236" spans="1:8" s="1" customFormat="1" ht="5.5" customHeight="1" x14ac:dyDescent="0.35">
      <c r="A236" s="4"/>
      <c r="B236" s="13"/>
      <c r="C236" s="13"/>
      <c r="D236" s="13"/>
    </row>
    <row r="237" spans="1:8" s="8" customFormat="1" ht="11.25" customHeight="1" x14ac:dyDescent="0.35">
      <c r="A237" s="48" t="s">
        <v>31</v>
      </c>
      <c r="B237" s="48"/>
      <c r="C237" s="6" t="s">
        <v>26</v>
      </c>
      <c r="D237" s="15">
        <f t="array" ref="D237">VLOOKUP("GSd"&amp;A237&amp;C237,CHOOSE({1,2},'[1]Mapping for OEB Tariff Schedule'!A:A&amp;'[1]Mapping for OEB Tariff Schedule'!C:C&amp;'[1]Mapping for OEB Tariff Schedule'!D:D,'[1]Mapping for OEB Tariff Schedule'!E:E),2,0)</f>
        <v>3.0000000000000001E-3</v>
      </c>
      <c r="H237" s="1"/>
    </row>
    <row r="238" spans="1:8" s="8" customFormat="1" ht="11.25" customHeight="1" x14ac:dyDescent="0.35">
      <c r="A238" s="48" t="s">
        <v>32</v>
      </c>
      <c r="B238" s="48"/>
      <c r="C238" s="6" t="s">
        <v>26</v>
      </c>
      <c r="D238" s="15">
        <f t="array" ref="D238">VLOOKUP("GSd"&amp;A238&amp;C238,CHOOSE({1,2},'[1]Mapping for OEB Tariff Schedule'!A:A&amp;'[1]Mapping for OEB Tariff Schedule'!C:C&amp;'[1]Mapping for OEB Tariff Schedule'!D:D,'[1]Mapping for OEB Tariff Schedule'!E:E),2,0)</f>
        <v>4.0000000000000002E-4</v>
      </c>
      <c r="H238" s="1"/>
    </row>
    <row r="239" spans="1:8" s="8" customFormat="1" ht="11.25" customHeight="1" x14ac:dyDescent="0.35">
      <c r="A239" s="48" t="s">
        <v>33</v>
      </c>
      <c r="B239" s="48"/>
      <c r="C239" s="6" t="s">
        <v>26</v>
      </c>
      <c r="D239" s="15">
        <f t="array" ref="D239">VLOOKUP("GSd"&amp;A239&amp;C239,CHOOSE({1,2},'[1]Mapping for OEB Tariff Schedule'!A:A&amp;'[1]Mapping for OEB Tariff Schedule'!C:C&amp;'[1]Mapping for OEB Tariff Schedule'!D:D,'[1]Mapping for OEB Tariff Schedule'!E:E),2,0)</f>
        <v>5.0000000000000001E-4</v>
      </c>
      <c r="H239" s="1"/>
    </row>
    <row r="240" spans="1:8" s="8" customFormat="1" ht="11.25" customHeight="1" x14ac:dyDescent="0.35">
      <c r="A240" s="48" t="s">
        <v>34</v>
      </c>
      <c r="B240" s="48"/>
      <c r="C240" s="6" t="s">
        <v>20</v>
      </c>
      <c r="D240" s="7">
        <f t="array" ref="D240">VLOOKUP("GSd"&amp;A240&amp;C240,CHOOSE({1,2},'[1]Mapping for OEB Tariff Schedule'!A:A&amp;'[1]Mapping for OEB Tariff Schedule'!C:C&amp;'[1]Mapping for OEB Tariff Schedule'!D:D,'[1]Mapping for OEB Tariff Schedule'!E:E),2,0)</f>
        <v>0.25</v>
      </c>
      <c r="H240" s="1"/>
    </row>
    <row r="241" spans="1:8" s="1" customFormat="1" ht="26.25" customHeight="1" x14ac:dyDescent="0.35">
      <c r="A241" s="50" t="s">
        <v>57</v>
      </c>
      <c r="B241" s="51"/>
      <c r="C241" s="51"/>
      <c r="D241" s="51"/>
    </row>
    <row r="242" spans="1:8" s="1" customFormat="1" ht="6.75" customHeight="1" x14ac:dyDescent="0.35">
      <c r="A242" s="2"/>
      <c r="B242" s="2"/>
      <c r="C242" s="2"/>
      <c r="D242" s="2"/>
    </row>
    <row r="243" spans="1:8" s="1" customFormat="1" ht="59.15" customHeight="1" x14ac:dyDescent="0.35">
      <c r="A243" s="41" t="s">
        <v>58</v>
      </c>
      <c r="B243" s="41"/>
      <c r="C243" s="41"/>
      <c r="D243" s="41"/>
    </row>
    <row r="244" spans="1:8" s="1" customFormat="1" ht="6.75" customHeight="1" x14ac:dyDescent="0.35">
      <c r="A244" s="2"/>
      <c r="B244" s="2"/>
      <c r="C244" s="2"/>
      <c r="D244" s="2"/>
    </row>
    <row r="245" spans="1:8" s="1" customFormat="1" ht="15" customHeight="1" x14ac:dyDescent="0.35">
      <c r="A245" s="52" t="s">
        <v>18</v>
      </c>
      <c r="B245" s="52"/>
      <c r="C245" s="52"/>
      <c r="D245" s="52"/>
    </row>
    <row r="246" spans="1:8" s="1" customFormat="1" ht="6.75" customHeight="1" x14ac:dyDescent="0.35">
      <c r="A246" s="4"/>
      <c r="B246" s="5"/>
      <c r="C246" s="5"/>
      <c r="D246" s="5"/>
    </row>
    <row r="247" spans="1:8" s="8" customFormat="1" ht="12.75" customHeight="1" x14ac:dyDescent="0.35">
      <c r="A247" s="48" t="s">
        <v>19</v>
      </c>
      <c r="B247" s="48"/>
      <c r="C247" s="6" t="s">
        <v>20</v>
      </c>
      <c r="D247" s="16">
        <f t="array" ref="D247">VLOOKUP("DGen"&amp;A247&amp;C247,CHOOSE({1,2},'[1]Mapping for OEB Tariff Schedule'!A:A&amp;'[1]Mapping for OEB Tariff Schedule'!C:C&amp;'[1]Mapping for OEB Tariff Schedule'!D:D,'[1]Mapping for OEB Tariff Schedule'!E:E),2,0)</f>
        <v>195.54382002361609</v>
      </c>
      <c r="H247" s="1"/>
    </row>
    <row r="248" spans="1:8" s="8" customFormat="1" ht="14.25" customHeight="1" x14ac:dyDescent="0.35">
      <c r="A248" s="9" t="s">
        <v>21</v>
      </c>
      <c r="B248" s="9"/>
      <c r="C248" s="6" t="s">
        <v>20</v>
      </c>
      <c r="D248" s="16">
        <f t="array" ref="D248">VLOOKUP("DGen"&amp;A248&amp;C248,CHOOSE({1,2},'[1]Mapping for OEB Tariff Schedule'!A:A&amp;'[1]Mapping for OEB Tariff Schedule'!C:C&amp;'[1]Mapping for OEB Tariff Schedule'!D:D,'[1]Mapping for OEB Tariff Schedule'!E:E),2,0)</f>
        <v>1.7400462508419792</v>
      </c>
      <c r="H248" s="1"/>
    </row>
    <row r="249" spans="1:8" s="8" customFormat="1" ht="15.75" customHeight="1" x14ac:dyDescent="0.35">
      <c r="A249" s="49" t="s">
        <v>24</v>
      </c>
      <c r="B249" s="48"/>
      <c r="C249" s="6" t="s">
        <v>20</v>
      </c>
      <c r="D249" s="16">
        <f t="array" ref="D249">VLOOKUP("DGen"&amp;A249&amp;C249,CHOOSE({1,2},'[1]Mapping for OEB Tariff Schedule'!A:A&amp;'[1]Mapping for OEB Tariff Schedule'!C:C&amp;'[1]Mapping for OEB Tariff Schedule'!D:D,'[1]Mapping for OEB Tariff Schedule'!E:E),2,0)</f>
        <v>-2.74</v>
      </c>
      <c r="H249" s="1"/>
    </row>
    <row r="250" spans="1:8" s="8" customFormat="1" ht="12.75" customHeight="1" x14ac:dyDescent="0.35">
      <c r="A250" s="48" t="s">
        <v>25</v>
      </c>
      <c r="B250" s="48"/>
      <c r="C250" s="11" t="s">
        <v>54</v>
      </c>
      <c r="D250" s="12">
        <f t="array" ref="D250">VLOOKUP("DGen"&amp;A250&amp;C250,CHOOSE({1,2},'[1]Mapping for OEB Tariff Schedule'!A:A&amp;'[1]Mapping for OEB Tariff Schedule'!C:C&amp;'[1]Mapping for OEB Tariff Schedule'!D:D,'[1]Mapping for OEB Tariff Schedule'!E:E),2,0)</f>
        <v>9.8163202412458332</v>
      </c>
      <c r="H250" s="1"/>
    </row>
    <row r="251" spans="1:8" s="8" customFormat="1" ht="12" customHeight="1" x14ac:dyDescent="0.35">
      <c r="A251" s="9" t="s">
        <v>21</v>
      </c>
      <c r="B251" s="9"/>
      <c r="C251" s="11" t="s">
        <v>54</v>
      </c>
      <c r="D251" s="12">
        <f t="array" ref="D251">VLOOKUP("DGen"&amp;A251&amp;C251,CHOOSE({1,2},'[1]Mapping for OEB Tariff Schedule'!A:A&amp;'[1]Mapping for OEB Tariff Schedule'!C:C&amp;'[1]Mapping for OEB Tariff Schedule'!D:D,'[1]Mapping for OEB Tariff Schedule'!E:E),2,0)</f>
        <v>8.8290480350449854E-2</v>
      </c>
      <c r="H251" s="1"/>
    </row>
    <row r="252" spans="1:8" s="8" customFormat="1" x14ac:dyDescent="0.35">
      <c r="A252" s="49" t="s">
        <v>23</v>
      </c>
      <c r="B252" s="48"/>
      <c r="C252" s="11" t="s">
        <v>54</v>
      </c>
      <c r="D252" s="12">
        <f t="array" ref="D252">VLOOKUP("DGen"&amp;A252&amp;C252,CHOOSE({1,2},'[1]Mapping for OEB Tariff Schedule'!A:A&amp;'[1]Mapping for OEB Tariff Schedule'!C:C&amp;'[1]Mapping for OEB Tariff Schedule'!D:D,'[1]Mapping for OEB Tariff Schedule'!E:E),2,0)</f>
        <v>-0.13589999999999999</v>
      </c>
      <c r="H252" s="1"/>
    </row>
    <row r="253" spans="1:8" s="8" customFormat="1" x14ac:dyDescent="0.35">
      <c r="A253" s="49" t="s">
        <v>27</v>
      </c>
      <c r="B253" s="49"/>
      <c r="C253" s="11" t="s">
        <v>26</v>
      </c>
      <c r="D253" s="12">
        <f t="array" ref="D253">VLOOKUP("DGen"&amp;A253&amp;C253,CHOOSE({1,2},'[1]Mapping for OEB Tariff Schedule'!A:A&amp;'[1]Mapping for OEB Tariff Schedule'!C:C&amp;'[1]Mapping for OEB Tariff Schedule'!D:D,'[1]Mapping for OEB Tariff Schedule'!E:E),2,0)</f>
        <v>-3.8999999999999998E-3</v>
      </c>
      <c r="H253" s="1"/>
    </row>
    <row r="254" spans="1:8" s="8" customFormat="1" x14ac:dyDescent="0.35">
      <c r="A254" s="49" t="s">
        <v>24</v>
      </c>
      <c r="B254" s="48"/>
      <c r="C254" s="11" t="s">
        <v>54</v>
      </c>
      <c r="D254" s="12">
        <f t="array" ref="D254">VLOOKUP("DGen"&amp;A254&amp;C254,CHOOSE({1,2},'[1]Mapping for OEB Tariff Schedule'!A:A&amp;'[1]Mapping for OEB Tariff Schedule'!C:C&amp;'[1]Mapping for OEB Tariff Schedule'!D:D,'[1]Mapping for OEB Tariff Schedule'!E:E),2,0)</f>
        <v>-0.13650000000000001</v>
      </c>
      <c r="H254" s="1"/>
    </row>
    <row r="255" spans="1:8" s="8" customFormat="1" ht="12.75" customHeight="1" x14ac:dyDescent="0.35">
      <c r="A255" s="48" t="s">
        <v>28</v>
      </c>
      <c r="B255" s="48"/>
      <c r="C255" s="6" t="s">
        <v>54</v>
      </c>
      <c r="D255" s="12">
        <f t="array" ref="D255">VLOOKUP("DGen"&amp;A255&amp;C255,CHOOSE({1,2},'[1]Mapping for OEB Tariff Schedule'!A:A&amp;'[1]Mapping for OEB Tariff Schedule'!C:C&amp;'[1]Mapping for OEB Tariff Schedule'!D:D,'[1]Mapping for OEB Tariff Schedule'!E:E),2,0)</f>
        <v>0.93559999999999999</v>
      </c>
      <c r="H255" s="1"/>
    </row>
    <row r="256" spans="1:8" s="8" customFormat="1" ht="14.25" customHeight="1" x14ac:dyDescent="0.35">
      <c r="A256" s="48" t="s">
        <v>29</v>
      </c>
      <c r="B256" s="48"/>
      <c r="C256" s="6" t="s">
        <v>54</v>
      </c>
      <c r="D256" s="12">
        <f t="array" ref="D256">VLOOKUP("DGen"&amp;A256&amp;C256,CHOOSE({1,2},'[1]Mapping for OEB Tariff Schedule'!A:A&amp;'[1]Mapping for OEB Tariff Schedule'!C:C&amp;'[1]Mapping for OEB Tariff Schedule'!D:D,'[1]Mapping for OEB Tariff Schedule'!E:E),2,0)</f>
        <v>0.78080000000000005</v>
      </c>
      <c r="H256" s="1"/>
    </row>
    <row r="257" spans="1:8" s="1" customFormat="1" ht="6.75" customHeight="1" x14ac:dyDescent="0.35">
      <c r="A257" s="13"/>
      <c r="B257" s="13"/>
      <c r="C257" s="11"/>
      <c r="D257" s="14"/>
    </row>
    <row r="258" spans="1:8" s="1" customFormat="1" ht="15" customHeight="1" x14ac:dyDescent="0.35">
      <c r="A258" s="52" t="s">
        <v>30</v>
      </c>
      <c r="B258" s="54"/>
      <c r="C258" s="54"/>
      <c r="D258" s="54"/>
    </row>
    <row r="259" spans="1:8" s="1" customFormat="1" ht="6.75" customHeight="1" x14ac:dyDescent="0.35">
      <c r="A259" s="4"/>
      <c r="B259" s="13"/>
      <c r="C259" s="13"/>
      <c r="D259" s="13"/>
    </row>
    <row r="260" spans="1:8" s="8" customFormat="1" ht="11.25" customHeight="1" x14ac:dyDescent="0.35">
      <c r="A260" s="48" t="s">
        <v>31</v>
      </c>
      <c r="B260" s="48"/>
      <c r="C260" s="6" t="s">
        <v>26</v>
      </c>
      <c r="D260" s="15">
        <f t="array" ref="D260">VLOOKUP("DGen"&amp;A260&amp;C260,CHOOSE({1,2},'[1]Mapping for OEB Tariff Schedule'!A:A&amp;'[1]Mapping for OEB Tariff Schedule'!C:C&amp;'[1]Mapping for OEB Tariff Schedule'!D:D,'[1]Mapping for OEB Tariff Schedule'!E:E),2,0)</f>
        <v>3.0000000000000001E-3</v>
      </c>
      <c r="H260" s="1"/>
    </row>
    <row r="261" spans="1:8" s="8" customFormat="1" ht="11.25" customHeight="1" x14ac:dyDescent="0.35">
      <c r="A261" s="48" t="s">
        <v>32</v>
      </c>
      <c r="B261" s="48"/>
      <c r="C261" s="6" t="s">
        <v>26</v>
      </c>
      <c r="D261" s="15">
        <f t="array" ref="D261">VLOOKUP("DGen"&amp;A261&amp;C261,CHOOSE({1,2},'[1]Mapping for OEB Tariff Schedule'!A:A&amp;'[1]Mapping for OEB Tariff Schedule'!C:C&amp;'[1]Mapping for OEB Tariff Schedule'!D:D,'[1]Mapping for OEB Tariff Schedule'!E:E),2,0)</f>
        <v>4.0000000000000002E-4</v>
      </c>
      <c r="H261" s="1"/>
    </row>
    <row r="262" spans="1:8" s="8" customFormat="1" ht="11.25" customHeight="1" x14ac:dyDescent="0.35">
      <c r="A262" s="48" t="s">
        <v>33</v>
      </c>
      <c r="B262" s="48"/>
      <c r="C262" s="6" t="s">
        <v>26</v>
      </c>
      <c r="D262" s="15">
        <f t="array" ref="D262">VLOOKUP("DGen"&amp;A262&amp;C262,CHOOSE({1,2},'[1]Mapping for OEB Tariff Schedule'!A:A&amp;'[1]Mapping for OEB Tariff Schedule'!C:C&amp;'[1]Mapping for OEB Tariff Schedule'!D:D,'[1]Mapping for OEB Tariff Schedule'!E:E),2,0)</f>
        <v>5.0000000000000001E-4</v>
      </c>
      <c r="H262" s="1"/>
    </row>
    <row r="263" spans="1:8" s="8" customFormat="1" ht="11.25" customHeight="1" x14ac:dyDescent="0.35">
      <c r="A263" s="48" t="s">
        <v>34</v>
      </c>
      <c r="B263" s="48"/>
      <c r="C263" s="6" t="s">
        <v>20</v>
      </c>
      <c r="D263" s="7">
        <f t="array" ref="D263">VLOOKUP("DGen"&amp;A263&amp;C263,CHOOSE({1,2},'[1]Mapping for OEB Tariff Schedule'!A:A&amp;'[1]Mapping for OEB Tariff Schedule'!C:C&amp;'[1]Mapping for OEB Tariff Schedule'!D:D,'[1]Mapping for OEB Tariff Schedule'!E:E),2,0)</f>
        <v>0.25</v>
      </c>
      <c r="H263" s="1"/>
    </row>
    <row r="264" spans="1:8" s="8" customFormat="1" ht="11.25" customHeight="1" x14ac:dyDescent="0.35">
      <c r="A264" s="4"/>
      <c r="B264" s="5"/>
      <c r="C264" s="5"/>
      <c r="D264" s="5"/>
      <c r="H264" s="1"/>
    </row>
    <row r="265" spans="1:8" s="18" customFormat="1" ht="30.75" customHeight="1" x14ac:dyDescent="0.45">
      <c r="A265" s="50" t="s">
        <v>59</v>
      </c>
      <c r="B265" s="51"/>
      <c r="C265" s="51"/>
      <c r="D265" s="51"/>
      <c r="H265" s="1"/>
    </row>
    <row r="266" spans="1:8" s="1" customFormat="1" ht="13.4" customHeight="1" x14ac:dyDescent="0.35">
      <c r="A266" s="41" t="s">
        <v>60</v>
      </c>
      <c r="B266" s="41"/>
      <c r="C266" s="41"/>
      <c r="D266" s="41"/>
    </row>
    <row r="267" spans="1:8" s="1" customFormat="1" ht="46.4" customHeight="1" x14ac:dyDescent="0.35">
      <c r="A267" s="43" t="s">
        <v>61</v>
      </c>
      <c r="B267" s="43"/>
      <c r="C267" s="43"/>
      <c r="D267" s="43"/>
    </row>
    <row r="268" spans="1:8" s="1" customFormat="1" ht="59.5" customHeight="1" x14ac:dyDescent="0.35">
      <c r="A268" s="57" t="s">
        <v>62</v>
      </c>
      <c r="B268" s="57"/>
      <c r="C268" s="57"/>
      <c r="D268" s="57"/>
    </row>
    <row r="269" spans="1:8" s="1" customFormat="1" ht="6.75" customHeight="1" x14ac:dyDescent="0.35">
      <c r="A269" s="2"/>
      <c r="B269" s="2"/>
      <c r="C269" s="2"/>
      <c r="D269" s="2"/>
    </row>
    <row r="270" spans="1:8" s="1" customFormat="1" ht="34.5" customHeight="1" x14ac:dyDescent="0.35">
      <c r="A270" s="41" t="s">
        <v>63</v>
      </c>
      <c r="B270" s="41"/>
      <c r="C270" s="41"/>
      <c r="D270" s="41"/>
    </row>
    <row r="271" spans="1:8" s="1" customFormat="1" ht="6.75" customHeight="1" x14ac:dyDescent="0.35">
      <c r="A271" s="2"/>
      <c r="B271" s="2"/>
      <c r="C271" s="2"/>
      <c r="D271" s="2"/>
    </row>
    <row r="272" spans="1:8" s="1" customFormat="1" x14ac:dyDescent="0.35">
      <c r="A272" s="41" t="s">
        <v>64</v>
      </c>
      <c r="B272" s="41"/>
      <c r="C272" s="41"/>
      <c r="D272" s="41"/>
    </row>
    <row r="273" spans="1:8" s="1" customFormat="1" ht="6.75" customHeight="1" x14ac:dyDescent="0.35">
      <c r="A273" s="3"/>
      <c r="B273" s="2"/>
      <c r="C273" s="2"/>
      <c r="D273" s="2"/>
    </row>
    <row r="274" spans="1:8" s="1" customFormat="1" ht="15" customHeight="1" x14ac:dyDescent="0.35">
      <c r="A274" s="52" t="s">
        <v>18</v>
      </c>
      <c r="B274" s="53"/>
      <c r="C274" s="53"/>
      <c r="D274" s="53"/>
    </row>
    <row r="275" spans="1:8" s="1" customFormat="1" ht="6.75" customHeight="1" x14ac:dyDescent="0.35">
      <c r="A275" s="4"/>
      <c r="B275" s="5"/>
      <c r="C275" s="5"/>
      <c r="D275" s="5"/>
    </row>
    <row r="276" spans="1:8" s="8" customFormat="1" ht="11.25" customHeight="1" x14ac:dyDescent="0.35">
      <c r="A276" s="48" t="s">
        <v>19</v>
      </c>
      <c r="B276" s="48"/>
      <c r="C276" s="6" t="s">
        <v>20</v>
      </c>
      <c r="D276" s="7">
        <f t="array" ref="D276">VLOOKUP("ST"&amp;A276&amp;C276,CHOOSE({1,2},'[1]Mapping for OEB Tariff Schedule'!A:A&amp;'[1]Mapping for OEB Tariff Schedule'!C:C&amp;'[1]Mapping for OEB Tariff Schedule'!D:D,'[1]Mapping for OEB Tariff Schedule'!E:E),2,0)</f>
        <v>582.74</v>
      </c>
      <c r="H276" s="1"/>
    </row>
    <row r="277" spans="1:8" s="8" customFormat="1" ht="11.25" customHeight="1" x14ac:dyDescent="0.35">
      <c r="A277" s="9" t="s">
        <v>21</v>
      </c>
      <c r="B277" s="9"/>
      <c r="C277" s="6" t="s">
        <v>20</v>
      </c>
      <c r="D277" s="7">
        <f t="array" ref="D277">VLOOKUP("ST"&amp;A277&amp;C277,CHOOSE({1,2},'[1]Mapping for OEB Tariff Schedule'!A:A&amp;'[1]Mapping for OEB Tariff Schedule'!C:C&amp;'[1]Mapping for OEB Tariff Schedule'!D:D,'[1]Mapping for OEB Tariff Schedule'!E:E),2,0)</f>
        <v>36.183184172937324</v>
      </c>
      <c r="H277" s="1"/>
    </row>
    <row r="278" spans="1:8" s="8" customFormat="1" ht="11.25" customHeight="1" x14ac:dyDescent="0.35">
      <c r="A278" s="48" t="s">
        <v>65</v>
      </c>
      <c r="B278" s="48"/>
      <c r="C278" s="6" t="s">
        <v>20</v>
      </c>
      <c r="D278" s="7">
        <f t="array" ref="D278">VLOOKUP("ST"&amp;A278&amp;C278,CHOOSE({1,2},'[1]Mapping for OEB Tariff Schedule'!A:A&amp;'[1]Mapping for OEB Tariff Schedule'!C:C&amp;'[1]Mapping for OEB Tariff Schedule'!D:D,'[1]Mapping for OEB Tariff Schedule'!E:E),2,0)</f>
        <v>729.56</v>
      </c>
      <c r="H278" s="1"/>
    </row>
    <row r="279" spans="1:8" s="8" customFormat="1" x14ac:dyDescent="0.35">
      <c r="A279" s="49" t="s">
        <v>24</v>
      </c>
      <c r="B279" s="48"/>
      <c r="C279" s="6" t="s">
        <v>20</v>
      </c>
      <c r="D279" s="16">
        <f t="array" ref="D279">VLOOKUP("ST"&amp;A279&amp;C279,CHOOSE({1,2},'[1]Mapping for OEB Tariff Schedule'!A:A&amp;'[1]Mapping for OEB Tariff Schedule'!C:C&amp;'[1]Mapping for OEB Tariff Schedule'!D:D,'[1]Mapping for OEB Tariff Schedule'!E:E),2,0)</f>
        <v>-15.7</v>
      </c>
      <c r="H279" s="1"/>
    </row>
    <row r="280" spans="1:8" s="8" customFormat="1" ht="14.25" customHeight="1" x14ac:dyDescent="0.35">
      <c r="A280" s="48" t="s">
        <v>66</v>
      </c>
      <c r="B280" s="48"/>
      <c r="C280" s="6" t="s">
        <v>54</v>
      </c>
      <c r="D280" s="12">
        <f t="array" ref="D280">VLOOKUP("ST"&amp;A280&amp;C280,CHOOSE({1,2},'[1]Mapping for OEB Tariff Schedule'!A:A&amp;'[1]Mapping for OEB Tariff Schedule'!C:C&amp;'[1]Mapping for OEB Tariff Schedule'!D:D,'[1]Mapping for OEB Tariff Schedule'!E:E),2,0)</f>
        <v>1.5335000000000001</v>
      </c>
      <c r="H280" s="1"/>
    </row>
    <row r="281" spans="1:8" s="8" customFormat="1" ht="14.25" customHeight="1" x14ac:dyDescent="0.35">
      <c r="A281" s="9" t="s">
        <v>21</v>
      </c>
      <c r="B281" s="9"/>
      <c r="C281" s="6" t="s">
        <v>54</v>
      </c>
      <c r="D281" s="12">
        <f t="array" ref="D281">VLOOKUP("ST"&amp;A281&amp;C281,CHOOSE({1,2},'[1]Mapping for OEB Tariff Schedule'!A:A&amp;'[1]Mapping for OEB Tariff Schedule'!C:C&amp;'[1]Mapping for OEB Tariff Schedule'!D:D,'[1]Mapping for OEB Tariff Schedule'!E:E),2,0)</f>
        <v>5.3984192830004135E-2</v>
      </c>
      <c r="H281" s="1"/>
    </row>
    <row r="282" spans="1:8" s="8" customFormat="1" ht="12.75" customHeight="1" x14ac:dyDescent="0.35">
      <c r="A282" s="48" t="s">
        <v>67</v>
      </c>
      <c r="B282" s="48"/>
      <c r="C282" s="6" t="s">
        <v>68</v>
      </c>
      <c r="D282" s="12">
        <f t="array" ref="D282">VLOOKUP("ST"&amp;A282&amp;C282,CHOOSE({1,2},'[1]Mapping for OEB Tariff Schedule'!A:A&amp;'[1]Mapping for OEB Tariff Schedule'!C:C&amp;'[1]Mapping for OEB Tariff Schedule'!D:D,'[1]Mapping for OEB Tariff Schedule'!E:E),2,0)</f>
        <v>626.08820000000003</v>
      </c>
      <c r="H282" s="1"/>
    </row>
    <row r="283" spans="1:8" s="1" customFormat="1" ht="20.5" customHeight="1" x14ac:dyDescent="0.35">
      <c r="A283" s="48" t="s">
        <v>69</v>
      </c>
      <c r="B283" s="58"/>
      <c r="C283" s="11" t="s">
        <v>54</v>
      </c>
      <c r="D283" s="12">
        <f t="array" ref="D283">VLOOKUP("ST"&amp;A283&amp;C283,CHOOSE({1,2},'[1]Mapping for OEB Tariff Schedule'!A:A&amp;'[1]Mapping for OEB Tariff Schedule'!C:C&amp;'[1]Mapping for OEB Tariff Schedule'!D:D,'[1]Mapping for OEB Tariff Schedule'!E:E),2,0)</f>
        <v>2.1154000000000002</v>
      </c>
    </row>
    <row r="284" spans="1:8" s="1" customFormat="1" ht="22.4" customHeight="1" x14ac:dyDescent="0.35">
      <c r="A284" s="48" t="s">
        <v>70</v>
      </c>
      <c r="B284" s="58"/>
      <c r="C284" s="11" t="s">
        <v>54</v>
      </c>
      <c r="D284" s="12">
        <f t="array" ref="D284">VLOOKUP("ST"&amp;A284&amp;C284,CHOOSE({1,2},'[1]Mapping for OEB Tariff Schedule'!A:A&amp;'[1]Mapping for OEB Tariff Schedule'!C:C&amp;'[1]Mapping for OEB Tariff Schedule'!D:D,'[1]Mapping for OEB Tariff Schedule'!E:E),2,0)</f>
        <v>3.7825000000000002</v>
      </c>
    </row>
    <row r="285" spans="1:8" s="1" customFormat="1" ht="20.5" customHeight="1" x14ac:dyDescent="0.35">
      <c r="A285" s="48" t="s">
        <v>71</v>
      </c>
      <c r="B285" s="58"/>
      <c r="C285" s="11" t="s">
        <v>54</v>
      </c>
      <c r="D285" s="12">
        <f t="array" ref="D285">VLOOKUP("ST"&amp;A285&amp;C285,CHOOSE({1,2},'[1]Mapping for OEB Tariff Schedule'!A:A&amp;'[1]Mapping for OEB Tariff Schedule'!C:C&amp;'[1]Mapping for OEB Tariff Schedule'!D:D,'[1]Mapping for OEB Tariff Schedule'!E:E),2,0)</f>
        <v>1.6671</v>
      </c>
    </row>
    <row r="286" spans="1:8" s="8" customFormat="1" x14ac:dyDescent="0.35">
      <c r="A286" s="49" t="s">
        <v>23</v>
      </c>
      <c r="B286" s="48"/>
      <c r="C286" s="11" t="s">
        <v>54</v>
      </c>
      <c r="D286" s="12">
        <f t="array" ref="D286">VLOOKUP("ST"&amp;A286&amp;C286,CHOOSE({1,2},'[1]Mapping for OEB Tariff Schedule'!A:A&amp;'[1]Mapping for OEB Tariff Schedule'!C:C&amp;'[1]Mapping for OEB Tariff Schedule'!D:D,'[1]Mapping for OEB Tariff Schedule'!E:E),2,0)</f>
        <v>0.94440000000000002</v>
      </c>
      <c r="H286" s="1"/>
    </row>
    <row r="287" spans="1:8" s="1" customFormat="1" x14ac:dyDescent="0.35">
      <c r="A287" s="49" t="s">
        <v>72</v>
      </c>
      <c r="B287" s="48"/>
      <c r="C287" s="11" t="s">
        <v>54</v>
      </c>
      <c r="D287" s="12">
        <f t="array" ref="D287">VLOOKUP("ST"&amp;A287&amp;C287,CHOOSE({1,2},'[1]Mapping for OEB Tariff Schedule'!A:A&amp;'[1]Mapping for OEB Tariff Schedule'!C:C&amp;'[1]Mapping for OEB Tariff Schedule'!D:D,'[1]Mapping for OEB Tariff Schedule'!E:E),2,0)</f>
        <v>-1.1389</v>
      </c>
    </row>
    <row r="288" spans="1:8" s="8" customFormat="1" x14ac:dyDescent="0.35">
      <c r="A288" s="49" t="s">
        <v>27</v>
      </c>
      <c r="B288" s="49"/>
      <c r="C288" s="6" t="s">
        <v>26</v>
      </c>
      <c r="D288" s="12">
        <f t="array" ref="D288">VLOOKUP("ST"&amp;A288&amp;C288,CHOOSE({1,2},'[1]Mapping for OEB Tariff Schedule'!A:A&amp;'[1]Mapping for OEB Tariff Schedule'!C:C&amp;'[1]Mapping for OEB Tariff Schedule'!D:D,'[1]Mapping for OEB Tariff Schedule'!E:E),2,0)</f>
        <v>-3.8999999999999998E-3</v>
      </c>
      <c r="H288" s="1"/>
    </row>
    <row r="289" spans="1:8" s="8" customFormat="1" x14ac:dyDescent="0.35">
      <c r="A289" s="49" t="s">
        <v>24</v>
      </c>
      <c r="B289" s="48"/>
      <c r="C289" s="11" t="s">
        <v>54</v>
      </c>
      <c r="D289" s="12">
        <f t="array" ref="D289">VLOOKUP("ST"&amp;A289&amp;C289,CHOOSE({1,2},'[1]Mapping for OEB Tariff Schedule'!A:A&amp;'[1]Mapping for OEB Tariff Schedule'!C:C&amp;'[1]Mapping for OEB Tariff Schedule'!D:D,'[1]Mapping for OEB Tariff Schedule'!E:E),2,0)</f>
        <v>-2.1899999999999999E-2</v>
      </c>
      <c r="H289" s="1"/>
    </row>
    <row r="290" spans="1:8" s="8" customFormat="1" ht="11.25" customHeight="1" x14ac:dyDescent="0.35">
      <c r="A290" s="9" t="s">
        <v>73</v>
      </c>
      <c r="B290" s="9"/>
      <c r="C290" s="6"/>
      <c r="D290" s="15"/>
      <c r="H290" s="1"/>
    </row>
    <row r="291" spans="1:8" s="8" customFormat="1" ht="14.25" customHeight="1" x14ac:dyDescent="0.35">
      <c r="A291" s="48" t="s">
        <v>28</v>
      </c>
      <c r="B291" s="48"/>
      <c r="C291" s="6" t="s">
        <v>54</v>
      </c>
      <c r="D291" s="12">
        <f t="array" ref="D291">VLOOKUP("ST"&amp;A291&amp;C291,CHOOSE({1,2},'[1]Mapping for OEB Tariff Schedule'!A:A&amp;'[1]Mapping for OEB Tariff Schedule'!C:C&amp;'[1]Mapping for OEB Tariff Schedule'!D:D,'[1]Mapping for OEB Tariff Schedule'!E:E),2,0)</f>
        <v>3.4777999999999998</v>
      </c>
      <c r="H291" s="1"/>
    </row>
    <row r="292" spans="1:8" s="8" customFormat="1" ht="14.25" customHeight="1" x14ac:dyDescent="0.35">
      <c r="A292" s="48" t="s">
        <v>74</v>
      </c>
      <c r="B292" s="48"/>
      <c r="C292" s="6" t="s">
        <v>54</v>
      </c>
      <c r="D292" s="12">
        <f t="array" ref="D292">VLOOKUP("ST"&amp;A292&amp;C292,CHOOSE({1,2},'[1]Mapping for OEB Tariff Schedule'!A:A&amp;'[1]Mapping for OEB Tariff Schedule'!C:C&amp;'[1]Mapping for OEB Tariff Schedule'!D:D,'[1]Mapping for OEB Tariff Schedule'!E:E),2,0)</f>
        <v>0.81279999999999997</v>
      </c>
      <c r="H292" s="1"/>
    </row>
    <row r="293" spans="1:8" s="8" customFormat="1" ht="12" customHeight="1" x14ac:dyDescent="0.35">
      <c r="A293" s="48" t="s">
        <v>75</v>
      </c>
      <c r="B293" s="48"/>
      <c r="C293" s="6" t="s">
        <v>54</v>
      </c>
      <c r="D293" s="12">
        <f t="array" ref="D293">VLOOKUP("ST"&amp;A293&amp;C293,CHOOSE({1,2},'[1]Mapping for OEB Tariff Schedule'!A:A&amp;'[1]Mapping for OEB Tariff Schedule'!C:C&amp;'[1]Mapping for OEB Tariff Schedule'!D:D,'[1]Mapping for OEB Tariff Schedule'!E:E),2,0)</f>
        <v>2.0457999999999998</v>
      </c>
      <c r="H293" s="1"/>
    </row>
    <row r="294" spans="1:8" s="8" customFormat="1" ht="11.25" customHeight="1" x14ac:dyDescent="0.35">
      <c r="A294" s="9"/>
      <c r="B294" s="9"/>
      <c r="C294" s="6"/>
      <c r="D294" s="15"/>
      <c r="H294" s="1"/>
    </row>
    <row r="295" spans="1:8" s="1" customFormat="1" ht="15" customHeight="1" x14ac:dyDescent="0.35">
      <c r="A295" s="52" t="s">
        <v>30</v>
      </c>
      <c r="B295" s="54"/>
      <c r="C295" s="54"/>
      <c r="D295" s="54"/>
      <c r="E295" s="8"/>
    </row>
    <row r="296" spans="1:8" s="1" customFormat="1" ht="6.75" customHeight="1" x14ac:dyDescent="0.35">
      <c r="A296" s="4"/>
      <c r="B296" s="13"/>
      <c r="C296" s="13"/>
      <c r="D296" s="13"/>
    </row>
    <row r="297" spans="1:8" s="8" customFormat="1" ht="11.25" customHeight="1" x14ac:dyDescent="0.35">
      <c r="A297" s="48" t="s">
        <v>31</v>
      </c>
      <c r="B297" s="48"/>
      <c r="C297" s="6" t="s">
        <v>26</v>
      </c>
      <c r="D297" s="15">
        <f t="array" ref="D297">VLOOKUP("ST"&amp;A297&amp;C297,CHOOSE({1,2},'[1]Mapping for OEB Tariff Schedule'!A:A&amp;'[1]Mapping for OEB Tariff Schedule'!C:C&amp;'[1]Mapping for OEB Tariff Schedule'!D:D,'[1]Mapping for OEB Tariff Schedule'!E:E),2,0)</f>
        <v>3.0000000000000001E-3</v>
      </c>
      <c r="E297" s="1"/>
      <c r="H297" s="1"/>
    </row>
    <row r="298" spans="1:8" s="8" customFormat="1" ht="11.25" customHeight="1" x14ac:dyDescent="0.35">
      <c r="A298" s="48" t="s">
        <v>32</v>
      </c>
      <c r="B298" s="48"/>
      <c r="C298" s="6" t="s">
        <v>26</v>
      </c>
      <c r="D298" s="15">
        <f t="array" ref="D298">VLOOKUP("ST"&amp;A298&amp;C298,CHOOSE({1,2},'[1]Mapping for OEB Tariff Schedule'!A:A&amp;'[1]Mapping for OEB Tariff Schedule'!C:C&amp;'[1]Mapping for OEB Tariff Schedule'!D:D,'[1]Mapping for OEB Tariff Schedule'!E:E),2,0)</f>
        <v>4.0000000000000002E-4</v>
      </c>
      <c r="H298" s="1"/>
    </row>
    <row r="299" spans="1:8" s="8" customFormat="1" ht="11.25" customHeight="1" x14ac:dyDescent="0.35">
      <c r="A299" s="48" t="s">
        <v>33</v>
      </c>
      <c r="B299" s="48"/>
      <c r="C299" s="6" t="s">
        <v>26</v>
      </c>
      <c r="D299" s="15">
        <f t="array" ref="D299">VLOOKUP("ST"&amp;A299&amp;C299,CHOOSE({1,2},'[1]Mapping for OEB Tariff Schedule'!A:A&amp;'[1]Mapping for OEB Tariff Schedule'!C:C&amp;'[1]Mapping for OEB Tariff Schedule'!D:D,'[1]Mapping for OEB Tariff Schedule'!E:E),2,0)</f>
        <v>5.0000000000000001E-4</v>
      </c>
      <c r="H299" s="1"/>
    </row>
    <row r="300" spans="1:8" s="8" customFormat="1" ht="11.25" customHeight="1" x14ac:dyDescent="0.35">
      <c r="A300" s="48" t="s">
        <v>34</v>
      </c>
      <c r="B300" s="48"/>
      <c r="C300" s="6" t="s">
        <v>20</v>
      </c>
      <c r="D300" s="7">
        <f t="array" ref="D300">VLOOKUP("ST"&amp;A300&amp;C300,CHOOSE({1,2},'[1]Mapping for OEB Tariff Schedule'!A:A&amp;'[1]Mapping for OEB Tariff Schedule'!C:C&amp;'[1]Mapping for OEB Tariff Schedule'!D:D,'[1]Mapping for OEB Tariff Schedule'!E:E),2,0)</f>
        <v>0.25</v>
      </c>
      <c r="H300" s="1"/>
    </row>
    <row r="301" spans="1:8" s="1" customFormat="1" ht="6.75" customHeight="1" x14ac:dyDescent="0.35">
      <c r="A301" s="13"/>
      <c r="B301" s="13"/>
      <c r="C301" s="11"/>
      <c r="D301" s="14"/>
      <c r="E301" s="8"/>
    </row>
    <row r="302" spans="1:8" s="18" customFormat="1" ht="28.5" customHeight="1" x14ac:dyDescent="0.45">
      <c r="A302" s="55" t="s">
        <v>76</v>
      </c>
      <c r="B302" s="56"/>
      <c r="C302" s="56"/>
      <c r="D302" s="56"/>
      <c r="E302" s="1"/>
      <c r="H302" s="1"/>
    </row>
    <row r="303" spans="1:8" s="1" customFormat="1" ht="82.4" customHeight="1" x14ac:dyDescent="0.45">
      <c r="A303" s="41" t="s">
        <v>77</v>
      </c>
      <c r="B303" s="41"/>
      <c r="C303" s="41"/>
      <c r="D303" s="41"/>
      <c r="E303" s="18"/>
    </row>
    <row r="304" spans="1:8" s="1" customFormat="1" ht="6.75" customHeight="1" x14ac:dyDescent="0.35">
      <c r="A304" s="2"/>
      <c r="B304" s="2"/>
      <c r="C304" s="2"/>
      <c r="D304" s="2"/>
    </row>
    <row r="305" spans="1:8" s="1" customFormat="1" ht="14.9" customHeight="1" x14ac:dyDescent="0.35">
      <c r="A305" s="42" t="s">
        <v>10</v>
      </c>
      <c r="B305" s="41"/>
      <c r="C305" s="41"/>
      <c r="D305" s="41"/>
    </row>
    <row r="306" spans="1:8" s="1" customFormat="1" ht="6.75" customHeight="1" x14ac:dyDescent="0.35">
      <c r="A306" s="3"/>
      <c r="B306" s="2"/>
      <c r="C306" s="2"/>
      <c r="D306" s="2"/>
    </row>
    <row r="307" spans="1:8" s="1" customFormat="1" ht="34.5" customHeight="1" x14ac:dyDescent="0.35">
      <c r="A307" s="41" t="s">
        <v>13</v>
      </c>
      <c r="B307" s="41"/>
      <c r="C307" s="41"/>
      <c r="D307" s="41"/>
    </row>
    <row r="308" spans="1:8" s="1" customFormat="1" ht="6.75" customHeight="1" x14ac:dyDescent="0.35">
      <c r="A308" s="2"/>
      <c r="B308" s="2"/>
      <c r="C308" s="2"/>
      <c r="D308" s="2"/>
    </row>
    <row r="309" spans="1:8" s="1" customFormat="1" ht="46.4" customHeight="1" x14ac:dyDescent="0.35">
      <c r="A309" s="41" t="s">
        <v>14</v>
      </c>
      <c r="B309" s="41"/>
      <c r="C309" s="41"/>
      <c r="D309" s="41"/>
    </row>
    <row r="310" spans="1:8" s="1" customFormat="1" ht="6.75" customHeight="1" x14ac:dyDescent="0.35">
      <c r="A310" s="2"/>
      <c r="B310" s="2"/>
      <c r="C310" s="2"/>
      <c r="D310" s="2"/>
    </row>
    <row r="311" spans="1:8" s="1" customFormat="1" ht="46.4" customHeight="1" x14ac:dyDescent="0.35">
      <c r="A311" s="41" t="s">
        <v>15</v>
      </c>
      <c r="B311" s="41"/>
      <c r="C311" s="41"/>
      <c r="D311" s="41"/>
    </row>
    <row r="312" spans="1:8" s="1" customFormat="1" ht="6.75" customHeight="1" x14ac:dyDescent="0.35">
      <c r="A312" s="2"/>
      <c r="B312" s="2"/>
      <c r="C312" s="2"/>
      <c r="D312" s="2"/>
    </row>
    <row r="313" spans="1:8" s="1" customFormat="1" ht="34.5" customHeight="1" x14ac:dyDescent="0.35">
      <c r="A313" s="41" t="s">
        <v>16</v>
      </c>
      <c r="B313" s="41"/>
      <c r="C313" s="41"/>
      <c r="D313" s="41"/>
    </row>
    <row r="314" spans="1:8" s="1" customFormat="1" ht="12" customHeight="1" x14ac:dyDescent="0.35">
      <c r="A314" s="2"/>
      <c r="B314" s="2"/>
      <c r="C314" s="2"/>
      <c r="D314" s="2"/>
    </row>
    <row r="315" spans="1:8" s="1" customFormat="1" ht="6.75" customHeight="1" x14ac:dyDescent="0.35">
      <c r="A315" s="2"/>
      <c r="B315" s="2"/>
      <c r="C315" s="2"/>
      <c r="D315" s="2"/>
    </row>
    <row r="316" spans="1:8" s="1" customFormat="1" ht="15" customHeight="1" x14ac:dyDescent="0.35">
      <c r="A316" s="52" t="s">
        <v>18</v>
      </c>
      <c r="B316" s="53"/>
      <c r="C316" s="53"/>
      <c r="D316" s="53"/>
    </row>
    <row r="317" spans="1:8" s="1" customFormat="1" ht="6.75" customHeight="1" x14ac:dyDescent="0.35">
      <c r="A317" s="4"/>
      <c r="B317" s="5"/>
      <c r="C317" s="5"/>
      <c r="D317" s="5"/>
    </row>
    <row r="318" spans="1:8" s="8" customFormat="1" ht="11.25" customHeight="1" x14ac:dyDescent="0.35">
      <c r="A318" s="48" t="s">
        <v>19</v>
      </c>
      <c r="B318" s="48"/>
      <c r="C318" s="6" t="s">
        <v>20</v>
      </c>
      <c r="D318" s="7">
        <f t="array" ref="D318">VLOOKUP("USL"&amp;A318&amp;C318,CHOOSE({1,2},'[1]Mapping for OEB Tariff Schedule'!A:A&amp;'[1]Mapping for OEB Tariff Schedule'!C:C&amp;'[1]Mapping for OEB Tariff Schedule'!D:D,'[1]Mapping for OEB Tariff Schedule'!E:E),2,0)</f>
        <v>37.58486450973804</v>
      </c>
      <c r="E318" s="1"/>
      <c r="H318" s="1"/>
    </row>
    <row r="319" spans="1:8" s="8" customFormat="1" ht="11.25" customHeight="1" x14ac:dyDescent="0.35">
      <c r="A319" s="9" t="s">
        <v>21</v>
      </c>
      <c r="B319" s="9"/>
      <c r="C319" s="6" t="s">
        <v>20</v>
      </c>
      <c r="D319" s="7">
        <f t="array" ref="D319">VLOOKUP("USL"&amp;A319&amp;C319,CHOOSE({1,2},'[1]Mapping for OEB Tariff Schedule'!A:A&amp;'[1]Mapping for OEB Tariff Schedule'!C:C&amp;'[1]Mapping for OEB Tariff Schedule'!D:D,'[1]Mapping for OEB Tariff Schedule'!E:E),2,0)</f>
        <v>0.89048883100414611</v>
      </c>
      <c r="E319" s="1"/>
      <c r="H319" s="1"/>
    </row>
    <row r="320" spans="1:8" s="8" customFormat="1" x14ac:dyDescent="0.35">
      <c r="A320" s="49" t="s">
        <v>24</v>
      </c>
      <c r="B320" s="48"/>
      <c r="C320" s="6" t="s">
        <v>20</v>
      </c>
      <c r="D320" s="16">
        <f t="array" ref="D320">VLOOKUP("USL"&amp;A320&amp;C320,CHOOSE({1,2},'[1]Mapping for OEB Tariff Schedule'!A:A&amp;'[1]Mapping for OEB Tariff Schedule'!C:C&amp;'[1]Mapping for OEB Tariff Schedule'!D:D,'[1]Mapping for OEB Tariff Schedule'!E:E),2,0)</f>
        <v>-0.53</v>
      </c>
      <c r="H320" s="1"/>
    </row>
    <row r="321" spans="1:8" s="8" customFormat="1" ht="11.25" customHeight="1" x14ac:dyDescent="0.35">
      <c r="A321" s="48" t="s">
        <v>25</v>
      </c>
      <c r="B321" s="48"/>
      <c r="C321" s="6" t="s">
        <v>26</v>
      </c>
      <c r="D321" s="15">
        <f t="array" ref="D321">VLOOKUP("USL"&amp;A321&amp;C321,CHOOSE({1,2},'[1]Mapping for OEB Tariff Schedule'!A:A&amp;'[1]Mapping for OEB Tariff Schedule'!C:C&amp;'[1]Mapping for OEB Tariff Schedule'!D:D,'[1]Mapping for OEB Tariff Schedule'!E:E),2,0)</f>
        <v>2.5136490308446498E-2</v>
      </c>
      <c r="H321" s="1"/>
    </row>
    <row r="322" spans="1:8" s="8" customFormat="1" ht="11.25" customHeight="1" x14ac:dyDescent="0.35">
      <c r="A322" s="9" t="s">
        <v>21</v>
      </c>
      <c r="B322" s="9"/>
      <c r="C322" s="6" t="s">
        <v>26</v>
      </c>
      <c r="D322" s="15">
        <f t="array" ref="D322">VLOOKUP("USL"&amp;A322&amp;C322,CHOOSE({1,2},'[1]Mapping for OEB Tariff Schedule'!A:A&amp;'[1]Mapping for OEB Tariff Schedule'!C:C&amp;'[1]Mapping for OEB Tariff Schedule'!D:D,'[1]Mapping for OEB Tariff Schedule'!E:E),2,0)</f>
        <v>5.9438221976768437E-4</v>
      </c>
      <c r="H322" s="1"/>
    </row>
    <row r="323" spans="1:8" s="8" customFormat="1" x14ac:dyDescent="0.35">
      <c r="A323" s="49" t="s">
        <v>23</v>
      </c>
      <c r="B323" s="48"/>
      <c r="C323" s="6" t="s">
        <v>26</v>
      </c>
      <c r="D323" s="12">
        <f t="array" ref="D323">VLOOKUP("USL"&amp;A323&amp;C323,CHOOSE({1,2},'[1]Mapping for OEB Tariff Schedule'!A:A&amp;'[1]Mapping for OEB Tariff Schedule'!C:C&amp;'[1]Mapping for OEB Tariff Schedule'!D:D,'[1]Mapping for OEB Tariff Schedule'!E:E),2,0)</f>
        <v>1E-4</v>
      </c>
      <c r="H323" s="1"/>
    </row>
    <row r="324" spans="1:8" s="8" customFormat="1" x14ac:dyDescent="0.35">
      <c r="A324" s="49" t="s">
        <v>27</v>
      </c>
      <c r="B324" s="49"/>
      <c r="C324" s="6" t="s">
        <v>26</v>
      </c>
      <c r="D324" s="12">
        <f t="array" ref="D324">VLOOKUP("USL"&amp;A324&amp;C324,CHOOSE({1,2},'[1]Mapping for OEB Tariff Schedule'!A:A&amp;'[1]Mapping for OEB Tariff Schedule'!C:C&amp;'[1]Mapping for OEB Tariff Schedule'!D:D,'[1]Mapping for OEB Tariff Schedule'!E:E),2,0)</f>
        <v>-3.8999999999999998E-3</v>
      </c>
      <c r="H324" s="1"/>
    </row>
    <row r="325" spans="1:8" s="8" customFormat="1" x14ac:dyDescent="0.35">
      <c r="A325" s="49" t="s">
        <v>24</v>
      </c>
      <c r="B325" s="48"/>
      <c r="C325" s="6" t="s">
        <v>26</v>
      </c>
      <c r="D325" s="12">
        <f t="array" ref="D325">VLOOKUP("USL"&amp;A325&amp;C325,CHOOSE({1,2},'[1]Mapping for OEB Tariff Schedule'!A:A&amp;'[1]Mapping for OEB Tariff Schedule'!C:C&amp;'[1]Mapping for OEB Tariff Schedule'!D:D,'[1]Mapping for OEB Tariff Schedule'!E:E),2,0)</f>
        <v>-4.0000000000000002E-4</v>
      </c>
      <c r="H325" s="1"/>
    </row>
    <row r="326" spans="1:8" s="8" customFormat="1" ht="11.25" customHeight="1" x14ac:dyDescent="0.35">
      <c r="A326" s="48" t="s">
        <v>28</v>
      </c>
      <c r="B326" s="48"/>
      <c r="C326" s="6" t="s">
        <v>26</v>
      </c>
      <c r="D326" s="12">
        <f t="array" ref="D326">VLOOKUP("USL"&amp;A326&amp;C326,CHOOSE({1,2},'[1]Mapping for OEB Tariff Schedule'!A:A&amp;'[1]Mapping for OEB Tariff Schedule'!C:C&amp;'[1]Mapping for OEB Tariff Schedule'!D:D,'[1]Mapping for OEB Tariff Schedule'!E:E),2,0)</f>
        <v>5.4000000000000003E-3</v>
      </c>
      <c r="H326" s="1"/>
    </row>
    <row r="327" spans="1:8" s="8" customFormat="1" ht="12.75" customHeight="1" x14ac:dyDescent="0.35">
      <c r="A327" s="48" t="s">
        <v>29</v>
      </c>
      <c r="B327" s="48"/>
      <c r="C327" s="6" t="s">
        <v>26</v>
      </c>
      <c r="D327" s="12">
        <f t="array" ref="D327">VLOOKUP("USL"&amp;A327&amp;C327,CHOOSE({1,2},'[1]Mapping for OEB Tariff Schedule'!A:A&amp;'[1]Mapping for OEB Tariff Schedule'!C:C&amp;'[1]Mapping for OEB Tariff Schedule'!D:D,'[1]Mapping for OEB Tariff Schedule'!E:E),2,0)</f>
        <v>4.5999999999999999E-3</v>
      </c>
      <c r="H327" s="1"/>
    </row>
    <row r="328" spans="1:8" s="1" customFormat="1" ht="6.75" customHeight="1" x14ac:dyDescent="0.35">
      <c r="A328" s="13"/>
      <c r="B328" s="13"/>
      <c r="C328" s="11"/>
      <c r="D328" s="14"/>
      <c r="E328" s="8"/>
    </row>
    <row r="329" spans="1:8" s="1" customFormat="1" ht="15" customHeight="1" x14ac:dyDescent="0.35">
      <c r="A329" s="52" t="s">
        <v>30</v>
      </c>
      <c r="B329" s="54"/>
      <c r="C329" s="54"/>
      <c r="D329" s="54"/>
    </row>
    <row r="330" spans="1:8" s="1" customFormat="1" ht="6.75" customHeight="1" x14ac:dyDescent="0.35">
      <c r="A330" s="4"/>
      <c r="B330" s="13"/>
      <c r="C330" s="13"/>
      <c r="D330" s="13"/>
    </row>
    <row r="331" spans="1:8" s="8" customFormat="1" ht="11.25" customHeight="1" x14ac:dyDescent="0.35">
      <c r="A331" s="48" t="s">
        <v>31</v>
      </c>
      <c r="B331" s="48"/>
      <c r="C331" s="6" t="s">
        <v>26</v>
      </c>
      <c r="D331" s="15">
        <f t="array" ref="D331">VLOOKUP("USL"&amp;A331&amp;C331,CHOOSE({1,2},'[1]Mapping for OEB Tariff Schedule'!A:A&amp;'[1]Mapping for OEB Tariff Schedule'!C:C&amp;'[1]Mapping for OEB Tariff Schedule'!D:D,'[1]Mapping for OEB Tariff Schedule'!E:E),2,0)</f>
        <v>3.0000000000000001E-3</v>
      </c>
      <c r="E331" s="1"/>
      <c r="H331" s="1"/>
    </row>
    <row r="332" spans="1:8" s="8" customFormat="1" ht="11.25" customHeight="1" x14ac:dyDescent="0.35">
      <c r="A332" s="48" t="s">
        <v>32</v>
      </c>
      <c r="B332" s="48"/>
      <c r="C332" s="6" t="s">
        <v>26</v>
      </c>
      <c r="D332" s="15">
        <f t="array" ref="D332">VLOOKUP("USL"&amp;A332&amp;C332,CHOOSE({1,2},'[1]Mapping for OEB Tariff Schedule'!A:A&amp;'[1]Mapping for OEB Tariff Schedule'!C:C&amp;'[1]Mapping for OEB Tariff Schedule'!D:D,'[1]Mapping for OEB Tariff Schedule'!E:E),2,0)</f>
        <v>4.0000000000000002E-4</v>
      </c>
      <c r="H332" s="1"/>
    </row>
    <row r="333" spans="1:8" s="8" customFormat="1" ht="11.25" customHeight="1" x14ac:dyDescent="0.35">
      <c r="A333" s="48" t="s">
        <v>33</v>
      </c>
      <c r="B333" s="48"/>
      <c r="C333" s="6" t="s">
        <v>26</v>
      </c>
      <c r="D333" s="15">
        <f t="array" ref="D333">VLOOKUP("USL"&amp;A333&amp;C333,CHOOSE({1,2},'[1]Mapping for OEB Tariff Schedule'!A:A&amp;'[1]Mapping for OEB Tariff Schedule'!C:C&amp;'[1]Mapping for OEB Tariff Schedule'!D:D,'[1]Mapping for OEB Tariff Schedule'!E:E),2,0)</f>
        <v>5.0000000000000001E-4</v>
      </c>
      <c r="H333" s="1"/>
    </row>
    <row r="334" spans="1:8" s="8" customFormat="1" ht="11.25" customHeight="1" x14ac:dyDescent="0.35">
      <c r="A334" s="48" t="s">
        <v>34</v>
      </c>
      <c r="B334" s="48"/>
      <c r="C334" s="6" t="s">
        <v>20</v>
      </c>
      <c r="D334" s="7">
        <f t="array" ref="D334">VLOOKUP("USL"&amp;A334&amp;C334,CHOOSE({1,2},'[1]Mapping for OEB Tariff Schedule'!A:A&amp;'[1]Mapping for OEB Tariff Schedule'!C:C&amp;'[1]Mapping for OEB Tariff Schedule'!D:D,'[1]Mapping for OEB Tariff Schedule'!E:E),2,0)</f>
        <v>0.25</v>
      </c>
      <c r="H334" s="1"/>
    </row>
    <row r="335" spans="1:8" s="18" customFormat="1" ht="25.5" customHeight="1" x14ac:dyDescent="0.45">
      <c r="A335" s="55" t="s">
        <v>78</v>
      </c>
      <c r="B335" s="56"/>
      <c r="C335" s="56"/>
      <c r="D335" s="56"/>
      <c r="E335" s="8"/>
      <c r="H335" s="1"/>
    </row>
    <row r="336" spans="1:8" s="1" customFormat="1" ht="47.5" customHeight="1" x14ac:dyDescent="0.45">
      <c r="A336" s="41" t="s">
        <v>79</v>
      </c>
      <c r="B336" s="41"/>
      <c r="C336" s="41"/>
      <c r="D336" s="41"/>
      <c r="E336" s="18"/>
    </row>
    <row r="337" spans="1:8" s="1" customFormat="1" ht="6.75" customHeight="1" x14ac:dyDescent="0.35">
      <c r="A337" s="2"/>
      <c r="B337" s="2"/>
      <c r="C337" s="2"/>
      <c r="D337" s="2"/>
    </row>
    <row r="338" spans="1:8" s="1" customFormat="1" ht="14.9" customHeight="1" x14ac:dyDescent="0.35">
      <c r="A338" s="42" t="s">
        <v>10</v>
      </c>
      <c r="B338" s="41"/>
      <c r="C338" s="41"/>
      <c r="D338" s="41"/>
    </row>
    <row r="339" spans="1:8" s="1" customFormat="1" ht="6.75" customHeight="1" x14ac:dyDescent="0.35">
      <c r="A339" s="3"/>
      <c r="B339" s="2"/>
      <c r="C339" s="2"/>
      <c r="D339" s="2"/>
    </row>
    <row r="340" spans="1:8" s="1" customFormat="1" ht="34.5" customHeight="1" x14ac:dyDescent="0.35">
      <c r="A340" s="41" t="s">
        <v>13</v>
      </c>
      <c r="B340" s="41"/>
      <c r="C340" s="41"/>
      <c r="D340" s="41"/>
    </row>
    <row r="341" spans="1:8" s="1" customFormat="1" ht="6.75" customHeight="1" x14ac:dyDescent="0.35">
      <c r="A341" s="2"/>
      <c r="B341" s="2"/>
      <c r="C341" s="2"/>
      <c r="D341" s="2"/>
    </row>
    <row r="342" spans="1:8" s="1" customFormat="1" ht="46.4" customHeight="1" x14ac:dyDescent="0.35">
      <c r="A342" s="41" t="s">
        <v>14</v>
      </c>
      <c r="B342" s="41"/>
      <c r="C342" s="41"/>
      <c r="D342" s="41"/>
    </row>
    <row r="343" spans="1:8" s="1" customFormat="1" ht="6.75" customHeight="1" x14ac:dyDescent="0.35">
      <c r="A343" s="2"/>
      <c r="B343" s="2"/>
      <c r="C343" s="2"/>
      <c r="D343" s="2"/>
    </row>
    <row r="344" spans="1:8" s="1" customFormat="1" ht="46.4" customHeight="1" x14ac:dyDescent="0.35">
      <c r="A344" s="41" t="s">
        <v>80</v>
      </c>
      <c r="B344" s="41"/>
      <c r="C344" s="41"/>
      <c r="D344" s="41"/>
    </row>
    <row r="345" spans="1:8" s="1" customFormat="1" ht="6.75" customHeight="1" x14ac:dyDescent="0.35">
      <c r="A345" s="2"/>
      <c r="B345" s="2"/>
      <c r="C345" s="2"/>
      <c r="D345" s="2"/>
    </row>
    <row r="346" spans="1:8" s="1" customFormat="1" ht="34.5" customHeight="1" x14ac:dyDescent="0.35">
      <c r="A346" s="41" t="s">
        <v>16</v>
      </c>
      <c r="B346" s="41"/>
      <c r="C346" s="41"/>
      <c r="D346" s="41"/>
    </row>
    <row r="347" spans="1:8" s="1" customFormat="1" ht="12" customHeight="1" x14ac:dyDescent="0.35">
      <c r="A347" s="2"/>
      <c r="B347" s="2"/>
      <c r="C347" s="2"/>
      <c r="D347" s="2"/>
    </row>
    <row r="348" spans="1:8" s="1" customFormat="1" ht="6.75" customHeight="1" x14ac:dyDescent="0.35">
      <c r="A348" s="2"/>
      <c r="B348" s="2"/>
      <c r="C348" s="2"/>
      <c r="D348" s="2"/>
    </row>
    <row r="349" spans="1:8" s="1" customFormat="1" ht="15" customHeight="1" x14ac:dyDescent="0.35">
      <c r="A349" s="52" t="s">
        <v>18</v>
      </c>
      <c r="B349" s="53"/>
      <c r="C349" s="53"/>
      <c r="D349" s="53"/>
    </row>
    <row r="350" spans="1:8" s="1" customFormat="1" ht="6.75" customHeight="1" x14ac:dyDescent="0.35">
      <c r="A350" s="4"/>
      <c r="B350" s="5"/>
      <c r="C350" s="5"/>
      <c r="D350" s="5"/>
    </row>
    <row r="351" spans="1:8" s="8" customFormat="1" ht="14.5" customHeight="1" x14ac:dyDescent="0.35">
      <c r="A351" s="48" t="s">
        <v>19</v>
      </c>
      <c r="B351" s="48"/>
      <c r="C351" s="6" t="s">
        <v>20</v>
      </c>
      <c r="D351" s="10">
        <f t="array" ref="D351">VLOOKUP("Sen Lgt"&amp;A351&amp;C351,CHOOSE({1,2},'[1]Mapping for OEB Tariff Schedule'!A:A&amp;'[1]Mapping for OEB Tariff Schedule'!C:C&amp;'[1]Mapping for OEB Tariff Schedule'!D:D,'[1]Mapping for OEB Tariff Schedule'!E:E),2,0)</f>
        <v>2.8618772645060861</v>
      </c>
      <c r="E351" s="1"/>
      <c r="H351" s="1"/>
    </row>
    <row r="352" spans="1:8" s="8" customFormat="1" ht="14.5" customHeight="1" x14ac:dyDescent="0.35">
      <c r="A352" s="9" t="s">
        <v>21</v>
      </c>
      <c r="B352" s="9"/>
      <c r="C352" s="6" t="s">
        <v>20</v>
      </c>
      <c r="D352" s="10">
        <f t="array" ref="D352">VLOOKUP("Sen Lgt"&amp;A352&amp;C352,CHOOSE({1,2},'[1]Mapping for OEB Tariff Schedule'!A:A&amp;'[1]Mapping for OEB Tariff Schedule'!C:C&amp;'[1]Mapping for OEB Tariff Schedule'!D:D,'[1]Mapping for OEB Tariff Schedule'!E:E),2,0)</f>
        <v>0.14421635260263849</v>
      </c>
      <c r="E352" s="1"/>
      <c r="H352" s="1"/>
    </row>
    <row r="353" spans="1:8" s="8" customFormat="1" x14ac:dyDescent="0.35">
      <c r="A353" s="49" t="s">
        <v>24</v>
      </c>
      <c r="B353" s="48"/>
      <c r="C353" s="6" t="s">
        <v>20</v>
      </c>
      <c r="D353" s="16">
        <f t="array" ref="D353">VLOOKUP("Sen Lgt"&amp;A353&amp;C353,CHOOSE({1,2},'[1]Mapping for OEB Tariff Schedule'!A:A&amp;'[1]Mapping for OEB Tariff Schedule'!C:C&amp;'[1]Mapping for OEB Tariff Schedule'!D:D,'[1]Mapping for OEB Tariff Schedule'!E:E),2,0)</f>
        <v>-0.04</v>
      </c>
      <c r="H353" s="1"/>
    </row>
    <row r="354" spans="1:8" s="8" customFormat="1" ht="12.75" customHeight="1" x14ac:dyDescent="0.35">
      <c r="A354" s="48" t="s">
        <v>25</v>
      </c>
      <c r="B354" s="48"/>
      <c r="C354" s="6" t="s">
        <v>26</v>
      </c>
      <c r="D354" s="12">
        <f t="array" ref="D354">VLOOKUP("Sen Lgt"&amp;A354&amp;C354,CHOOSE({1,2},'[1]Mapping for OEB Tariff Schedule'!A:A&amp;'[1]Mapping for OEB Tariff Schedule'!C:C&amp;'[1]Mapping for OEB Tariff Schedule'!D:D,'[1]Mapping for OEB Tariff Schedule'!E:E),2,0)</f>
        <v>0.15556247143998969</v>
      </c>
      <c r="H354" s="1"/>
    </row>
    <row r="355" spans="1:8" s="8" customFormat="1" ht="15" customHeight="1" x14ac:dyDescent="0.35">
      <c r="A355" s="9" t="s">
        <v>21</v>
      </c>
      <c r="B355" s="9"/>
      <c r="C355" s="6" t="s">
        <v>26</v>
      </c>
      <c r="D355" s="12">
        <f t="array" ref="D355">VLOOKUP("Sen Lgt"&amp;A355&amp;C355,CHOOSE({1,2},'[1]Mapping for OEB Tariff Schedule'!A:A&amp;'[1]Mapping for OEB Tariff Schedule'!C:C&amp;'[1]Mapping for OEB Tariff Schedule'!D:D,'[1]Mapping for OEB Tariff Schedule'!E:E),2,0)</f>
        <v>7.8342690646557786E-3</v>
      </c>
      <c r="H355" s="1"/>
    </row>
    <row r="356" spans="1:8" s="8" customFormat="1" x14ac:dyDescent="0.35">
      <c r="A356" s="49" t="s">
        <v>23</v>
      </c>
      <c r="B356" s="48"/>
      <c r="C356" s="11" t="s">
        <v>26</v>
      </c>
      <c r="D356" s="12">
        <f t="array" ref="D356">VLOOKUP("Sen Lgt"&amp;A356&amp;C356,CHOOSE({1,2},'[1]Mapping for OEB Tariff Schedule'!A:A&amp;'[1]Mapping for OEB Tariff Schedule'!C:C&amp;'[1]Mapping for OEB Tariff Schedule'!D:D,'[1]Mapping for OEB Tariff Schedule'!E:E),2,0)</f>
        <v>-2.0999999999999999E-3</v>
      </c>
      <c r="H356" s="1"/>
    </row>
    <row r="357" spans="1:8" s="8" customFormat="1" x14ac:dyDescent="0.35">
      <c r="A357" s="49" t="s">
        <v>27</v>
      </c>
      <c r="B357" s="49"/>
      <c r="C357" s="11" t="s">
        <v>26</v>
      </c>
      <c r="D357" s="12">
        <f t="array" ref="D357">VLOOKUP("Sen Lgt"&amp;A357&amp;C357,CHOOSE({1,2},'[1]Mapping for OEB Tariff Schedule'!A:A&amp;'[1]Mapping for OEB Tariff Schedule'!C:C&amp;'[1]Mapping for OEB Tariff Schedule'!D:D,'[1]Mapping for OEB Tariff Schedule'!E:E),2,0)</f>
        <v>-3.8999999999999998E-3</v>
      </c>
      <c r="H357" s="1"/>
    </row>
    <row r="358" spans="1:8" s="8" customFormat="1" x14ac:dyDescent="0.35">
      <c r="A358" s="49" t="s">
        <v>24</v>
      </c>
      <c r="B358" s="48"/>
      <c r="C358" s="6" t="s">
        <v>26</v>
      </c>
      <c r="D358" s="12">
        <f t="array" ref="D358">VLOOKUP("Sen Lgt"&amp;A358&amp;C358,CHOOSE({1,2},'[1]Mapping for OEB Tariff Schedule'!A:A&amp;'[1]Mapping for OEB Tariff Schedule'!C:C&amp;'[1]Mapping for OEB Tariff Schedule'!D:D,'[1]Mapping for OEB Tariff Schedule'!E:E),2,0)</f>
        <v>-2.2000000000000001E-3</v>
      </c>
      <c r="H358" s="1"/>
    </row>
    <row r="359" spans="1:8" s="8" customFormat="1" ht="15" customHeight="1" x14ac:dyDescent="0.35">
      <c r="A359" s="48" t="s">
        <v>28</v>
      </c>
      <c r="B359" s="48"/>
      <c r="C359" s="6" t="s">
        <v>26</v>
      </c>
      <c r="D359" s="12">
        <f t="array" ref="D359">VLOOKUP("Sen Lgt"&amp;A359&amp;C359,CHOOSE({1,2},'[1]Mapping for OEB Tariff Schedule'!A:A&amp;'[1]Mapping for OEB Tariff Schedule'!C:C&amp;'[1]Mapping for OEB Tariff Schedule'!D:D,'[1]Mapping for OEB Tariff Schedule'!E:E),2,0)</f>
        <v>5.4000000000000003E-3</v>
      </c>
      <c r="H359" s="1"/>
    </row>
    <row r="360" spans="1:8" s="8" customFormat="1" ht="12" customHeight="1" x14ac:dyDescent="0.35">
      <c r="A360" s="48" t="s">
        <v>29</v>
      </c>
      <c r="B360" s="48"/>
      <c r="C360" s="6" t="s">
        <v>26</v>
      </c>
      <c r="D360" s="12">
        <f t="array" ref="D360">VLOOKUP("Sen Lgt"&amp;A360&amp;C360,CHOOSE({1,2},'[1]Mapping for OEB Tariff Schedule'!A:A&amp;'[1]Mapping for OEB Tariff Schedule'!C:C&amp;'[1]Mapping for OEB Tariff Schedule'!D:D,'[1]Mapping for OEB Tariff Schedule'!E:E),2,0)</f>
        <v>3.7000000000000002E-3</v>
      </c>
      <c r="H360" s="1"/>
    </row>
    <row r="361" spans="1:8" s="1" customFormat="1" ht="6.75" customHeight="1" x14ac:dyDescent="0.35">
      <c r="A361" s="13"/>
      <c r="B361" s="13"/>
      <c r="C361" s="11"/>
      <c r="D361" s="14"/>
      <c r="E361" s="8"/>
    </row>
    <row r="362" spans="1:8" s="1" customFormat="1" ht="15" customHeight="1" x14ac:dyDescent="0.35">
      <c r="A362" s="52" t="s">
        <v>30</v>
      </c>
      <c r="B362" s="54"/>
      <c r="C362" s="54"/>
      <c r="D362" s="54"/>
    </row>
    <row r="363" spans="1:8" s="1" customFormat="1" ht="6.75" customHeight="1" x14ac:dyDescent="0.35">
      <c r="A363" s="4"/>
      <c r="B363" s="13"/>
      <c r="C363" s="13"/>
      <c r="D363" s="13"/>
    </row>
    <row r="364" spans="1:8" s="8" customFormat="1" ht="11.25" customHeight="1" x14ac:dyDescent="0.35">
      <c r="A364" s="48" t="s">
        <v>31</v>
      </c>
      <c r="B364" s="48"/>
      <c r="C364" s="6" t="s">
        <v>26</v>
      </c>
      <c r="D364" s="15">
        <f t="array" ref="D364">VLOOKUP("Sen Lgt"&amp;A364&amp;C364,CHOOSE({1,2},'[1]Mapping for OEB Tariff Schedule'!A:A&amp;'[1]Mapping for OEB Tariff Schedule'!C:C&amp;'[1]Mapping for OEB Tariff Schedule'!D:D,'[1]Mapping for OEB Tariff Schedule'!E:E),2,0)</f>
        <v>3.0000000000000001E-3</v>
      </c>
      <c r="E364" s="1"/>
      <c r="H364" s="1"/>
    </row>
    <row r="365" spans="1:8" s="8" customFormat="1" ht="11.25" customHeight="1" x14ac:dyDescent="0.35">
      <c r="A365" s="48" t="s">
        <v>32</v>
      </c>
      <c r="B365" s="48"/>
      <c r="C365" s="6" t="s">
        <v>26</v>
      </c>
      <c r="D365" s="15">
        <f t="array" ref="D365">VLOOKUP("Sen Lgt"&amp;A365&amp;C365,CHOOSE({1,2},'[1]Mapping for OEB Tariff Schedule'!A:A&amp;'[1]Mapping for OEB Tariff Schedule'!C:C&amp;'[1]Mapping for OEB Tariff Schedule'!D:D,'[1]Mapping for OEB Tariff Schedule'!E:E),2,0)</f>
        <v>4.0000000000000002E-4</v>
      </c>
      <c r="H365" s="1"/>
    </row>
    <row r="366" spans="1:8" s="8" customFormat="1" ht="11.25" customHeight="1" x14ac:dyDescent="0.35">
      <c r="A366" s="48" t="s">
        <v>33</v>
      </c>
      <c r="B366" s="48"/>
      <c r="C366" s="6" t="s">
        <v>26</v>
      </c>
      <c r="D366" s="15">
        <f t="array" ref="D366">VLOOKUP("Sen Lgt"&amp;A366&amp;C366,CHOOSE({1,2},'[1]Mapping for OEB Tariff Schedule'!A:A&amp;'[1]Mapping for OEB Tariff Schedule'!C:C&amp;'[1]Mapping for OEB Tariff Schedule'!D:D,'[1]Mapping for OEB Tariff Schedule'!E:E),2,0)</f>
        <v>5.0000000000000001E-4</v>
      </c>
      <c r="H366" s="1"/>
    </row>
    <row r="367" spans="1:8" s="8" customFormat="1" ht="11.25" customHeight="1" x14ac:dyDescent="0.35">
      <c r="A367" s="48" t="s">
        <v>34</v>
      </c>
      <c r="B367" s="48"/>
      <c r="C367" s="6" t="s">
        <v>20</v>
      </c>
      <c r="D367" s="7">
        <f t="array" ref="D367">VLOOKUP("Sen Lgt"&amp;A367&amp;C367,CHOOSE({1,2},'[1]Mapping for OEB Tariff Schedule'!A:A&amp;'[1]Mapping for OEB Tariff Schedule'!C:C&amp;'[1]Mapping for OEB Tariff Schedule'!D:D,'[1]Mapping for OEB Tariff Schedule'!E:E),2,0)</f>
        <v>0.25</v>
      </c>
      <c r="H367" s="1"/>
    </row>
    <row r="368" spans="1:8" s="18" customFormat="1" ht="28.5" customHeight="1" x14ac:dyDescent="0.45">
      <c r="A368" s="55" t="s">
        <v>81</v>
      </c>
      <c r="B368" s="56"/>
      <c r="C368" s="56"/>
      <c r="D368" s="56"/>
      <c r="E368" s="8"/>
      <c r="H368" s="1"/>
    </row>
    <row r="369" spans="1:8" s="1" customFormat="1" ht="58.4" customHeight="1" x14ac:dyDescent="0.45">
      <c r="A369" s="41" t="s">
        <v>82</v>
      </c>
      <c r="B369" s="41"/>
      <c r="C369" s="41"/>
      <c r="D369" s="41"/>
      <c r="E369" s="18"/>
    </row>
    <row r="370" spans="1:8" s="1" customFormat="1" ht="6.75" customHeight="1" x14ac:dyDescent="0.35">
      <c r="A370" s="2"/>
      <c r="B370" s="2"/>
      <c r="C370" s="2"/>
      <c r="D370" s="2"/>
    </row>
    <row r="371" spans="1:8" s="1" customFormat="1" ht="14.9" customHeight="1" x14ac:dyDescent="0.35">
      <c r="A371" s="42" t="s">
        <v>10</v>
      </c>
      <c r="B371" s="41"/>
      <c r="C371" s="41"/>
      <c r="D371" s="41"/>
    </row>
    <row r="372" spans="1:8" s="1" customFormat="1" ht="6.75" customHeight="1" x14ac:dyDescent="0.35">
      <c r="A372" s="3"/>
      <c r="B372" s="2"/>
      <c r="C372" s="2"/>
      <c r="D372" s="2"/>
    </row>
    <row r="373" spans="1:8" s="1" customFormat="1" ht="34.5" customHeight="1" x14ac:dyDescent="0.35">
      <c r="A373" s="41" t="s">
        <v>13</v>
      </c>
      <c r="B373" s="41"/>
      <c r="C373" s="41"/>
      <c r="D373" s="41"/>
    </row>
    <row r="374" spans="1:8" s="1" customFormat="1" ht="6.75" customHeight="1" x14ac:dyDescent="0.35">
      <c r="A374" s="2"/>
      <c r="B374" s="2"/>
      <c r="C374" s="2"/>
      <c r="D374" s="2"/>
    </row>
    <row r="375" spans="1:8" s="1" customFormat="1" ht="46.4" customHeight="1" x14ac:dyDescent="0.35">
      <c r="A375" s="41" t="s">
        <v>14</v>
      </c>
      <c r="B375" s="41"/>
      <c r="C375" s="41"/>
      <c r="D375" s="41"/>
    </row>
    <row r="376" spans="1:8" s="1" customFormat="1" ht="6.75" customHeight="1" x14ac:dyDescent="0.35">
      <c r="A376" s="2"/>
      <c r="B376" s="2"/>
      <c r="C376" s="2"/>
      <c r="D376" s="2"/>
    </row>
    <row r="377" spans="1:8" s="1" customFormat="1" ht="46.4" customHeight="1" x14ac:dyDescent="0.35">
      <c r="A377" s="41" t="s">
        <v>83</v>
      </c>
      <c r="B377" s="41"/>
      <c r="C377" s="41"/>
      <c r="D377" s="41"/>
    </row>
    <row r="378" spans="1:8" s="1" customFormat="1" ht="6.75" customHeight="1" x14ac:dyDescent="0.35">
      <c r="A378" s="2"/>
      <c r="B378" s="2"/>
      <c r="C378" s="2"/>
      <c r="D378" s="2"/>
    </row>
    <row r="379" spans="1:8" s="1" customFormat="1" ht="34.5" customHeight="1" x14ac:dyDescent="0.35">
      <c r="A379" s="41" t="s">
        <v>16</v>
      </c>
      <c r="B379" s="41"/>
      <c r="C379" s="41"/>
      <c r="D379" s="41"/>
    </row>
    <row r="380" spans="1:8" s="1" customFormat="1" ht="12" customHeight="1" x14ac:dyDescent="0.35">
      <c r="A380" s="2"/>
      <c r="B380" s="2"/>
      <c r="C380" s="2"/>
      <c r="D380" s="2"/>
    </row>
    <row r="381" spans="1:8" s="1" customFormat="1" ht="6.75" customHeight="1" x14ac:dyDescent="0.35">
      <c r="A381" s="2"/>
      <c r="B381" s="2"/>
      <c r="C381" s="2"/>
      <c r="D381" s="2"/>
    </row>
    <row r="382" spans="1:8" s="1" customFormat="1" ht="15" customHeight="1" x14ac:dyDescent="0.35">
      <c r="A382" s="52" t="s">
        <v>18</v>
      </c>
      <c r="B382" s="53"/>
      <c r="C382" s="53"/>
      <c r="D382" s="53"/>
    </row>
    <row r="383" spans="1:8" s="1" customFormat="1" ht="6.75" customHeight="1" x14ac:dyDescent="0.35">
      <c r="A383" s="4"/>
      <c r="B383" s="5"/>
      <c r="C383" s="5"/>
      <c r="D383" s="5"/>
    </row>
    <row r="384" spans="1:8" s="8" customFormat="1" ht="12.75" customHeight="1" x14ac:dyDescent="0.35">
      <c r="A384" s="48" t="s">
        <v>19</v>
      </c>
      <c r="B384" s="48"/>
      <c r="C384" s="6" t="s">
        <v>20</v>
      </c>
      <c r="D384" s="16">
        <f t="array" ref="D384">VLOOKUP("St Lgt"&amp;A384&amp;C384,CHOOSE({1,2},'[1]Mapping for OEB Tariff Schedule'!A:A&amp;'[1]Mapping for OEB Tariff Schedule'!C:C&amp;'[1]Mapping for OEB Tariff Schedule'!D:D,'[1]Mapping for OEB Tariff Schedule'!E:E),2,0)</f>
        <v>3.504455531665323</v>
      </c>
      <c r="E384" s="1"/>
      <c r="H384" s="1"/>
    </row>
    <row r="385" spans="1:8" s="8" customFormat="1" ht="12.75" customHeight="1" x14ac:dyDescent="0.35">
      <c r="A385" s="9" t="s">
        <v>21</v>
      </c>
      <c r="B385" s="9"/>
      <c r="C385" s="6" t="s">
        <v>20</v>
      </c>
      <c r="D385" s="16">
        <f t="array" ref="D385">VLOOKUP("St Lgt"&amp;A385&amp;C385,CHOOSE({1,2},'[1]Mapping for OEB Tariff Schedule'!A:A&amp;'[1]Mapping for OEB Tariff Schedule'!C:C&amp;'[1]Mapping for OEB Tariff Schedule'!D:D,'[1]Mapping for OEB Tariff Schedule'!E:E),2,0)</f>
        <v>0.11111688320915217</v>
      </c>
      <c r="E385" s="1"/>
      <c r="H385" s="1"/>
    </row>
    <row r="386" spans="1:8" s="8" customFormat="1" x14ac:dyDescent="0.35">
      <c r="A386" s="49" t="s">
        <v>24</v>
      </c>
      <c r="B386" s="48"/>
      <c r="C386" s="6" t="s">
        <v>20</v>
      </c>
      <c r="D386" s="16">
        <f t="array" ref="D386">VLOOKUP("St Lgt"&amp;A386&amp;C386,CHOOSE({1,2},'[1]Mapping for OEB Tariff Schedule'!A:A&amp;'[1]Mapping for OEB Tariff Schedule'!C:C&amp;'[1]Mapping for OEB Tariff Schedule'!D:D,'[1]Mapping for OEB Tariff Schedule'!E:E),2,0)</f>
        <v>-0.05</v>
      </c>
      <c r="H386" s="1"/>
    </row>
    <row r="387" spans="1:8" s="8" customFormat="1" ht="12.75" customHeight="1" x14ac:dyDescent="0.35">
      <c r="A387" s="48" t="s">
        <v>25</v>
      </c>
      <c r="B387" s="48"/>
      <c r="C387" s="11" t="s">
        <v>26</v>
      </c>
      <c r="D387" s="12">
        <f t="array" ref="D387">VLOOKUP("St Lgt"&amp;A387&amp;C387,CHOOSE({1,2},'[1]Mapping for OEB Tariff Schedule'!A:A&amp;'[1]Mapping for OEB Tariff Schedule'!C:C&amp;'[1]Mapping for OEB Tariff Schedule'!D:D,'[1]Mapping for OEB Tariff Schedule'!E:E),2,0)</f>
        <v>0.10714350145673036</v>
      </c>
      <c r="H387" s="1"/>
    </row>
    <row r="388" spans="1:8" s="8" customFormat="1" ht="12.75" customHeight="1" x14ac:dyDescent="0.35">
      <c r="A388" s="9" t="s">
        <v>21</v>
      </c>
      <c r="B388" s="9"/>
      <c r="C388" s="11" t="s">
        <v>26</v>
      </c>
      <c r="D388" s="12">
        <f t="array" ref="D388">VLOOKUP("St Lgt"&amp;A388&amp;C388,CHOOSE({1,2},'[1]Mapping for OEB Tariff Schedule'!A:A&amp;'[1]Mapping for OEB Tariff Schedule'!C:C&amp;'[1]Mapping for OEB Tariff Schedule'!D:D,'[1]Mapping for OEB Tariff Schedule'!E:E),2,0)</f>
        <v>3.398307851906182E-3</v>
      </c>
      <c r="H388" s="1"/>
    </row>
    <row r="389" spans="1:8" s="8" customFormat="1" x14ac:dyDescent="0.35">
      <c r="A389" s="49" t="s">
        <v>23</v>
      </c>
      <c r="B389" s="48"/>
      <c r="C389" s="11" t="s">
        <v>26</v>
      </c>
      <c r="D389" s="12">
        <f t="array" ref="D389">VLOOKUP("St Lgt"&amp;A389&amp;C389,CHOOSE({1,2},'[1]Mapping for OEB Tariff Schedule'!A:A&amp;'[1]Mapping for OEB Tariff Schedule'!C:C&amp;'[1]Mapping for OEB Tariff Schedule'!D:D,'[1]Mapping for OEB Tariff Schedule'!E:E),2,0)</f>
        <v>-8.9999999999999998E-4</v>
      </c>
      <c r="H389" s="1"/>
    </row>
    <row r="390" spans="1:8" s="8" customFormat="1" x14ac:dyDescent="0.35">
      <c r="A390" s="49" t="s">
        <v>27</v>
      </c>
      <c r="B390" s="49"/>
      <c r="C390" s="11" t="s">
        <v>26</v>
      </c>
      <c r="D390" s="12">
        <f t="array" ref="D390">VLOOKUP("St Lgt"&amp;A390&amp;C390,CHOOSE({1,2},'[1]Mapping for OEB Tariff Schedule'!A:A&amp;'[1]Mapping for OEB Tariff Schedule'!C:C&amp;'[1]Mapping for OEB Tariff Schedule'!D:D,'[1]Mapping for OEB Tariff Schedule'!E:E),2,0)</f>
        <v>-3.8999999999999998E-3</v>
      </c>
      <c r="H390" s="1"/>
    </row>
    <row r="391" spans="1:8" s="8" customFormat="1" x14ac:dyDescent="0.35">
      <c r="A391" s="49" t="s">
        <v>24</v>
      </c>
      <c r="B391" s="48"/>
      <c r="C391" s="6" t="s">
        <v>26</v>
      </c>
      <c r="D391" s="12">
        <f t="array" ref="D391">VLOOKUP("St Lgt"&amp;A391&amp;C391,CHOOSE({1,2},'[1]Mapping for OEB Tariff Schedule'!A:A&amp;'[1]Mapping for OEB Tariff Schedule'!C:C&amp;'[1]Mapping for OEB Tariff Schedule'!D:D,'[1]Mapping for OEB Tariff Schedule'!E:E),2,0)</f>
        <v>-1.5E-3</v>
      </c>
      <c r="H391" s="1"/>
    </row>
    <row r="392" spans="1:8" s="8" customFormat="1" ht="14.25" customHeight="1" x14ac:dyDescent="0.35">
      <c r="A392" s="48" t="s">
        <v>28</v>
      </c>
      <c r="B392" s="48"/>
      <c r="C392" s="11" t="s">
        <v>26</v>
      </c>
      <c r="D392" s="12">
        <f t="array" ref="D392">VLOOKUP("St Lgt"&amp;A392&amp;C392,CHOOSE({1,2},'[1]Mapping for OEB Tariff Schedule'!A:A&amp;'[1]Mapping for OEB Tariff Schedule'!C:C&amp;'[1]Mapping for OEB Tariff Schedule'!D:D,'[1]Mapping for OEB Tariff Schedule'!E:E),2,0)</f>
        <v>5.4000000000000003E-3</v>
      </c>
      <c r="H392" s="1"/>
    </row>
    <row r="393" spans="1:8" s="8" customFormat="1" ht="12.75" customHeight="1" x14ac:dyDescent="0.35">
      <c r="A393" s="48" t="s">
        <v>29</v>
      </c>
      <c r="B393" s="48"/>
      <c r="C393" s="11" t="s">
        <v>26</v>
      </c>
      <c r="D393" s="12">
        <f t="array" ref="D393">VLOOKUP("St Lgt"&amp;A393&amp;C393,CHOOSE({1,2},'[1]Mapping for OEB Tariff Schedule'!A:A&amp;'[1]Mapping for OEB Tariff Schedule'!C:C&amp;'[1]Mapping for OEB Tariff Schedule'!D:D,'[1]Mapping for OEB Tariff Schedule'!E:E),2,0)</f>
        <v>3.5999999999999999E-3</v>
      </c>
      <c r="H393" s="1"/>
    </row>
    <row r="394" spans="1:8" s="1" customFormat="1" ht="6.75" customHeight="1" x14ac:dyDescent="0.35">
      <c r="A394" s="13"/>
      <c r="B394" s="13"/>
      <c r="C394" s="11"/>
      <c r="D394" s="14"/>
      <c r="E394" s="8"/>
    </row>
    <row r="395" spans="1:8" s="1" customFormat="1" ht="15" customHeight="1" x14ac:dyDescent="0.35">
      <c r="A395" s="52" t="s">
        <v>30</v>
      </c>
      <c r="B395" s="54"/>
      <c r="C395" s="54"/>
      <c r="D395" s="54"/>
    </row>
    <row r="396" spans="1:8" s="1" customFormat="1" ht="6.75" customHeight="1" x14ac:dyDescent="0.35">
      <c r="A396" s="4"/>
      <c r="B396" s="13"/>
      <c r="C396" s="13"/>
      <c r="D396" s="13"/>
    </row>
    <row r="397" spans="1:8" s="8" customFormat="1" ht="11.25" customHeight="1" x14ac:dyDescent="0.35">
      <c r="A397" s="48" t="s">
        <v>31</v>
      </c>
      <c r="B397" s="48"/>
      <c r="C397" s="6" t="s">
        <v>26</v>
      </c>
      <c r="D397" s="15">
        <f t="array" ref="D397">VLOOKUP("St Lgt"&amp;A397&amp;C397,CHOOSE({1,2},'[1]Mapping for OEB Tariff Schedule'!A:A&amp;'[1]Mapping for OEB Tariff Schedule'!C:C&amp;'[1]Mapping for OEB Tariff Schedule'!D:D,'[1]Mapping for OEB Tariff Schedule'!E:E),2,0)</f>
        <v>3.0000000000000001E-3</v>
      </c>
      <c r="E397" s="1"/>
      <c r="H397" s="1"/>
    </row>
    <row r="398" spans="1:8" s="8" customFormat="1" ht="11.25" customHeight="1" x14ac:dyDescent="0.35">
      <c r="A398" s="48" t="s">
        <v>32</v>
      </c>
      <c r="B398" s="48"/>
      <c r="C398" s="6" t="s">
        <v>26</v>
      </c>
      <c r="D398" s="15">
        <f t="array" ref="D398">VLOOKUP("St Lgt"&amp;A398&amp;C398,CHOOSE({1,2},'[1]Mapping for OEB Tariff Schedule'!A:A&amp;'[1]Mapping for OEB Tariff Schedule'!C:C&amp;'[1]Mapping for OEB Tariff Schedule'!D:D,'[1]Mapping for OEB Tariff Schedule'!E:E),2,0)</f>
        <v>4.0000000000000002E-4</v>
      </c>
      <c r="H398" s="1"/>
    </row>
    <row r="399" spans="1:8" s="8" customFormat="1" ht="11.25" customHeight="1" x14ac:dyDescent="0.35">
      <c r="A399" s="48" t="s">
        <v>33</v>
      </c>
      <c r="B399" s="48"/>
      <c r="C399" s="6" t="s">
        <v>26</v>
      </c>
      <c r="D399" s="15">
        <f t="array" ref="D399">VLOOKUP("St Lgt"&amp;A399&amp;C399,CHOOSE({1,2},'[1]Mapping for OEB Tariff Schedule'!A:A&amp;'[1]Mapping for OEB Tariff Schedule'!C:C&amp;'[1]Mapping for OEB Tariff Schedule'!D:D,'[1]Mapping for OEB Tariff Schedule'!E:E),2,0)</f>
        <v>5.0000000000000001E-4</v>
      </c>
      <c r="H399" s="1"/>
    </row>
    <row r="400" spans="1:8" s="8" customFormat="1" ht="11.25" customHeight="1" x14ac:dyDescent="0.35">
      <c r="A400" s="48" t="s">
        <v>34</v>
      </c>
      <c r="B400" s="48"/>
      <c r="C400" s="6" t="s">
        <v>20</v>
      </c>
      <c r="D400" s="7">
        <f t="array" ref="D400">VLOOKUP("St Lgt"&amp;A400&amp;C400,CHOOSE({1,2},'[1]Mapping for OEB Tariff Schedule'!A:A&amp;'[1]Mapping for OEB Tariff Schedule'!C:C&amp;'[1]Mapping for OEB Tariff Schedule'!D:D,'[1]Mapping for OEB Tariff Schedule'!E:E),2,0)</f>
        <v>0.25</v>
      </c>
      <c r="H400" s="1"/>
    </row>
    <row r="401" spans="1:8" s="18" customFormat="1" ht="28.5" customHeight="1" x14ac:dyDescent="0.45">
      <c r="A401" s="55" t="s">
        <v>84</v>
      </c>
      <c r="B401" s="56"/>
      <c r="C401" s="56"/>
      <c r="D401" s="56"/>
      <c r="E401" s="8"/>
      <c r="H401" s="1"/>
    </row>
    <row r="402" spans="1:8" s="1" customFormat="1" ht="34.5" customHeight="1" x14ac:dyDescent="0.45">
      <c r="A402" s="41" t="s">
        <v>85</v>
      </c>
      <c r="B402" s="41"/>
      <c r="C402" s="41"/>
      <c r="D402" s="41"/>
      <c r="E402" s="18"/>
    </row>
    <row r="403" spans="1:8" s="1" customFormat="1" ht="6.75" customHeight="1" x14ac:dyDescent="0.35">
      <c r="A403" s="2"/>
      <c r="B403" s="2"/>
      <c r="C403" s="2"/>
      <c r="D403" s="2"/>
    </row>
    <row r="404" spans="1:8" s="1" customFormat="1" ht="14.9" customHeight="1" x14ac:dyDescent="0.35">
      <c r="A404" s="42" t="s">
        <v>10</v>
      </c>
      <c r="B404" s="41"/>
      <c r="C404" s="41"/>
      <c r="D404" s="41"/>
    </row>
    <row r="405" spans="1:8" s="1" customFormat="1" ht="6.75" customHeight="1" x14ac:dyDescent="0.35">
      <c r="A405" s="3"/>
      <c r="B405" s="2"/>
      <c r="C405" s="2"/>
      <c r="D405" s="2"/>
    </row>
    <row r="406" spans="1:8" s="1" customFormat="1" ht="34.5" customHeight="1" x14ac:dyDescent="0.35">
      <c r="A406" s="41" t="s">
        <v>13</v>
      </c>
      <c r="B406" s="41"/>
      <c r="C406" s="41"/>
      <c r="D406" s="41"/>
    </row>
    <row r="407" spans="1:8" s="1" customFormat="1" ht="6.75" customHeight="1" x14ac:dyDescent="0.35">
      <c r="A407" s="2"/>
      <c r="B407" s="2"/>
      <c r="C407" s="2"/>
      <c r="D407" s="2"/>
    </row>
    <row r="408" spans="1:8" s="1" customFormat="1" ht="46.4" customHeight="1" x14ac:dyDescent="0.35">
      <c r="A408" s="41" t="s">
        <v>14</v>
      </c>
      <c r="B408" s="41"/>
      <c r="C408" s="41"/>
      <c r="D408" s="41"/>
    </row>
    <row r="409" spans="1:8" s="1" customFormat="1" ht="6.75" customHeight="1" x14ac:dyDescent="0.35">
      <c r="A409" s="2"/>
      <c r="B409" s="2"/>
      <c r="C409" s="2"/>
      <c r="D409" s="2"/>
    </row>
    <row r="410" spans="1:8" s="1" customFormat="1" ht="23.15" customHeight="1" x14ac:dyDescent="0.35">
      <c r="A410" s="41" t="s">
        <v>86</v>
      </c>
      <c r="B410" s="41"/>
      <c r="C410" s="41"/>
      <c r="D410" s="41"/>
    </row>
    <row r="411" spans="1:8" s="1" customFormat="1" ht="6.75" customHeight="1" x14ac:dyDescent="0.35">
      <c r="A411" s="2"/>
      <c r="B411" s="2"/>
      <c r="C411" s="2"/>
      <c r="D411" s="2"/>
    </row>
    <row r="412" spans="1:8" s="1" customFormat="1" ht="34.5" customHeight="1" x14ac:dyDescent="0.35">
      <c r="A412" s="41" t="s">
        <v>16</v>
      </c>
      <c r="B412" s="41"/>
      <c r="C412" s="41"/>
      <c r="D412" s="41"/>
    </row>
    <row r="413" spans="1:8" s="1" customFormat="1" ht="6.65" customHeight="1" x14ac:dyDescent="0.35">
      <c r="A413" s="2"/>
      <c r="B413" s="2"/>
      <c r="C413" s="2"/>
      <c r="D413" s="2"/>
    </row>
    <row r="414" spans="1:8" s="1" customFormat="1" ht="15" customHeight="1" x14ac:dyDescent="0.35">
      <c r="A414" s="52" t="s">
        <v>18</v>
      </c>
      <c r="B414" s="53"/>
      <c r="C414" s="53"/>
      <c r="D414" s="53"/>
    </row>
    <row r="415" spans="1:8" s="1" customFormat="1" ht="6.75" customHeight="1" x14ac:dyDescent="0.35">
      <c r="A415" s="4"/>
      <c r="B415" s="5"/>
      <c r="C415" s="5"/>
      <c r="D415" s="5"/>
    </row>
    <row r="416" spans="1:8" s="8" customFormat="1" ht="11.25" customHeight="1" x14ac:dyDescent="0.35">
      <c r="A416" s="48" t="s">
        <v>19</v>
      </c>
      <c r="B416" s="48"/>
      <c r="C416" s="6" t="s">
        <v>20</v>
      </c>
      <c r="D416" s="7">
        <f>VLOOKUP("microFIT",'[1]Mapping for OEB Tariff Schedule'!A:E,5,FALSE)</f>
        <v>4.55</v>
      </c>
      <c r="E416" s="1"/>
      <c r="H416" s="1"/>
    </row>
    <row r="417" spans="1:8" s="1" customFormat="1" ht="6.75" customHeight="1" x14ac:dyDescent="0.35">
      <c r="A417" s="19"/>
      <c r="B417" s="13"/>
      <c r="C417" s="11"/>
      <c r="D417" s="20"/>
      <c r="E417" s="8"/>
    </row>
    <row r="418" spans="1:8" s="1" customFormat="1" ht="27" customHeight="1" x14ac:dyDescent="0.45">
      <c r="A418" s="55" t="s">
        <v>87</v>
      </c>
      <c r="B418" s="59"/>
      <c r="C418" s="59"/>
      <c r="D418" s="59"/>
    </row>
    <row r="419" spans="1:8" s="1" customFormat="1" ht="4.5" customHeight="1" x14ac:dyDescent="0.35">
      <c r="A419" s="21"/>
      <c r="B419" s="2"/>
      <c r="C419" s="2"/>
      <c r="D419" s="2"/>
    </row>
    <row r="420" spans="1:8" s="1" customFormat="1" ht="18.649999999999999" customHeight="1" x14ac:dyDescent="0.35">
      <c r="A420" s="50" t="s">
        <v>88</v>
      </c>
      <c r="B420" s="62"/>
      <c r="C420" s="62"/>
      <c r="D420" s="62"/>
    </row>
    <row r="421" spans="1:8" s="8" customFormat="1" ht="11.15" customHeight="1" x14ac:dyDescent="0.35">
      <c r="A421" s="48" t="s">
        <v>89</v>
      </c>
      <c r="B421" s="48"/>
      <c r="C421" s="6"/>
      <c r="D421" s="22"/>
      <c r="E421" s="1"/>
      <c r="H421" s="1"/>
    </row>
    <row r="422" spans="1:8" s="1" customFormat="1" ht="6.65" customHeight="1" x14ac:dyDescent="0.35">
      <c r="A422" s="21"/>
      <c r="B422" s="2"/>
      <c r="C422" s="2"/>
      <c r="D422" s="2"/>
      <c r="E422" s="8"/>
    </row>
    <row r="423" spans="1:8" s="8" customFormat="1" ht="11.15" customHeight="1" x14ac:dyDescent="0.35">
      <c r="A423" s="48" t="s">
        <v>90</v>
      </c>
      <c r="B423" s="48"/>
      <c r="C423" s="6" t="s">
        <v>54</v>
      </c>
      <c r="D423" s="22">
        <v>-0.6</v>
      </c>
      <c r="E423" s="1"/>
      <c r="H423" s="1"/>
    </row>
    <row r="424" spans="1:8" s="8" customFormat="1" ht="11.25" customHeight="1" x14ac:dyDescent="0.35">
      <c r="A424" s="48" t="s">
        <v>91</v>
      </c>
      <c r="B424" s="48"/>
      <c r="C424" s="6" t="s">
        <v>26</v>
      </c>
      <c r="D424" s="23">
        <v>-1.4E-3</v>
      </c>
      <c r="H424" s="1"/>
    </row>
    <row r="425" spans="1:8" s="1" customFormat="1" ht="6.65" customHeight="1" x14ac:dyDescent="0.35">
      <c r="A425" s="21"/>
      <c r="B425" s="2"/>
      <c r="C425" s="2"/>
      <c r="D425" s="2"/>
      <c r="E425" s="8"/>
    </row>
    <row r="426" spans="1:8" s="1" customFormat="1" ht="18.649999999999999" customHeight="1" x14ac:dyDescent="0.35">
      <c r="A426" s="50" t="s">
        <v>92</v>
      </c>
      <c r="B426" s="62"/>
      <c r="C426" s="62"/>
      <c r="D426" s="62"/>
    </row>
    <row r="427" spans="1:8" s="8" customFormat="1" ht="31.4" customHeight="1" x14ac:dyDescent="0.35">
      <c r="A427" s="48" t="s">
        <v>93</v>
      </c>
      <c r="B427" s="48"/>
      <c r="C427" s="48"/>
      <c r="D427" s="48"/>
      <c r="E427" s="1"/>
      <c r="H427" s="1"/>
    </row>
    <row r="428" spans="1:8" s="1" customFormat="1" ht="6.65" customHeight="1" x14ac:dyDescent="0.35">
      <c r="A428" s="21"/>
      <c r="B428" s="2"/>
      <c r="C428" s="2"/>
      <c r="D428" s="2"/>
      <c r="E428" s="8"/>
    </row>
    <row r="429" spans="1:8" s="8" customFormat="1" ht="11.15" customHeight="1" x14ac:dyDescent="0.35">
      <c r="A429" s="48" t="s">
        <v>94</v>
      </c>
      <c r="B429" s="48"/>
      <c r="C429" s="6" t="s">
        <v>95</v>
      </c>
      <c r="D429" s="22">
        <v>-1.5</v>
      </c>
      <c r="E429" s="1"/>
      <c r="H429" s="1"/>
    </row>
    <row r="430" spans="1:8" s="8" customFormat="1" ht="11.25" customHeight="1" x14ac:dyDescent="0.35">
      <c r="A430" s="48" t="s">
        <v>96</v>
      </c>
      <c r="B430" s="48"/>
      <c r="C430" s="6" t="s">
        <v>95</v>
      </c>
      <c r="D430" s="22">
        <v>-1</v>
      </c>
      <c r="H430" s="1"/>
    </row>
    <row r="431" spans="1:8" s="1" customFormat="1" ht="6.65" customHeight="1" x14ac:dyDescent="0.35">
      <c r="A431" s="21"/>
      <c r="B431" s="2"/>
      <c r="C431" s="2"/>
      <c r="D431" s="2"/>
      <c r="E431" s="8"/>
    </row>
    <row r="432" spans="1:8" s="8" customFormat="1" ht="31.4" customHeight="1" x14ac:dyDescent="0.35">
      <c r="A432" s="48" t="s">
        <v>97</v>
      </c>
      <c r="B432" s="48"/>
      <c r="C432" s="48"/>
      <c r="D432" s="48"/>
      <c r="E432" s="1"/>
      <c r="H432" s="1"/>
    </row>
    <row r="433" spans="1:8" s="1" customFormat="1" ht="6.65" customHeight="1" x14ac:dyDescent="0.35">
      <c r="A433" s="21"/>
      <c r="B433" s="2"/>
      <c r="C433" s="2"/>
      <c r="D433" s="2"/>
      <c r="E433" s="8"/>
    </row>
    <row r="434" spans="1:8" s="8" customFormat="1" ht="11.5" customHeight="1" x14ac:dyDescent="0.35">
      <c r="A434" s="48" t="s">
        <v>98</v>
      </c>
      <c r="B434" s="48"/>
      <c r="C434" s="48"/>
      <c r="D434" s="48"/>
      <c r="E434" s="1"/>
      <c r="H434" s="1"/>
    </row>
    <row r="435" spans="1:8" s="1" customFormat="1" ht="6.65" customHeight="1" x14ac:dyDescent="0.35">
      <c r="A435" s="21"/>
      <c r="B435" s="2"/>
      <c r="C435" s="2"/>
      <c r="D435" s="2"/>
      <c r="E435" s="8"/>
    </row>
    <row r="436" spans="1:8" s="8" customFormat="1" ht="20.5" customHeight="1" x14ac:dyDescent="0.35">
      <c r="A436" s="48" t="s">
        <v>99</v>
      </c>
      <c r="B436" s="48"/>
      <c r="C436" s="48"/>
      <c r="D436" s="48"/>
      <c r="E436" s="1"/>
      <c r="H436" s="1"/>
    </row>
    <row r="437" spans="1:8" s="8" customFormat="1" ht="11.25" customHeight="1" x14ac:dyDescent="0.35">
      <c r="A437" s="9"/>
      <c r="B437" s="9"/>
      <c r="C437" s="6"/>
      <c r="D437" s="22"/>
      <c r="H437" s="1"/>
    </row>
    <row r="438" spans="1:8" s="1" customFormat="1" ht="15" customHeight="1" x14ac:dyDescent="0.35">
      <c r="A438" s="60" t="s">
        <v>100</v>
      </c>
      <c r="B438" s="61"/>
      <c r="C438" s="61"/>
      <c r="D438" s="61"/>
      <c r="E438" s="8"/>
    </row>
    <row r="439" spans="1:8" s="1" customFormat="1" ht="6.75" customHeight="1" x14ac:dyDescent="0.45">
      <c r="A439" s="24"/>
      <c r="B439" s="25"/>
      <c r="C439" s="25"/>
      <c r="D439" s="25"/>
    </row>
    <row r="440" spans="1:8" s="8" customFormat="1" ht="11.25" customHeight="1" x14ac:dyDescent="0.35">
      <c r="A440" s="48" t="s">
        <v>101</v>
      </c>
      <c r="B440" s="48"/>
      <c r="C440" s="6"/>
      <c r="D440" s="26">
        <v>1.0569999999999999</v>
      </c>
      <c r="E440" s="1"/>
      <c r="H440" s="1"/>
    </row>
    <row r="441" spans="1:8" s="8" customFormat="1" ht="11.25" customHeight="1" x14ac:dyDescent="0.35">
      <c r="A441" s="48" t="s">
        <v>102</v>
      </c>
      <c r="B441" s="48"/>
      <c r="C441" s="6"/>
      <c r="D441" s="26">
        <v>1.0760000000000001</v>
      </c>
      <c r="H441" s="1"/>
    </row>
    <row r="442" spans="1:8" s="8" customFormat="1" ht="11.25" customHeight="1" x14ac:dyDescent="0.35">
      <c r="A442" s="48" t="s">
        <v>103</v>
      </c>
      <c r="B442" s="48"/>
      <c r="C442" s="6"/>
      <c r="D442" s="26">
        <v>1.105</v>
      </c>
      <c r="H442" s="1"/>
    </row>
    <row r="443" spans="1:8" s="8" customFormat="1" ht="11.25" customHeight="1" x14ac:dyDescent="0.35">
      <c r="A443" s="48" t="s">
        <v>104</v>
      </c>
      <c r="B443" s="48"/>
      <c r="C443" s="6"/>
      <c r="D443" s="26">
        <v>1.1040000000000001</v>
      </c>
      <c r="H443" s="1"/>
    </row>
    <row r="444" spans="1:8" s="8" customFormat="1" ht="11.25" customHeight="1" x14ac:dyDescent="0.35">
      <c r="A444" s="48" t="s">
        <v>105</v>
      </c>
      <c r="B444" s="48"/>
      <c r="C444" s="6"/>
      <c r="D444" s="26">
        <v>1.0669999999999999</v>
      </c>
      <c r="H444" s="1"/>
    </row>
    <row r="445" spans="1:8" s="8" customFormat="1" ht="11.25" customHeight="1" x14ac:dyDescent="0.35">
      <c r="A445" s="48" t="s">
        <v>106</v>
      </c>
      <c r="B445" s="48"/>
      <c r="C445" s="6"/>
      <c r="D445" s="26">
        <v>1.0960000000000001</v>
      </c>
      <c r="H445" s="1"/>
    </row>
    <row r="446" spans="1:8" s="8" customFormat="1" ht="11.25" customHeight="1" x14ac:dyDescent="0.35">
      <c r="A446" s="48" t="s">
        <v>107</v>
      </c>
      <c r="B446" s="48"/>
      <c r="C446" s="6"/>
      <c r="D446" s="26">
        <v>1.05</v>
      </c>
      <c r="H446" s="1"/>
    </row>
    <row r="447" spans="1:8" s="8" customFormat="1" ht="11.25" customHeight="1" x14ac:dyDescent="0.35">
      <c r="A447" s="48" t="s">
        <v>108</v>
      </c>
      <c r="B447" s="48"/>
      <c r="C447" s="6"/>
      <c r="D447" s="26">
        <v>1.0609999999999999</v>
      </c>
      <c r="H447" s="1"/>
    </row>
    <row r="448" spans="1:8" s="8" customFormat="1" ht="11.25" customHeight="1" x14ac:dyDescent="0.35">
      <c r="A448" s="48" t="s">
        <v>109</v>
      </c>
      <c r="B448" s="48"/>
      <c r="C448" s="6"/>
      <c r="D448" s="26">
        <v>1.0609999999999999</v>
      </c>
      <c r="H448" s="1"/>
    </row>
    <row r="449" spans="1:8" s="8" customFormat="1" ht="11.25" customHeight="1" x14ac:dyDescent="0.35">
      <c r="A449" s="48" t="s">
        <v>110</v>
      </c>
      <c r="B449" s="48"/>
      <c r="C449" s="6"/>
      <c r="D449" s="26">
        <v>1.0920000000000001</v>
      </c>
      <c r="H449" s="1"/>
    </row>
    <row r="450" spans="1:8" s="8" customFormat="1" ht="11.25" customHeight="1" x14ac:dyDescent="0.35">
      <c r="A450" s="48" t="s">
        <v>111</v>
      </c>
      <c r="B450" s="48"/>
      <c r="C450" s="6"/>
      <c r="D450" s="26">
        <v>1.0920000000000001</v>
      </c>
      <c r="H450" s="1"/>
    </row>
    <row r="451" spans="1:8" s="8" customFormat="1" ht="11.25" customHeight="1" x14ac:dyDescent="0.35">
      <c r="A451" s="48" t="s">
        <v>112</v>
      </c>
      <c r="B451" s="48"/>
      <c r="C451" s="6"/>
      <c r="D451" s="26">
        <v>1.0920000000000001</v>
      </c>
      <c r="H451" s="1"/>
    </row>
    <row r="452" spans="1:8" s="8" customFormat="1" ht="11.25" customHeight="1" x14ac:dyDescent="0.35">
      <c r="A452" s="9"/>
      <c r="B452" s="9"/>
      <c r="C452" s="6"/>
      <c r="D452" s="27"/>
      <c r="H452" s="1"/>
    </row>
    <row r="453" spans="1:8" s="8" customFormat="1" ht="11.25" customHeight="1" x14ac:dyDescent="0.35">
      <c r="A453" s="9" t="s">
        <v>113</v>
      </c>
      <c r="B453" s="9"/>
      <c r="C453" s="6"/>
      <c r="D453" s="27"/>
      <c r="H453" s="1"/>
    </row>
    <row r="454" spans="1:8" s="8" customFormat="1" ht="11.25" customHeight="1" x14ac:dyDescent="0.35">
      <c r="A454" s="9" t="s">
        <v>114</v>
      </c>
      <c r="B454" s="9"/>
      <c r="C454" s="6"/>
      <c r="D454" s="27"/>
      <c r="H454" s="1"/>
    </row>
    <row r="455" spans="1:8" s="8" customFormat="1" ht="11.25" customHeight="1" x14ac:dyDescent="0.35">
      <c r="A455" s="28" t="s">
        <v>115</v>
      </c>
      <c r="B455" s="9"/>
      <c r="C455" s="6"/>
      <c r="D455" s="26">
        <v>1</v>
      </c>
      <c r="H455" s="1"/>
    </row>
    <row r="456" spans="1:8" s="8" customFormat="1" ht="11.25" customHeight="1" x14ac:dyDescent="0.35">
      <c r="A456" s="28" t="s">
        <v>116</v>
      </c>
      <c r="B456" s="9"/>
      <c r="C456" s="6"/>
      <c r="D456" s="26">
        <v>1.028</v>
      </c>
      <c r="H456" s="1"/>
    </row>
    <row r="457" spans="1:8" s="8" customFormat="1" ht="11.25" customHeight="1" x14ac:dyDescent="0.35">
      <c r="A457" s="9" t="s">
        <v>117</v>
      </c>
      <c r="B457" s="9"/>
      <c r="C457" s="6"/>
      <c r="D457" s="27"/>
      <c r="H457" s="1"/>
    </row>
    <row r="458" spans="1:8" s="8" customFormat="1" ht="11.25" customHeight="1" x14ac:dyDescent="0.35">
      <c r="A458" s="28" t="s">
        <v>115</v>
      </c>
      <c r="B458" s="9"/>
      <c r="C458" s="6"/>
      <c r="D458" s="26">
        <v>1.006</v>
      </c>
      <c r="H458" s="1"/>
    </row>
    <row r="459" spans="1:8" s="8" customFormat="1" ht="11.25" customHeight="1" x14ac:dyDescent="0.35">
      <c r="A459" s="28" t="s">
        <v>116</v>
      </c>
      <c r="B459" s="9"/>
      <c r="C459" s="6"/>
      <c r="D459" s="26">
        <v>1.034</v>
      </c>
      <c r="H459" s="1"/>
    </row>
    <row r="460" spans="1:8" s="8" customFormat="1" ht="11.25" customHeight="1" x14ac:dyDescent="0.35">
      <c r="A460" s="28"/>
      <c r="B460" s="9"/>
      <c r="C460" s="6"/>
      <c r="D460" s="26"/>
      <c r="H460" s="1"/>
    </row>
    <row r="461" spans="1:8" s="1" customFormat="1" ht="32.25" customHeight="1" x14ac:dyDescent="0.45">
      <c r="A461" s="55" t="s">
        <v>118</v>
      </c>
      <c r="B461" s="59"/>
      <c r="C461" s="59"/>
      <c r="D461" s="59"/>
      <c r="E461" s="8"/>
    </row>
    <row r="462" spans="1:8" s="1" customFormat="1" ht="6.75" customHeight="1" x14ac:dyDescent="0.45">
      <c r="A462" s="24"/>
      <c r="B462" s="25"/>
      <c r="C462" s="25"/>
      <c r="D462" s="25"/>
    </row>
    <row r="463" spans="1:8" s="1" customFormat="1" ht="14.9" customHeight="1" x14ac:dyDescent="0.35">
      <c r="A463" s="44" t="s">
        <v>10</v>
      </c>
      <c r="B463" s="41"/>
      <c r="C463" s="41"/>
      <c r="D463" s="41"/>
    </row>
    <row r="464" spans="1:8" s="1" customFormat="1" ht="6.75" customHeight="1" x14ac:dyDescent="0.35">
      <c r="A464" s="21"/>
      <c r="B464" s="2"/>
      <c r="C464" s="2"/>
      <c r="D464" s="2"/>
    </row>
    <row r="465" spans="1:8" s="1" customFormat="1" ht="34.5" customHeight="1" x14ac:dyDescent="0.35">
      <c r="A465" s="41" t="s">
        <v>13</v>
      </c>
      <c r="B465" s="41"/>
      <c r="C465" s="41"/>
      <c r="D465" s="41"/>
    </row>
    <row r="466" spans="1:8" s="1" customFormat="1" ht="6.75" customHeight="1" x14ac:dyDescent="0.35">
      <c r="A466" s="2"/>
      <c r="B466" s="2"/>
      <c r="C466" s="2"/>
      <c r="D466" s="2"/>
    </row>
    <row r="467" spans="1:8" s="1" customFormat="1" ht="35.9" customHeight="1" x14ac:dyDescent="0.35">
      <c r="A467" s="41" t="s">
        <v>119</v>
      </c>
      <c r="B467" s="41"/>
      <c r="C467" s="41"/>
      <c r="D467" s="41"/>
    </row>
    <row r="468" spans="1:8" s="1" customFormat="1" ht="6.75" customHeight="1" x14ac:dyDescent="0.35">
      <c r="A468" s="2"/>
      <c r="B468" s="2"/>
      <c r="C468" s="2"/>
      <c r="D468" s="2"/>
    </row>
    <row r="469" spans="1:8" s="1" customFormat="1" ht="34.5" customHeight="1" x14ac:dyDescent="0.35">
      <c r="A469" s="41" t="s">
        <v>16</v>
      </c>
      <c r="B469" s="41"/>
      <c r="C469" s="41"/>
      <c r="D469" s="41"/>
    </row>
    <row r="470" spans="1:8" s="1" customFormat="1" ht="6.75" customHeight="1" x14ac:dyDescent="0.35">
      <c r="A470" s="2"/>
      <c r="B470" s="2"/>
      <c r="C470" s="2"/>
      <c r="D470" s="2"/>
    </row>
    <row r="471" spans="1:8" s="1" customFormat="1" ht="14.9" customHeight="1" x14ac:dyDescent="0.35">
      <c r="A471" s="52" t="s">
        <v>120</v>
      </c>
      <c r="B471" s="65"/>
      <c r="C471" s="65"/>
      <c r="D471" s="65"/>
    </row>
    <row r="472" spans="1:8" s="8" customFormat="1" ht="11.25" customHeight="1" x14ac:dyDescent="0.35">
      <c r="A472" s="63" t="s">
        <v>121</v>
      </c>
      <c r="B472" s="64"/>
      <c r="C472" s="6" t="s">
        <v>20</v>
      </c>
      <c r="D472" s="7">
        <f>IF(ISBLANK(A472),"",VLOOKUP(A472,'[1]Specific Charges'!B:D,3,FALSE))</f>
        <v>91.12</v>
      </c>
      <c r="E472" s="1"/>
      <c r="H472" s="1"/>
    </row>
    <row r="473" spans="1:8" s="8" customFormat="1" ht="11.25" customHeight="1" x14ac:dyDescent="0.35">
      <c r="A473" s="63" t="s">
        <v>122</v>
      </c>
      <c r="B473" s="64"/>
      <c r="C473" s="6" t="s">
        <v>20</v>
      </c>
      <c r="D473" s="7">
        <f>IF(ISBLANK(A473),"",VLOOKUP(A473,'[1]Specific Charges'!B:D,3,FALSE))</f>
        <v>25</v>
      </c>
      <c r="H473" s="1"/>
    </row>
    <row r="474" spans="1:8" s="8" customFormat="1" ht="11.25" customHeight="1" x14ac:dyDescent="0.35">
      <c r="A474" s="63" t="s">
        <v>123</v>
      </c>
      <c r="B474" s="64"/>
      <c r="C474" s="6" t="s">
        <v>20</v>
      </c>
      <c r="D474" s="7">
        <f>IF(ISBLANK(A474),"",VLOOKUP(A474,'[1]Specific Charges'!B:D,3,FALSE))</f>
        <v>7</v>
      </c>
      <c r="H474" s="1"/>
    </row>
    <row r="475" spans="1:8" s="8" customFormat="1" ht="11.25" customHeight="1" x14ac:dyDescent="0.35">
      <c r="A475" s="63" t="s">
        <v>124</v>
      </c>
      <c r="B475" s="64"/>
      <c r="C475" s="6" t="s">
        <v>20</v>
      </c>
      <c r="D475" s="7">
        <f>IF(ISBLANK(A475),"",VLOOKUP(A475,'[1]Specific Charges'!B:D,3,FALSE))</f>
        <v>38</v>
      </c>
      <c r="H475" s="1"/>
    </row>
    <row r="476" spans="1:8" s="8" customFormat="1" ht="11.25" customHeight="1" x14ac:dyDescent="0.35">
      <c r="A476" s="63" t="s">
        <v>125</v>
      </c>
      <c r="B476" s="64"/>
      <c r="C476" s="6" t="s">
        <v>20</v>
      </c>
      <c r="D476" s="7">
        <f>IF(ISBLANK(A476),"",VLOOKUP(A476,'[1]Specific Charges'!B:D,3,FALSE))</f>
        <v>90</v>
      </c>
      <c r="H476" s="1"/>
    </row>
    <row r="477" spans="1:8" s="1" customFormat="1" ht="6.65" customHeight="1" x14ac:dyDescent="0.35">
      <c r="A477" s="29"/>
      <c r="B477" s="29"/>
      <c r="C477" s="11"/>
      <c r="D477" s="7" t="str">
        <f>IF(ISBLANK(A477),"",VLOOKUP(A477,'[1]Specific Charges'!B:D,3,FALSE))</f>
        <v/>
      </c>
      <c r="E477" s="8"/>
    </row>
    <row r="478" spans="1:8" s="8" customFormat="1" ht="15" customHeight="1" x14ac:dyDescent="0.35">
      <c r="A478" s="49" t="s">
        <v>126</v>
      </c>
      <c r="B478" s="48"/>
      <c r="C478" s="6" t="s">
        <v>20</v>
      </c>
      <c r="D478" s="7" t="str">
        <f>IF(ISBLANK(A478),"",VLOOKUP(A478,'[1]Specific Charges'!B:D,3,FALSE))</f>
        <v>30.00</v>
      </c>
      <c r="E478" s="1"/>
      <c r="H478" s="1"/>
    </row>
    <row r="479" spans="1:8" s="1" customFormat="1" ht="6.65" customHeight="1" x14ac:dyDescent="0.35">
      <c r="A479" s="29"/>
      <c r="B479" s="29"/>
      <c r="C479" s="11"/>
      <c r="D479" s="20"/>
      <c r="E479" s="8"/>
    </row>
    <row r="480" spans="1:8" s="1" customFormat="1" x14ac:dyDescent="0.35">
      <c r="A480" s="52" t="s">
        <v>127</v>
      </c>
      <c r="B480" s="65"/>
      <c r="C480" s="65"/>
      <c r="D480" s="65"/>
    </row>
    <row r="481" spans="1:8" s="8" customFormat="1" ht="11.15" customHeight="1" x14ac:dyDescent="0.35">
      <c r="A481" s="49" t="s">
        <v>128</v>
      </c>
      <c r="B481" s="48"/>
      <c r="C481" s="6" t="s">
        <v>95</v>
      </c>
      <c r="D481" s="7">
        <f>IF(ISBLANK(A481),"",VLOOKUP(A481,'[1]Specific Charges'!B:D,3,FALSE))</f>
        <v>1.5</v>
      </c>
      <c r="E481" s="1"/>
      <c r="H481" s="1"/>
    </row>
    <row r="482" spans="1:8" s="8" customFormat="1" ht="11.25" customHeight="1" x14ac:dyDescent="0.35">
      <c r="A482" s="48" t="s">
        <v>129</v>
      </c>
      <c r="B482" s="48"/>
      <c r="C482" s="6" t="s">
        <v>20</v>
      </c>
      <c r="D482" s="7">
        <f>IF(ISBLANK(A482),"",VLOOKUP(A482,'[1]Specific Charges'!B:D,3,FALSE))</f>
        <v>65</v>
      </c>
      <c r="H482" s="1"/>
    </row>
    <row r="483" spans="1:8" s="8" customFormat="1" ht="11.25" customHeight="1" x14ac:dyDescent="0.35">
      <c r="A483" s="48" t="s">
        <v>130</v>
      </c>
      <c r="B483" s="48"/>
      <c r="C483" s="6" t="s">
        <v>20</v>
      </c>
      <c r="D483" s="7">
        <f>IF(ISBLANK(A483),"",VLOOKUP(A483,'[1]Specific Charges'!B:D,3,FALSE))</f>
        <v>185</v>
      </c>
      <c r="H483" s="1"/>
    </row>
    <row r="484" spans="1:8" s="8" customFormat="1" ht="11.25" customHeight="1" x14ac:dyDescent="0.35">
      <c r="A484" s="48" t="s">
        <v>131</v>
      </c>
      <c r="B484" s="48"/>
      <c r="C484" s="6" t="s">
        <v>20</v>
      </c>
      <c r="D484" s="7">
        <f>IF(ISBLANK(A484),"",VLOOKUP(A484,'[1]Specific Charges'!B:D,3,FALSE))</f>
        <v>185</v>
      </c>
      <c r="H484" s="1"/>
    </row>
    <row r="485" spans="1:8" s="8" customFormat="1" ht="11.25" customHeight="1" x14ac:dyDescent="0.35">
      <c r="A485" s="48" t="s">
        <v>132</v>
      </c>
      <c r="B485" s="48"/>
      <c r="C485" s="6" t="s">
        <v>20</v>
      </c>
      <c r="D485" s="7">
        <f>IF(ISBLANK(A485),"",VLOOKUP(A485,'[1]Specific Charges'!B:D,3,FALSE))</f>
        <v>415</v>
      </c>
      <c r="H485" s="1"/>
    </row>
    <row r="486" spans="1:8" s="1" customFormat="1" ht="6.75" customHeight="1" x14ac:dyDescent="0.35">
      <c r="A486" s="29"/>
      <c r="B486" s="29"/>
      <c r="C486" s="11"/>
      <c r="D486" s="20"/>
      <c r="E486" s="8"/>
    </row>
    <row r="487" spans="1:8" s="1" customFormat="1" ht="14.9" customHeight="1" x14ac:dyDescent="0.35">
      <c r="A487" s="52" t="s">
        <v>133</v>
      </c>
      <c r="B487" s="65"/>
      <c r="C487" s="65"/>
      <c r="D487" s="65"/>
    </row>
    <row r="488" spans="1:8" s="8" customFormat="1" ht="11.25" customHeight="1" x14ac:dyDescent="0.35">
      <c r="A488" s="48" t="s">
        <v>134</v>
      </c>
      <c r="B488" s="48"/>
      <c r="C488" s="6" t="s">
        <v>20</v>
      </c>
      <c r="D488" s="7" t="str">
        <f>IF(ISBLANK(A488),"",VLOOKUP(A488,'[1]Specific Charges'!B:D,3,FALSE))</f>
        <v>210.00*</v>
      </c>
      <c r="E488" s="1"/>
      <c r="H488" s="1"/>
    </row>
    <row r="489" spans="1:8" s="8" customFormat="1" ht="11.25" customHeight="1" x14ac:dyDescent="0.35">
      <c r="A489" s="48" t="s">
        <v>135</v>
      </c>
      <c r="B489" s="48"/>
      <c r="C489" s="6" t="s">
        <v>20</v>
      </c>
      <c r="D489" s="7" t="str">
        <f>IF(ISBLANK(A489),"",VLOOKUP(A489,'[1]Specific Charges'!B:D,3,FALSE))</f>
        <v>775.00*</v>
      </c>
      <c r="H489" s="1"/>
    </row>
    <row r="490" spans="1:8" s="8" customFormat="1" ht="11.25" customHeight="1" x14ac:dyDescent="0.35">
      <c r="A490" s="48" t="s">
        <v>136</v>
      </c>
      <c r="B490" s="48"/>
      <c r="C490" s="6" t="s">
        <v>20</v>
      </c>
      <c r="D490" s="7" t="str">
        <f>IF(ISBLANK(A490),"",VLOOKUP(A490,'[1]Specific Charges'!B:D,3,FALSE))</f>
        <v>Actual Costs</v>
      </c>
      <c r="H490" s="1"/>
    </row>
    <row r="491" spans="1:8" s="8" customFormat="1" ht="11.25" customHeight="1" x14ac:dyDescent="0.35">
      <c r="A491" s="48" t="s">
        <v>137</v>
      </c>
      <c r="B491" s="48"/>
      <c r="C491" s="6" t="s">
        <v>20</v>
      </c>
      <c r="D491" s="7" t="str">
        <f>IF(ISBLANK(A491),"",VLOOKUP(A491,'[1]Specific Charges'!B:D,3,FALSE))</f>
        <v>Actual Costs</v>
      </c>
      <c r="H491" s="1"/>
    </row>
    <row r="492" spans="1:8" s="8" customFormat="1" ht="11.25" customHeight="1" x14ac:dyDescent="0.35">
      <c r="A492" s="48" t="s">
        <v>138</v>
      </c>
      <c r="B492" s="48"/>
      <c r="C492" s="6" t="s">
        <v>20</v>
      </c>
      <c r="D492" s="7" t="str">
        <f>IF(ISBLANK(A492),"",VLOOKUP(A492,'[1]Specific Charges'!B:D,3,FALSE))</f>
        <v>Actual Costs</v>
      </c>
      <c r="H492" s="1"/>
    </row>
    <row r="493" spans="1:8" s="8" customFormat="1" ht="11.25" customHeight="1" x14ac:dyDescent="0.35">
      <c r="A493" s="48" t="s">
        <v>139</v>
      </c>
      <c r="B493" s="48"/>
      <c r="C493" s="6" t="s">
        <v>20</v>
      </c>
      <c r="D493" s="7">
        <f>IF(ISBLANK(A493),"",VLOOKUP(A493,'[1]Specific Charges'!B:D,3,FALSE))</f>
        <v>44.5</v>
      </c>
      <c r="H493" s="1"/>
    </row>
    <row r="494" spans="1:8" s="8" customFormat="1" ht="11.25" customHeight="1" x14ac:dyDescent="0.35">
      <c r="A494" s="48" t="s">
        <v>140</v>
      </c>
      <c r="B494" s="48"/>
      <c r="C494" s="6" t="s">
        <v>20</v>
      </c>
      <c r="D494" s="7">
        <f>IF(ISBLANK(A494),"",VLOOKUP(A494,'[1]Specific Charges'!B:D,3,FALSE))</f>
        <v>245</v>
      </c>
      <c r="H494" s="1"/>
    </row>
    <row r="495" spans="1:8" s="8" customFormat="1" ht="11.25" customHeight="1" x14ac:dyDescent="0.35">
      <c r="A495" s="48" t="s">
        <v>141</v>
      </c>
      <c r="B495" s="48"/>
      <c r="C495" s="6" t="s">
        <v>20</v>
      </c>
      <c r="D495" s="7">
        <f>IF(ISBLANK(A495),"",VLOOKUP(A495,'[1]Specific Charges'!B:D,3,FALSE))</f>
        <v>475</v>
      </c>
      <c r="H495" s="1"/>
    </row>
    <row r="496" spans="1:8" s="8" customFormat="1" ht="11.25" customHeight="1" x14ac:dyDescent="0.35">
      <c r="A496" s="48" t="s">
        <v>142</v>
      </c>
      <c r="B496" s="48"/>
      <c r="C496" s="6" t="s">
        <v>20</v>
      </c>
      <c r="D496" s="7">
        <f>IF(ISBLANK(A496),"",VLOOKUP(A496,'[1]Specific Charges'!B:D,3,FALSE))</f>
        <v>586.72</v>
      </c>
      <c r="H496" s="1"/>
    </row>
    <row r="497" spans="1:8" s="8" customFormat="1" ht="11.25" customHeight="1" x14ac:dyDescent="0.35">
      <c r="A497" s="48" t="s">
        <v>143</v>
      </c>
      <c r="B497" s="48"/>
      <c r="C497" s="6" t="s">
        <v>20</v>
      </c>
      <c r="D497" s="7">
        <f>IF(ISBLANK(A497),"",VLOOKUP(A497,'[1]Specific Charges'!B:D,3,FALSE))</f>
        <v>2465.4299999999998</v>
      </c>
      <c r="H497" s="1"/>
    </row>
    <row r="498" spans="1:8" s="8" customFormat="1" ht="11.15" customHeight="1" x14ac:dyDescent="0.35">
      <c r="A498" s="48" t="s">
        <v>144</v>
      </c>
      <c r="B498" s="48"/>
      <c r="C498" s="6" t="s">
        <v>20</v>
      </c>
      <c r="D498" s="7">
        <f>IF(ISBLANK(A498),"",VLOOKUP(A498,'[1]Specific Charges'!B:D,3,FALSE))</f>
        <v>3668.82</v>
      </c>
      <c r="H498" s="1"/>
    </row>
    <row r="499" spans="1:8" s="1" customFormat="1" ht="6.65" customHeight="1" x14ac:dyDescent="0.35">
      <c r="A499" s="29"/>
      <c r="B499" s="29"/>
      <c r="C499" s="11"/>
      <c r="D499" s="7" t="str">
        <f>IF(ISBLANK(A499),"",VLOOKUP(A499,'[1]Specific Charges'!B:D,3,FALSE))</f>
        <v/>
      </c>
      <c r="E499" s="8"/>
    </row>
    <row r="500" spans="1:8" s="8" customFormat="1" ht="42.75" customHeight="1" x14ac:dyDescent="0.35">
      <c r="A500" s="48" t="s">
        <v>145</v>
      </c>
      <c r="B500" s="48"/>
      <c r="C500" s="6" t="s">
        <v>20</v>
      </c>
      <c r="D500" s="30" t="str">
        <f>IF(ISBLANK(A500),"",VLOOKUP(A500,'[1]Specific Charges'!B:D,3,FALSE))</f>
        <v>$4,899.24 plus
Railway
Feedthrough
Costs</v>
      </c>
      <c r="E500" s="1"/>
      <c r="H500" s="1"/>
    </row>
    <row r="501" spans="1:8" s="1" customFormat="1" ht="6.65" customHeight="1" x14ac:dyDescent="0.35">
      <c r="A501" s="29"/>
      <c r="B501" s="29"/>
      <c r="C501" s="11"/>
      <c r="D501" s="30" t="str">
        <f>IF(ISBLANK(A501),"",VLOOKUP(A501,'[1]Specific Charges'!B:D,3,FALSE))</f>
        <v/>
      </c>
      <c r="E501" s="8"/>
    </row>
    <row r="502" spans="1:8" s="8" customFormat="1" ht="11.25" customHeight="1" x14ac:dyDescent="0.35">
      <c r="A502" s="48" t="s">
        <v>146</v>
      </c>
      <c r="B502" s="48"/>
      <c r="C502" s="6" t="s">
        <v>20</v>
      </c>
      <c r="D502" s="30">
        <f>IF(ISBLANK(A502),"",VLOOKUP(A502,'[1]Specific Charges'!B:D,3,FALSE))</f>
        <v>4.3600000000000003</v>
      </c>
      <c r="E502" s="1"/>
      <c r="H502" s="1"/>
    </row>
    <row r="503" spans="1:8" s="8" customFormat="1" ht="11.25" customHeight="1" x14ac:dyDescent="0.35">
      <c r="A503" s="48" t="s">
        <v>147</v>
      </c>
      <c r="B503" s="48"/>
      <c r="C503" s="6" t="s">
        <v>20</v>
      </c>
      <c r="D503" s="30">
        <f>IF(ISBLANK(A503),"",VLOOKUP(A503,'[1]Specific Charges'!B:D,3,FALSE))</f>
        <v>3.14</v>
      </c>
      <c r="H503" s="1"/>
    </row>
    <row r="504" spans="1:8" s="8" customFormat="1" ht="11.25" customHeight="1" x14ac:dyDescent="0.35">
      <c r="A504" s="48" t="s">
        <v>148</v>
      </c>
      <c r="B504" s="48"/>
      <c r="C504" s="6" t="s">
        <v>20</v>
      </c>
      <c r="D504" s="30">
        <f>IF(ISBLANK(A504),"",VLOOKUP(A504,'[1]Specific Charges'!B:D,3,FALSE))</f>
        <v>2.74</v>
      </c>
      <c r="H504" s="1"/>
    </row>
    <row r="505" spans="1:8" s="8" customFormat="1" ht="11.25" customHeight="1" x14ac:dyDescent="0.35">
      <c r="A505" s="9" t="s">
        <v>149</v>
      </c>
      <c r="B505" s="9"/>
      <c r="C505" s="6" t="s">
        <v>20</v>
      </c>
      <c r="D505" s="30">
        <f>IF(ISBLANK(A505),"",VLOOKUP(A505,'[1]Specific Charges'!B:D,3,FALSE))</f>
        <v>100</v>
      </c>
      <c r="H505" s="1"/>
    </row>
    <row r="506" spans="1:8" s="8" customFormat="1" ht="11.25" customHeight="1" x14ac:dyDescent="0.35">
      <c r="A506" s="48" t="s">
        <v>150</v>
      </c>
      <c r="B506" s="48"/>
      <c r="C506" s="6" t="s">
        <v>20</v>
      </c>
      <c r="D506" s="30">
        <f>IF(ISBLANK(A506),"",VLOOKUP(A506,'[1]Specific Charges'!B:D,3,FALSE))</f>
        <v>1593.19</v>
      </c>
      <c r="H506" s="1"/>
    </row>
    <row r="507" spans="1:8" s="8" customFormat="1" ht="11.25" customHeight="1" x14ac:dyDescent="0.35">
      <c r="A507" s="48" t="s">
        <v>151</v>
      </c>
      <c r="B507" s="48"/>
      <c r="C507" s="6" t="s">
        <v>20</v>
      </c>
      <c r="D507" s="30">
        <f>IF(ISBLANK(A507),"",VLOOKUP(A507,'[1]Specific Charges'!B:D,3,FALSE))</f>
        <v>1493.19</v>
      </c>
      <c r="H507" s="1"/>
    </row>
    <row r="508" spans="1:8" s="8" customFormat="1" ht="11.25" customHeight="1" x14ac:dyDescent="0.35">
      <c r="A508" s="48" t="s">
        <v>152</v>
      </c>
      <c r="B508" s="48"/>
      <c r="C508" s="6" t="s">
        <v>20</v>
      </c>
      <c r="D508" s="30">
        <f>IF(ISBLANK(A508),"",VLOOKUP(A508,'[1]Specific Charges'!B:D,3,FALSE))</f>
        <v>3285.66</v>
      </c>
      <c r="H508" s="1"/>
    </row>
    <row r="509" spans="1:8" s="8" customFormat="1" ht="11.25" customHeight="1" x14ac:dyDescent="0.35">
      <c r="A509" s="48" t="s">
        <v>153</v>
      </c>
      <c r="B509" s="48"/>
      <c r="C509" s="6" t="s">
        <v>20</v>
      </c>
      <c r="D509" s="30">
        <f>IF(ISBLANK(A509),"",VLOOKUP(A509,'[1]Specific Charges'!B:D,3,FALSE))</f>
        <v>2960.07</v>
      </c>
      <c r="H509" s="1"/>
    </row>
    <row r="510" spans="1:8" s="8" customFormat="1" ht="11.25" customHeight="1" x14ac:dyDescent="0.35">
      <c r="A510" s="48" t="s">
        <v>154</v>
      </c>
      <c r="B510" s="48"/>
      <c r="C510" s="6" t="s">
        <v>20</v>
      </c>
      <c r="D510" s="30">
        <f>IF(ISBLANK(A510),"",VLOOKUP(A510,'[1]Specific Charges'!B:D,3,FALSE))</f>
        <v>3361.46</v>
      </c>
      <c r="H510" s="1"/>
    </row>
    <row r="511" spans="1:8" s="8" customFormat="1" ht="11.25" customHeight="1" x14ac:dyDescent="0.35">
      <c r="A511" s="48" t="s">
        <v>155</v>
      </c>
      <c r="B511" s="48"/>
      <c r="C511" s="6" t="s">
        <v>20</v>
      </c>
      <c r="D511" s="30">
        <f>IF(ISBLANK(A511),"",VLOOKUP(A511,'[1]Specific Charges'!B:D,3,FALSE))</f>
        <v>2028.44</v>
      </c>
      <c r="H511" s="1"/>
    </row>
    <row r="512" spans="1:8" s="8" customFormat="1" ht="20.5" customHeight="1" x14ac:dyDescent="0.35">
      <c r="A512" s="48" t="s">
        <v>156</v>
      </c>
      <c r="B512" s="48"/>
      <c r="C512" s="6" t="s">
        <v>20</v>
      </c>
      <c r="D512" s="30">
        <f>IF(ISBLANK(A512),"",VLOOKUP(A512,'[1]Specific Charges'!B:D,3,FALSE))</f>
        <v>8890.57</v>
      </c>
      <c r="H512" s="1"/>
    </row>
    <row r="513" spans="1:8" s="8" customFormat="1" ht="20.5" customHeight="1" x14ac:dyDescent="0.35">
      <c r="A513" s="48" t="s">
        <v>157</v>
      </c>
      <c r="B513" s="48"/>
      <c r="C513" s="6" t="s">
        <v>20</v>
      </c>
      <c r="D513" s="30">
        <f>IF(ISBLANK(A513),"",VLOOKUP(A513,'[1]Specific Charges'!B:D,3,FALSE))</f>
        <v>5895.15</v>
      </c>
      <c r="H513" s="1"/>
    </row>
    <row r="514" spans="1:8" s="8" customFormat="1" ht="11.25" customHeight="1" x14ac:dyDescent="0.35">
      <c r="A514" s="48" t="s">
        <v>158</v>
      </c>
      <c r="B514" s="48"/>
      <c r="C514" s="6" t="s">
        <v>20</v>
      </c>
      <c r="D514" s="30" t="str">
        <f>IF(ISBLANK(A514),"",VLOOKUP(A514,'[1]Specific Charges'!B:D,3,FALSE))</f>
        <v>see below</v>
      </c>
      <c r="H514" s="1"/>
    </row>
    <row r="515" spans="1:8" s="8" customFormat="1" ht="11.25" customHeight="1" x14ac:dyDescent="0.35">
      <c r="A515" s="48" t="s">
        <v>159</v>
      </c>
      <c r="B515" s="48"/>
      <c r="C515" s="6" t="s">
        <v>20</v>
      </c>
      <c r="D515" s="30" t="str">
        <f>IF(ISBLANK(A515),"",VLOOKUP(A515,'[1]Specific Charges'!B:D,3,FALSE))</f>
        <v>see below</v>
      </c>
      <c r="H515" s="1"/>
    </row>
    <row r="516" spans="1:8" s="8" customFormat="1" ht="11.25" customHeight="1" x14ac:dyDescent="0.35">
      <c r="A516" s="48" t="s">
        <v>160</v>
      </c>
      <c r="B516" s="48"/>
      <c r="C516" s="6" t="s">
        <v>20</v>
      </c>
      <c r="D516" s="30">
        <f>IF(ISBLANK(A516),"",VLOOKUP(A516,'[1]Specific Charges'!B:D,3,FALSE))</f>
        <v>2.04</v>
      </c>
      <c r="H516" s="1"/>
    </row>
    <row r="517" spans="1:8" s="8" customFormat="1" ht="11.25" customHeight="1" x14ac:dyDescent="0.35">
      <c r="A517" s="48" t="s">
        <v>161</v>
      </c>
      <c r="B517" s="48"/>
      <c r="C517" s="6" t="s">
        <v>20</v>
      </c>
      <c r="D517" s="30">
        <f>IF(ISBLANK(A517),"",VLOOKUP(A517,'[1]Specific Charges'!B:D,3,FALSE))</f>
        <v>10</v>
      </c>
      <c r="H517" s="1"/>
    </row>
    <row r="518" spans="1:8" s="8" customFormat="1" ht="11.25" customHeight="1" x14ac:dyDescent="0.35">
      <c r="A518" s="48" t="s">
        <v>162</v>
      </c>
      <c r="B518" s="48"/>
      <c r="C518" s="6" t="s">
        <v>20</v>
      </c>
      <c r="D518" s="30">
        <f>IF(ISBLANK(A518),"",VLOOKUP(A518,'[1]Specific Charges'!B:D,3,FALSE))</f>
        <v>7</v>
      </c>
      <c r="H518" s="1"/>
    </row>
    <row r="519" spans="1:8" s="1" customFormat="1" ht="6.75" customHeight="1" x14ac:dyDescent="0.35">
      <c r="A519" s="29"/>
      <c r="B519" s="29"/>
      <c r="C519" s="11"/>
      <c r="D519" s="30" t="str">
        <f>IF(ISBLANK(A519),"",VLOOKUP(A519,'[1]Specific Charges'!B:D,3,FALSE))</f>
        <v/>
      </c>
      <c r="E519" s="8"/>
    </row>
    <row r="520" spans="1:8" s="8" customFormat="1" ht="11.25" customHeight="1" x14ac:dyDescent="0.35">
      <c r="A520" s="9" t="s">
        <v>163</v>
      </c>
      <c r="B520" s="9"/>
      <c r="C520" s="6"/>
      <c r="D520" s="30"/>
      <c r="E520" s="1"/>
      <c r="H520" s="1"/>
    </row>
    <row r="521" spans="1:8" s="1" customFormat="1" ht="6.75" customHeight="1" x14ac:dyDescent="0.35">
      <c r="A521" s="29"/>
      <c r="B521" s="29"/>
      <c r="C521" s="11"/>
      <c r="D521" s="30"/>
      <c r="E521" s="8"/>
    </row>
    <row r="522" spans="1:8" s="8" customFormat="1" ht="11.25" customHeight="1" x14ac:dyDescent="0.35">
      <c r="A522" s="9" t="s">
        <v>164</v>
      </c>
      <c r="B522" s="9"/>
      <c r="C522" s="6"/>
      <c r="D522" s="30"/>
      <c r="E522" s="1"/>
      <c r="H522" s="1"/>
    </row>
    <row r="523" spans="1:8" s="1" customFormat="1" ht="6.75" customHeight="1" x14ac:dyDescent="0.35">
      <c r="A523" s="29"/>
      <c r="B523" s="29"/>
      <c r="C523" s="11"/>
      <c r="D523" s="30" t="str">
        <f>IF(ISBLANK(A523),"",VLOOKUP(A523,'[1]Specific Charges'!B:D,3,FALSE))</f>
        <v/>
      </c>
      <c r="E523" s="8"/>
    </row>
    <row r="524" spans="1:8" s="8" customFormat="1" ht="11.25" customHeight="1" x14ac:dyDescent="0.35">
      <c r="A524" s="48" t="s">
        <v>165</v>
      </c>
      <c r="B524" s="48"/>
      <c r="C524" s="6" t="s">
        <v>20</v>
      </c>
      <c r="D524" s="30">
        <f>IF(ISBLANK(A524),"",VLOOKUP(A524,'[1]Specific Charges'!B:D,3,FALSE))</f>
        <v>89.242086172121375</v>
      </c>
      <c r="E524" s="1"/>
      <c r="H524" s="1"/>
    </row>
    <row r="525" spans="1:8" s="8" customFormat="1" ht="11.25" customHeight="1" x14ac:dyDescent="0.35">
      <c r="A525" s="48" t="s">
        <v>166</v>
      </c>
      <c r="B525" s="48"/>
      <c r="C525" s="6" t="s">
        <v>20</v>
      </c>
      <c r="D525" s="30">
        <f>IF(ISBLANK(A525),"",VLOOKUP(A525,'[1]Specific Charges'!B:D,3,FALSE))</f>
        <v>107.09050340654564</v>
      </c>
      <c r="H525" s="1"/>
    </row>
    <row r="526" spans="1:8" s="8" customFormat="1" ht="11.25" customHeight="1" x14ac:dyDescent="0.35">
      <c r="A526" s="48" t="s">
        <v>167</v>
      </c>
      <c r="B526" s="48"/>
      <c r="C526" s="6" t="s">
        <v>20</v>
      </c>
      <c r="D526" s="30">
        <f>IF(ISBLANK(A526),"",VLOOKUP(A526,'[1]Specific Charges'!B:D,3,FALSE))</f>
        <v>118.98944822949517</v>
      </c>
      <c r="H526" s="1"/>
    </row>
    <row r="527" spans="1:8" s="8" customFormat="1" ht="11.25" customHeight="1" x14ac:dyDescent="0.35">
      <c r="A527" s="48" t="s">
        <v>168</v>
      </c>
      <c r="B527" s="48"/>
      <c r="C527" s="6" t="s">
        <v>20</v>
      </c>
      <c r="D527" s="30">
        <f>IF(ISBLANK(A527),"",VLOOKUP(A527,'[1]Specific Charges'!B:D,3,FALSE))</f>
        <v>127.48869453160195</v>
      </c>
      <c r="H527" s="1"/>
    </row>
    <row r="528" spans="1:8" s="8" customFormat="1" ht="11.25" customHeight="1" x14ac:dyDescent="0.35">
      <c r="A528" s="48" t="s">
        <v>169</v>
      </c>
      <c r="B528" s="48"/>
      <c r="C528" s="6" t="s">
        <v>20</v>
      </c>
      <c r="D528" s="30">
        <f>IF(ISBLANK(A528),"",VLOOKUP(A528,'[1]Specific Charges'!B:D,3,FALSE))</f>
        <v>133.86312925818206</v>
      </c>
      <c r="H528" s="1"/>
    </row>
    <row r="529" spans="1:8" s="8" customFormat="1" ht="11.25" customHeight="1" x14ac:dyDescent="0.35">
      <c r="A529" s="48" t="s">
        <v>170</v>
      </c>
      <c r="B529" s="48"/>
      <c r="C529" s="6" t="s">
        <v>20</v>
      </c>
      <c r="D529" s="30">
        <f>IF(ISBLANK(A529),"",VLOOKUP(A529,'[1]Specific Charges'!B:D,3,FALSE))</f>
        <v>138.82102293441105</v>
      </c>
      <c r="H529" s="1"/>
    </row>
    <row r="530" spans="1:8" s="8" customFormat="1" ht="11.25" customHeight="1" x14ac:dyDescent="0.35">
      <c r="A530" s="48" t="s">
        <v>171</v>
      </c>
      <c r="B530" s="48"/>
      <c r="C530" s="6" t="s">
        <v>20</v>
      </c>
      <c r="D530" s="30">
        <f>IF(ISBLANK(A530),"",VLOOKUP(A530,'[1]Specific Charges'!B:D,3,FALSE))</f>
        <v>142.7873378753942</v>
      </c>
      <c r="H530" s="1"/>
    </row>
    <row r="531" spans="1:8" s="8" customFormat="1" ht="11.25" customHeight="1" x14ac:dyDescent="0.35">
      <c r="A531" s="48" t="s">
        <v>172</v>
      </c>
      <c r="B531" s="48"/>
      <c r="C531" s="6" t="s">
        <v>20</v>
      </c>
      <c r="D531" s="30">
        <f>IF(ISBLANK(A531),"",VLOOKUP(A531,'[1]Specific Charges'!B:D,3,FALSE))</f>
        <v>146.03250464528952</v>
      </c>
      <c r="H531" s="1"/>
    </row>
    <row r="532" spans="1:8" s="8" customFormat="1" ht="11.25" customHeight="1" x14ac:dyDescent="0.35">
      <c r="A532" s="48" t="s">
        <v>173</v>
      </c>
      <c r="B532" s="48"/>
      <c r="C532" s="6" t="s">
        <v>20</v>
      </c>
      <c r="D532" s="30">
        <f>IF(ISBLANK(A532),"",VLOOKUP(A532,'[1]Specific Charges'!B:D,3,FALSE))</f>
        <v>148.73681028686897</v>
      </c>
      <c r="H532" s="1"/>
    </row>
    <row r="533" spans="1:8" s="8" customFormat="1" ht="11.25" customHeight="1" x14ac:dyDescent="0.35">
      <c r="A533" s="48" t="s">
        <v>174</v>
      </c>
      <c r="B533" s="48"/>
      <c r="C533" s="6" t="s">
        <v>20</v>
      </c>
      <c r="D533" s="30">
        <f>IF(ISBLANK(A533),"",VLOOKUP(A533,'[1]Specific Charges'!B:D,3,FALSE))</f>
        <v>151.02506890666695</v>
      </c>
      <c r="H533" s="1"/>
    </row>
    <row r="534" spans="1:8" s="8" customFormat="1" ht="11.25" customHeight="1" x14ac:dyDescent="0.35">
      <c r="A534" s="48" t="s">
        <v>175</v>
      </c>
      <c r="B534" s="48"/>
      <c r="C534" s="6" t="s">
        <v>20</v>
      </c>
      <c r="D534" s="30">
        <f>IF(ISBLANK(A534),"",VLOOKUP(A534,'[1]Specific Charges'!B:D,3,FALSE))</f>
        <v>152.98643343792236</v>
      </c>
      <c r="H534" s="1"/>
    </row>
    <row r="535" spans="1:8" s="1" customFormat="1" ht="6.75" customHeight="1" x14ac:dyDescent="0.35">
      <c r="A535" s="29"/>
      <c r="B535" s="29"/>
      <c r="C535" s="11"/>
      <c r="D535" s="30" t="str">
        <f>IF(ISBLANK(A535),"",VLOOKUP(A535,'[1]Specific Charges'!B:D,3,FALSE))</f>
        <v/>
      </c>
      <c r="E535" s="8"/>
    </row>
    <row r="536" spans="1:8" s="8" customFormat="1" ht="11.25" customHeight="1" x14ac:dyDescent="0.35">
      <c r="A536" s="48" t="s">
        <v>176</v>
      </c>
      <c r="B536" s="48"/>
      <c r="C536" s="6"/>
      <c r="D536" s="30"/>
      <c r="E536" s="1"/>
      <c r="H536" s="1"/>
    </row>
    <row r="537" spans="1:8" s="1" customFormat="1" ht="6.75" customHeight="1" x14ac:dyDescent="0.35">
      <c r="A537" s="29"/>
      <c r="B537" s="29"/>
      <c r="C537" s="11"/>
      <c r="D537" s="30" t="str">
        <f>IF(ISBLANK(A537),"",VLOOKUP(A537,'[1]Specific Charges'!B:D,3,FALSE))</f>
        <v/>
      </c>
      <c r="E537" s="8"/>
    </row>
    <row r="538" spans="1:8" s="8" customFormat="1" ht="11.25" customHeight="1" x14ac:dyDescent="0.35">
      <c r="A538" s="48" t="s">
        <v>177</v>
      </c>
      <c r="B538" s="48"/>
      <c r="C538" s="6" t="s">
        <v>20</v>
      </c>
      <c r="D538" s="30">
        <f>IF(ISBLANK(A538),"",VLOOKUP(A538,'[1]Specific Charges'!B:D,3,FALSE))</f>
        <v>89.242086172121375</v>
      </c>
      <c r="E538" s="1"/>
      <c r="H538" s="1"/>
    </row>
    <row r="539" spans="1:8" s="8" customFormat="1" ht="11.25" customHeight="1" x14ac:dyDescent="0.35">
      <c r="A539" s="48" t="s">
        <v>178</v>
      </c>
      <c r="B539" s="48"/>
      <c r="C539" s="6" t="s">
        <v>20</v>
      </c>
      <c r="D539" s="30">
        <f>IF(ISBLANK(A539),"",VLOOKUP(A539,'[1]Specific Charges'!B:D,3,FALSE))</f>
        <v>107.09050340654564</v>
      </c>
      <c r="H539" s="1"/>
    </row>
    <row r="540" spans="1:8" s="8" customFormat="1" ht="11.25" customHeight="1" x14ac:dyDescent="0.35">
      <c r="A540" s="48" t="s">
        <v>179</v>
      </c>
      <c r="B540" s="48"/>
      <c r="C540" s="6" t="s">
        <v>20</v>
      </c>
      <c r="D540" s="30">
        <f>IF(ISBLANK(A540),"",VLOOKUP(A540,'[1]Specific Charges'!B:D,3,FALSE))</f>
        <v>118.98944822949517</v>
      </c>
      <c r="H540" s="1"/>
    </row>
    <row r="541" spans="1:8" s="8" customFormat="1" ht="11.25" customHeight="1" x14ac:dyDescent="0.35">
      <c r="A541" s="48" t="s">
        <v>180</v>
      </c>
      <c r="B541" s="48"/>
      <c r="C541" s="6" t="s">
        <v>20</v>
      </c>
      <c r="D541" s="30">
        <f>IF(ISBLANK(A541),"",VLOOKUP(A541,'[1]Specific Charges'!B:D,3,FALSE))</f>
        <v>127.48869453160195</v>
      </c>
      <c r="H541" s="1"/>
    </row>
    <row r="542" spans="1:8" s="8" customFormat="1" ht="11.25" customHeight="1" x14ac:dyDescent="0.35">
      <c r="A542" s="48" t="s">
        <v>181</v>
      </c>
      <c r="B542" s="48"/>
      <c r="C542" s="6" t="s">
        <v>20</v>
      </c>
      <c r="D542" s="30">
        <f>IF(ISBLANK(A542),"",VLOOKUP(A542,'[1]Specific Charges'!B:D,3,FALSE))</f>
        <v>133.86312925818206</v>
      </c>
      <c r="H542" s="1"/>
    </row>
    <row r="543" spans="1:8" s="8" customFormat="1" ht="11.25" customHeight="1" x14ac:dyDescent="0.35">
      <c r="A543" s="48" t="s">
        <v>182</v>
      </c>
      <c r="B543" s="48"/>
      <c r="C543" s="6" t="s">
        <v>20</v>
      </c>
      <c r="D543" s="30">
        <f>IF(ISBLANK(A543),"",VLOOKUP(A543,'[1]Specific Charges'!B:D,3,FALSE))</f>
        <v>138.82102293441105</v>
      </c>
      <c r="H543" s="1"/>
    </row>
    <row r="544" spans="1:8" s="8" customFormat="1" ht="11.25" customHeight="1" x14ac:dyDescent="0.35">
      <c r="A544" s="48" t="s">
        <v>183</v>
      </c>
      <c r="B544" s="48"/>
      <c r="C544" s="6" t="s">
        <v>20</v>
      </c>
      <c r="D544" s="30">
        <f>IF(ISBLANK(A544),"",VLOOKUP(A544,'[1]Specific Charges'!B:D,3,FALSE))</f>
        <v>142.7873378753942</v>
      </c>
      <c r="H544" s="1"/>
    </row>
    <row r="545" spans="1:8" s="8" customFormat="1" ht="11.25" customHeight="1" x14ac:dyDescent="0.35">
      <c r="A545" s="48" t="s">
        <v>184</v>
      </c>
      <c r="B545" s="48"/>
      <c r="C545" s="6" t="s">
        <v>20</v>
      </c>
      <c r="D545" s="30">
        <f>IF(ISBLANK(A545),"",VLOOKUP(A545,'[1]Specific Charges'!B:D,3,FALSE))</f>
        <v>146.03250464528952</v>
      </c>
      <c r="H545" s="1"/>
    </row>
    <row r="546" spans="1:8" s="8" customFormat="1" ht="11.25" customHeight="1" x14ac:dyDescent="0.35">
      <c r="A546" s="48" t="s">
        <v>185</v>
      </c>
      <c r="B546" s="48"/>
      <c r="C546" s="6" t="s">
        <v>20</v>
      </c>
      <c r="D546" s="30">
        <f>IF(ISBLANK(A546),"",VLOOKUP(A546,'[1]Specific Charges'!B:D,3,FALSE))</f>
        <v>148.73681028686897</v>
      </c>
      <c r="H546" s="1"/>
    </row>
    <row r="547" spans="1:8" s="8" customFormat="1" ht="11.25" customHeight="1" x14ac:dyDescent="0.35">
      <c r="A547" s="48" t="s">
        <v>186</v>
      </c>
      <c r="B547" s="48"/>
      <c r="C547" s="6" t="s">
        <v>20</v>
      </c>
      <c r="D547" s="30">
        <f>IF(ISBLANK(A547),"",VLOOKUP(A547,'[1]Specific Charges'!B:D,3,FALSE))</f>
        <v>151.02506890666695</v>
      </c>
      <c r="H547" s="1"/>
    </row>
    <row r="548" spans="1:8" s="8" customFormat="1" ht="11.25" customHeight="1" x14ac:dyDescent="0.35">
      <c r="A548" s="48" t="s">
        <v>187</v>
      </c>
      <c r="B548" s="48"/>
      <c r="C548" s="6" t="s">
        <v>20</v>
      </c>
      <c r="D548" s="30">
        <f>IF(ISBLANK(A548),"",VLOOKUP(A548,'[1]Specific Charges'!B:D,3,FALSE))</f>
        <v>152.98643343792236</v>
      </c>
      <c r="H548" s="1"/>
    </row>
    <row r="549" spans="1:8" s="1" customFormat="1" ht="26.25" customHeight="1" x14ac:dyDescent="0.45">
      <c r="A549" s="55" t="s">
        <v>188</v>
      </c>
      <c r="B549" s="59"/>
      <c r="C549" s="59"/>
      <c r="D549" s="59"/>
      <c r="E549" s="8"/>
    </row>
    <row r="550" spans="1:8" s="1" customFormat="1" ht="6.75" customHeight="1" x14ac:dyDescent="0.45">
      <c r="A550" s="24"/>
      <c r="B550" s="25"/>
      <c r="C550" s="25"/>
      <c r="D550" s="25"/>
    </row>
    <row r="551" spans="1:8" s="1" customFormat="1" ht="6.75" customHeight="1" x14ac:dyDescent="0.45">
      <c r="A551" s="24"/>
      <c r="B551" s="25"/>
      <c r="C551" s="25"/>
      <c r="D551" s="25"/>
    </row>
    <row r="552" spans="1:8" s="1" customFormat="1" ht="14.9" customHeight="1" x14ac:dyDescent="0.35">
      <c r="A552" s="44" t="s">
        <v>10</v>
      </c>
      <c r="B552" s="41"/>
      <c r="C552" s="41"/>
      <c r="D552" s="41"/>
    </row>
    <row r="553" spans="1:8" s="1" customFormat="1" ht="6.75" customHeight="1" x14ac:dyDescent="0.35">
      <c r="A553" s="21"/>
      <c r="B553" s="2"/>
      <c r="C553" s="2"/>
      <c r="D553" s="2"/>
    </row>
    <row r="554" spans="1:8" s="1" customFormat="1" ht="34.5" customHeight="1" x14ac:dyDescent="0.35">
      <c r="A554" s="41" t="s">
        <v>13</v>
      </c>
      <c r="B554" s="41"/>
      <c r="C554" s="41"/>
      <c r="D554" s="41"/>
    </row>
    <row r="555" spans="1:8" s="1" customFormat="1" ht="6.75" customHeight="1" x14ac:dyDescent="0.35">
      <c r="A555" s="2"/>
      <c r="B555" s="2"/>
      <c r="C555" s="2"/>
      <c r="D555" s="2"/>
    </row>
    <row r="556" spans="1:8" s="1" customFormat="1" ht="46.4" customHeight="1" x14ac:dyDescent="0.35">
      <c r="A556" s="41" t="s">
        <v>14</v>
      </c>
      <c r="B556" s="41"/>
      <c r="C556" s="41"/>
      <c r="D556" s="41"/>
    </row>
    <row r="557" spans="1:8" s="1" customFormat="1" ht="6.75" customHeight="1" x14ac:dyDescent="0.35">
      <c r="A557" s="2"/>
      <c r="B557" s="2"/>
      <c r="C557" s="2"/>
      <c r="D557" s="2"/>
    </row>
    <row r="558" spans="1:8" s="1" customFormat="1" ht="23.15" customHeight="1" x14ac:dyDescent="0.35">
      <c r="A558" s="41" t="s">
        <v>86</v>
      </c>
      <c r="B558" s="41"/>
      <c r="C558" s="41"/>
      <c r="D558" s="41"/>
    </row>
    <row r="559" spans="1:8" s="1" customFormat="1" ht="6.75" customHeight="1" x14ac:dyDescent="0.35">
      <c r="A559" s="2"/>
      <c r="B559" s="2"/>
      <c r="C559" s="2"/>
      <c r="D559" s="2"/>
    </row>
    <row r="560" spans="1:8" s="1" customFormat="1" ht="34.5" customHeight="1" x14ac:dyDescent="0.35">
      <c r="A560" s="41" t="s">
        <v>16</v>
      </c>
      <c r="B560" s="41"/>
      <c r="C560" s="41"/>
      <c r="D560" s="41"/>
    </row>
    <row r="561" spans="1:8" s="1" customFormat="1" ht="6.75" customHeight="1" x14ac:dyDescent="0.35">
      <c r="A561" s="2"/>
      <c r="B561" s="2"/>
      <c r="C561" s="2"/>
      <c r="D561" s="2"/>
    </row>
    <row r="562" spans="1:8" s="8" customFormat="1" ht="26.9" customHeight="1" x14ac:dyDescent="0.35">
      <c r="A562" s="66" t="s">
        <v>189</v>
      </c>
      <c r="B562" s="66"/>
      <c r="C562" s="67"/>
      <c r="D562" s="67"/>
      <c r="E562" s="1"/>
      <c r="H562" s="1"/>
    </row>
    <row r="563" spans="1:8" s="8" customFormat="1" ht="11.25" customHeight="1" x14ac:dyDescent="0.35">
      <c r="A563" s="66"/>
      <c r="B563" s="66"/>
      <c r="C563" s="67"/>
      <c r="D563" s="67"/>
      <c r="H563" s="1"/>
    </row>
    <row r="564" spans="1:8" s="8" customFormat="1" ht="11.25" customHeight="1" x14ac:dyDescent="0.35">
      <c r="A564" s="48" t="s">
        <v>190</v>
      </c>
      <c r="B564" s="48"/>
      <c r="C564" s="31" t="s">
        <v>20</v>
      </c>
      <c r="D564" s="22">
        <f>IF(ISBLANK(A564),"",VLOOKUP(A564,'[1]Specific Charges'!B:D,3,FALSE))</f>
        <v>104.24</v>
      </c>
      <c r="H564" s="1"/>
    </row>
    <row r="565" spans="1:8" s="8" customFormat="1" ht="11.25" customHeight="1" x14ac:dyDescent="0.35">
      <c r="A565" s="48" t="s">
        <v>191</v>
      </c>
      <c r="B565" s="48"/>
      <c r="C565" s="31" t="s">
        <v>20</v>
      </c>
      <c r="D565" s="22">
        <f>IF(ISBLANK(A565),"",VLOOKUP(A565,'[1]Specific Charges'!B:D,3,FALSE))</f>
        <v>41.7</v>
      </c>
      <c r="H565" s="1"/>
    </row>
    <row r="566" spans="1:8" s="8" customFormat="1" ht="11.25" customHeight="1" x14ac:dyDescent="0.35">
      <c r="A566" s="48" t="s">
        <v>192</v>
      </c>
      <c r="B566" s="48"/>
      <c r="C566" s="31" t="s">
        <v>20</v>
      </c>
      <c r="D566" s="22">
        <f>IF(ISBLANK(A566),"",VLOOKUP(A566,'[1]Specific Charges'!B:D,3,FALSE))</f>
        <v>1.04</v>
      </c>
      <c r="H566" s="1"/>
    </row>
    <row r="567" spans="1:8" s="8" customFormat="1" ht="11.25" customHeight="1" x14ac:dyDescent="0.35">
      <c r="A567" s="48" t="s">
        <v>193</v>
      </c>
      <c r="B567" s="48"/>
      <c r="C567" s="31" t="s">
        <v>20</v>
      </c>
      <c r="D567" s="22">
        <f>IF(ISBLANK(A567),"",VLOOKUP(A567,'[1]Specific Charges'!B:D,3,FALSE))</f>
        <v>0.62</v>
      </c>
      <c r="H567" s="1"/>
    </row>
    <row r="568" spans="1:8" s="8" customFormat="1" ht="11.25" customHeight="1" x14ac:dyDescent="0.35">
      <c r="A568" s="48" t="s">
        <v>194</v>
      </c>
      <c r="B568" s="48"/>
      <c r="C568" s="31" t="s">
        <v>20</v>
      </c>
      <c r="D568" s="22">
        <f>IF(ISBLANK(A568),"",VLOOKUP(TRIM(A568),'[1]Specific Charges'!B:D,3,FALSE))</f>
        <v>-0.62</v>
      </c>
      <c r="H568" s="1"/>
    </row>
    <row r="569" spans="1:8" s="8" customFormat="1" ht="11.25" customHeight="1" x14ac:dyDescent="0.35">
      <c r="A569" s="48" t="s">
        <v>195</v>
      </c>
      <c r="B569" s="48"/>
      <c r="C569" s="31"/>
      <c r="D569" s="22"/>
      <c r="H569" s="1"/>
    </row>
    <row r="570" spans="1:8" s="8" customFormat="1" ht="11.25" customHeight="1" x14ac:dyDescent="0.35">
      <c r="A570" s="48" t="s">
        <v>196</v>
      </c>
      <c r="B570" s="48"/>
      <c r="C570" s="31" t="s">
        <v>20</v>
      </c>
      <c r="D570" s="22">
        <f>IF(ISBLANK(A570),"",VLOOKUP(A570,'[1]Specific Charges'!B:D,3,FALSE))</f>
        <v>0.52</v>
      </c>
      <c r="H570" s="1"/>
    </row>
    <row r="571" spans="1:8" s="8" customFormat="1" ht="11.25" customHeight="1" x14ac:dyDescent="0.35">
      <c r="A571" s="48" t="s">
        <v>197</v>
      </c>
      <c r="B571" s="48"/>
      <c r="C571" s="31" t="s">
        <v>20</v>
      </c>
      <c r="D571" s="22">
        <f>IF(ISBLANK(A571),"",VLOOKUP(A571,'[1]Specific Charges'!B:D,3,FALSE))</f>
        <v>1.04</v>
      </c>
      <c r="H571" s="1"/>
    </row>
    <row r="572" spans="1:8" s="8" customFormat="1" ht="11.25" customHeight="1" x14ac:dyDescent="0.35">
      <c r="A572" s="48" t="s">
        <v>198</v>
      </c>
      <c r="B572" s="48"/>
      <c r="C572" s="31"/>
      <c r="D572" s="22"/>
      <c r="H572" s="1"/>
    </row>
    <row r="573" spans="1:8" s="8" customFormat="1" ht="11.25" customHeight="1" x14ac:dyDescent="0.35">
      <c r="A573" s="48" t="s">
        <v>199</v>
      </c>
      <c r="B573" s="48"/>
      <c r="C573" s="31"/>
      <c r="D573" s="22"/>
      <c r="H573" s="1"/>
    </row>
    <row r="574" spans="1:8" s="8" customFormat="1" ht="11.25" customHeight="1" x14ac:dyDescent="0.35">
      <c r="A574" s="48" t="s">
        <v>200</v>
      </c>
      <c r="B574" s="48"/>
      <c r="C574" s="31"/>
      <c r="D574" s="22"/>
      <c r="H574" s="1"/>
    </row>
    <row r="575" spans="1:8" s="8" customFormat="1" ht="11.25" customHeight="1" x14ac:dyDescent="0.35">
      <c r="A575" s="48" t="s">
        <v>201</v>
      </c>
      <c r="B575" s="48"/>
      <c r="C575" s="31" t="s">
        <v>20</v>
      </c>
      <c r="D575" s="22" t="str">
        <f>IF(ISBLANK(A575),"",VLOOKUP(A575,'[1]Specific Charges'!B:D,3,FALSE))</f>
        <v>no charge</v>
      </c>
      <c r="H575" s="1"/>
    </row>
    <row r="576" spans="1:8" s="8" customFormat="1" ht="11.25" customHeight="1" x14ac:dyDescent="0.35">
      <c r="A576" s="48" t="s">
        <v>202</v>
      </c>
      <c r="B576" s="48"/>
      <c r="C576" s="31" t="s">
        <v>20</v>
      </c>
      <c r="D576" s="22">
        <f>IF(ISBLANK(A576),"",VLOOKUP(A576,'[1]Specific Charges'!B:D,3,FALSE))</f>
        <v>4.17</v>
      </c>
      <c r="H576" s="1"/>
    </row>
    <row r="577" spans="1:8" s="8" customFormat="1" ht="22.4" customHeight="1" x14ac:dyDescent="0.35">
      <c r="A577" s="48" t="s">
        <v>203</v>
      </c>
      <c r="B577" s="48"/>
      <c r="C577" s="32" t="s">
        <v>20</v>
      </c>
      <c r="D577" s="22">
        <f>IF(ISBLANK(A577),"",VLOOKUP(A577,'[1]Specific Charges'!B:D,3,FALSE))</f>
        <v>2.08</v>
      </c>
      <c r="H577" s="1"/>
    </row>
    <row r="578" spans="1:8" ht="12" customHeight="1" x14ac:dyDescent="0.35">
      <c r="A578" s="44" t="s">
        <v>204</v>
      </c>
      <c r="B578" s="41"/>
      <c r="C578" s="41"/>
      <c r="D578" s="41"/>
      <c r="E578" s="8"/>
      <c r="H578" s="1"/>
    </row>
    <row r="579" spans="1:8" ht="35.5" customHeight="1" x14ac:dyDescent="0.35">
      <c r="A579" s="43" t="s">
        <v>205</v>
      </c>
      <c r="B579" s="43"/>
      <c r="C579" s="43"/>
      <c r="D579" s="43"/>
      <c r="H579" s="1"/>
    </row>
    <row r="580" spans="1:8" ht="35.5" customHeight="1" x14ac:dyDescent="0.35">
      <c r="A580" s="43" t="s">
        <v>206</v>
      </c>
      <c r="B580" s="43"/>
      <c r="C580" s="43"/>
      <c r="D580" s="43"/>
      <c r="H580" s="1"/>
    </row>
    <row r="581" spans="1:8" ht="45.65" customHeight="1" x14ac:dyDescent="0.35">
      <c r="A581" s="43" t="s">
        <v>207</v>
      </c>
      <c r="B581" s="43"/>
      <c r="C581" s="43"/>
      <c r="D581" s="43"/>
      <c r="H581" s="1"/>
    </row>
    <row r="582" spans="1:8" ht="12" customHeight="1" x14ac:dyDescent="0.35">
      <c r="A582" s="43" t="s">
        <v>208</v>
      </c>
      <c r="B582" s="43"/>
      <c r="C582" s="43"/>
      <c r="D582" s="43"/>
      <c r="H582" s="1"/>
    </row>
    <row r="583" spans="1:8" ht="85.5" customHeight="1" x14ac:dyDescent="0.35">
      <c r="A583" s="57" t="s">
        <v>209</v>
      </c>
      <c r="B583" s="57"/>
      <c r="C583" s="57"/>
      <c r="D583" s="57"/>
      <c r="H583" s="1"/>
    </row>
    <row r="584" spans="1:8" ht="12" customHeight="1" x14ac:dyDescent="0.35">
      <c r="A584" s="43" t="s">
        <v>210</v>
      </c>
      <c r="B584" s="43"/>
      <c r="C584" s="43"/>
      <c r="D584" s="43"/>
      <c r="H584" s="1"/>
    </row>
    <row r="585" spans="1:8" ht="69" customHeight="1" x14ac:dyDescent="0.35">
      <c r="A585" s="57" t="s">
        <v>211</v>
      </c>
      <c r="B585" s="57"/>
      <c r="C585" s="57"/>
      <c r="D585" s="57"/>
      <c r="H585" s="1"/>
    </row>
    <row r="586" spans="1:8" ht="47.15" customHeight="1" x14ac:dyDescent="0.35">
      <c r="A586" s="43" t="s">
        <v>212</v>
      </c>
      <c r="B586" s="43"/>
      <c r="C586" s="43"/>
      <c r="D586" s="43"/>
      <c r="H586" s="1"/>
    </row>
    <row r="587" spans="1:8" ht="47.15" customHeight="1" x14ac:dyDescent="0.35">
      <c r="A587" s="43" t="s">
        <v>213</v>
      </c>
      <c r="B587" s="43"/>
      <c r="C587" s="43"/>
      <c r="D587" s="43"/>
      <c r="H587" s="1"/>
    </row>
    <row r="588" spans="1:8" ht="23.5" customHeight="1" x14ac:dyDescent="0.35">
      <c r="A588" s="43" t="s">
        <v>214</v>
      </c>
      <c r="B588" s="43"/>
      <c r="C588" s="43"/>
      <c r="D588" s="43"/>
      <c r="H588" s="1"/>
    </row>
    <row r="589" spans="1:8" ht="12.65" customHeight="1" x14ac:dyDescent="0.35">
      <c r="A589" s="43" t="s">
        <v>215</v>
      </c>
      <c r="B589" s="43"/>
      <c r="C589" s="43"/>
      <c r="D589" s="43"/>
      <c r="H589" s="1"/>
    </row>
    <row r="590" spans="1:8" ht="23.5" customHeight="1" x14ac:dyDescent="0.35">
      <c r="A590" s="43" t="s">
        <v>216</v>
      </c>
      <c r="B590" s="43"/>
      <c r="C590" s="43"/>
      <c r="D590" s="43"/>
      <c r="H590" s="1"/>
    </row>
    <row r="591" spans="1:8" ht="12" customHeight="1" x14ac:dyDescent="0.35">
      <c r="A591" s="43" t="s">
        <v>217</v>
      </c>
      <c r="B591" s="43"/>
      <c r="C591" s="43"/>
      <c r="D591" s="43"/>
      <c r="H591" s="1"/>
    </row>
    <row r="592" spans="1:8" ht="59.5" customHeight="1" x14ac:dyDescent="0.35">
      <c r="A592" s="43" t="s">
        <v>218</v>
      </c>
      <c r="B592" s="43"/>
      <c r="C592" s="43"/>
      <c r="D592" s="43"/>
      <c r="H592" s="1"/>
    </row>
    <row r="593" spans="1:8" ht="34.4" customHeight="1" x14ac:dyDescent="0.35">
      <c r="A593" s="43" t="s">
        <v>219</v>
      </c>
      <c r="B593" s="43"/>
      <c r="C593" s="43"/>
      <c r="D593" s="43"/>
      <c r="H593" s="1"/>
    </row>
    <row r="594" spans="1:8" ht="23.5" customHeight="1" x14ac:dyDescent="0.35">
      <c r="A594" s="43" t="s">
        <v>220</v>
      </c>
      <c r="B594" s="43"/>
      <c r="C594" s="43"/>
      <c r="D594" s="43"/>
      <c r="H594" s="1"/>
    </row>
  </sheetData>
  <mergeCells count="418">
    <mergeCell ref="A594:D594"/>
    <mergeCell ref="A588:D588"/>
    <mergeCell ref="A589:D589"/>
    <mergeCell ref="A590:D590"/>
    <mergeCell ref="A591:D591"/>
    <mergeCell ref="A592:D592"/>
    <mergeCell ref="A593:D593"/>
    <mergeCell ref="A582:D582"/>
    <mergeCell ref="A583:D583"/>
    <mergeCell ref="A584:D584"/>
    <mergeCell ref="A585:D585"/>
    <mergeCell ref="A586:D586"/>
    <mergeCell ref="A587:D587"/>
    <mergeCell ref="A576:B576"/>
    <mergeCell ref="A577:B577"/>
    <mergeCell ref="A578:D578"/>
    <mergeCell ref="A579:D579"/>
    <mergeCell ref="A580:D580"/>
    <mergeCell ref="A581:D581"/>
    <mergeCell ref="A570:B570"/>
    <mergeCell ref="A571:B571"/>
    <mergeCell ref="A572:B572"/>
    <mergeCell ref="A573:B573"/>
    <mergeCell ref="A574:B574"/>
    <mergeCell ref="A575:B575"/>
    <mergeCell ref="A564:B564"/>
    <mergeCell ref="A565:B565"/>
    <mergeCell ref="A566:B566"/>
    <mergeCell ref="A567:B567"/>
    <mergeCell ref="A568:B568"/>
    <mergeCell ref="A569:B569"/>
    <mergeCell ref="A554:D554"/>
    <mergeCell ref="A556:D556"/>
    <mergeCell ref="A558:D558"/>
    <mergeCell ref="A560:D560"/>
    <mergeCell ref="A562:D562"/>
    <mergeCell ref="A563:D563"/>
    <mergeCell ref="A545:B545"/>
    <mergeCell ref="A546:B546"/>
    <mergeCell ref="A547:B547"/>
    <mergeCell ref="A548:B548"/>
    <mergeCell ref="A549:D549"/>
    <mergeCell ref="A552:D552"/>
    <mergeCell ref="A539:B539"/>
    <mergeCell ref="A540:B540"/>
    <mergeCell ref="A541:B541"/>
    <mergeCell ref="A542:B542"/>
    <mergeCell ref="A543:B543"/>
    <mergeCell ref="A544:B544"/>
    <mergeCell ref="A531:B531"/>
    <mergeCell ref="A532:B532"/>
    <mergeCell ref="A533:B533"/>
    <mergeCell ref="A534:B534"/>
    <mergeCell ref="A536:B536"/>
    <mergeCell ref="A538:B538"/>
    <mergeCell ref="A525:B525"/>
    <mergeCell ref="A526:B526"/>
    <mergeCell ref="A527:B527"/>
    <mergeCell ref="A528:B528"/>
    <mergeCell ref="A529:B529"/>
    <mergeCell ref="A530:B530"/>
    <mergeCell ref="A514:B514"/>
    <mergeCell ref="A515:B515"/>
    <mergeCell ref="A516:B516"/>
    <mergeCell ref="A517:B517"/>
    <mergeCell ref="A518:B518"/>
    <mergeCell ref="A524:B524"/>
    <mergeCell ref="A508:B508"/>
    <mergeCell ref="A509:B509"/>
    <mergeCell ref="A510:B510"/>
    <mergeCell ref="A511:B511"/>
    <mergeCell ref="A512:B512"/>
    <mergeCell ref="A513:B513"/>
    <mergeCell ref="A500:B500"/>
    <mergeCell ref="A502:B502"/>
    <mergeCell ref="A503:B503"/>
    <mergeCell ref="A504:B504"/>
    <mergeCell ref="A506:B506"/>
    <mergeCell ref="A507:B507"/>
    <mergeCell ref="A493:B493"/>
    <mergeCell ref="A494:B494"/>
    <mergeCell ref="A495:B495"/>
    <mergeCell ref="A496:B496"/>
    <mergeCell ref="A497:B497"/>
    <mergeCell ref="A498:B498"/>
    <mergeCell ref="A487:D487"/>
    <mergeCell ref="A488:B488"/>
    <mergeCell ref="A489:B489"/>
    <mergeCell ref="A490:B490"/>
    <mergeCell ref="A491:B491"/>
    <mergeCell ref="A492:B492"/>
    <mergeCell ref="A480:D480"/>
    <mergeCell ref="A481:B481"/>
    <mergeCell ref="A482:B482"/>
    <mergeCell ref="A483:B483"/>
    <mergeCell ref="A484:B484"/>
    <mergeCell ref="A485:B485"/>
    <mergeCell ref="A472:B472"/>
    <mergeCell ref="A473:B473"/>
    <mergeCell ref="A474:B474"/>
    <mergeCell ref="A475:B475"/>
    <mergeCell ref="A476:B476"/>
    <mergeCell ref="A478:B478"/>
    <mergeCell ref="A461:D461"/>
    <mergeCell ref="A463:D463"/>
    <mergeCell ref="A465:D465"/>
    <mergeCell ref="A467:D467"/>
    <mergeCell ref="A469:D469"/>
    <mergeCell ref="A471:D471"/>
    <mergeCell ref="A446:B446"/>
    <mergeCell ref="A447:B447"/>
    <mergeCell ref="A448:B448"/>
    <mergeCell ref="A449:B449"/>
    <mergeCell ref="A450:B450"/>
    <mergeCell ref="A451:B451"/>
    <mergeCell ref="A440:B440"/>
    <mergeCell ref="A441:B441"/>
    <mergeCell ref="A442:B442"/>
    <mergeCell ref="A443:B443"/>
    <mergeCell ref="A444:B444"/>
    <mergeCell ref="A445:B445"/>
    <mergeCell ref="A429:B429"/>
    <mergeCell ref="A430:B430"/>
    <mergeCell ref="A432:D432"/>
    <mergeCell ref="A434:D434"/>
    <mergeCell ref="A436:D436"/>
    <mergeCell ref="A438:D438"/>
    <mergeCell ref="A420:D420"/>
    <mergeCell ref="A421:B421"/>
    <mergeCell ref="A423:B423"/>
    <mergeCell ref="A424:B424"/>
    <mergeCell ref="A426:D426"/>
    <mergeCell ref="A427:D427"/>
    <mergeCell ref="A408:D408"/>
    <mergeCell ref="A410:D410"/>
    <mergeCell ref="A412:D412"/>
    <mergeCell ref="A414:D414"/>
    <mergeCell ref="A416:B416"/>
    <mergeCell ref="A418:D418"/>
    <mergeCell ref="A399:B399"/>
    <mergeCell ref="A400:B400"/>
    <mergeCell ref="A401:D401"/>
    <mergeCell ref="A402:D402"/>
    <mergeCell ref="A404:D404"/>
    <mergeCell ref="A406:D406"/>
    <mergeCell ref="A391:B391"/>
    <mergeCell ref="A392:B392"/>
    <mergeCell ref="A393:B393"/>
    <mergeCell ref="A395:D395"/>
    <mergeCell ref="A397:B397"/>
    <mergeCell ref="A398:B398"/>
    <mergeCell ref="A386:B386"/>
    <mergeCell ref="A387:B387"/>
    <mergeCell ref="A389:B389"/>
    <mergeCell ref="A390:B390"/>
    <mergeCell ref="A373:D373"/>
    <mergeCell ref="A375:D375"/>
    <mergeCell ref="A377:D377"/>
    <mergeCell ref="A379:D379"/>
    <mergeCell ref="A382:D382"/>
    <mergeCell ref="A384:B384"/>
    <mergeCell ref="A365:B365"/>
    <mergeCell ref="A366:B366"/>
    <mergeCell ref="A367:B367"/>
    <mergeCell ref="A368:D368"/>
    <mergeCell ref="A369:D369"/>
    <mergeCell ref="A371:D371"/>
    <mergeCell ref="A358:B358"/>
    <mergeCell ref="A359:B359"/>
    <mergeCell ref="A360:B360"/>
    <mergeCell ref="A362:D362"/>
    <mergeCell ref="A364:B364"/>
    <mergeCell ref="A351:B351"/>
    <mergeCell ref="A353:B353"/>
    <mergeCell ref="A354:B354"/>
    <mergeCell ref="A356:B356"/>
    <mergeCell ref="A357:B357"/>
    <mergeCell ref="A338:D338"/>
    <mergeCell ref="A340:D340"/>
    <mergeCell ref="A342:D342"/>
    <mergeCell ref="A344:D344"/>
    <mergeCell ref="A346:D346"/>
    <mergeCell ref="A349:D349"/>
    <mergeCell ref="A331:B331"/>
    <mergeCell ref="A332:B332"/>
    <mergeCell ref="A333:B333"/>
    <mergeCell ref="A334:B334"/>
    <mergeCell ref="A335:D335"/>
    <mergeCell ref="A336:D336"/>
    <mergeCell ref="A324:B324"/>
    <mergeCell ref="A325:B325"/>
    <mergeCell ref="A326:B326"/>
    <mergeCell ref="A327:B327"/>
    <mergeCell ref="A329:D329"/>
    <mergeCell ref="A316:D316"/>
    <mergeCell ref="A318:B318"/>
    <mergeCell ref="A320:B320"/>
    <mergeCell ref="A321:B321"/>
    <mergeCell ref="A323:B323"/>
    <mergeCell ref="A303:D303"/>
    <mergeCell ref="A305:D305"/>
    <mergeCell ref="A307:D307"/>
    <mergeCell ref="A309:D309"/>
    <mergeCell ref="A311:D311"/>
    <mergeCell ref="A313:D313"/>
    <mergeCell ref="A295:D295"/>
    <mergeCell ref="A297:B297"/>
    <mergeCell ref="A298:B298"/>
    <mergeCell ref="A299:B299"/>
    <mergeCell ref="A300:B300"/>
    <mergeCell ref="A302:D302"/>
    <mergeCell ref="A288:B288"/>
    <mergeCell ref="A289:B289"/>
    <mergeCell ref="A291:B291"/>
    <mergeCell ref="A292:B292"/>
    <mergeCell ref="A293:B293"/>
    <mergeCell ref="A282:B282"/>
    <mergeCell ref="A283:B283"/>
    <mergeCell ref="A284:B284"/>
    <mergeCell ref="A285:B285"/>
    <mergeCell ref="A286:B286"/>
    <mergeCell ref="A287:B287"/>
    <mergeCell ref="A274:D274"/>
    <mergeCell ref="A276:B276"/>
    <mergeCell ref="A278:B278"/>
    <mergeCell ref="A279:B279"/>
    <mergeCell ref="A280:B280"/>
    <mergeCell ref="A265:D265"/>
    <mergeCell ref="A266:D266"/>
    <mergeCell ref="A267:D267"/>
    <mergeCell ref="A268:D268"/>
    <mergeCell ref="A270:D270"/>
    <mergeCell ref="A272:D272"/>
    <mergeCell ref="A256:B256"/>
    <mergeCell ref="A258:D258"/>
    <mergeCell ref="A260:B260"/>
    <mergeCell ref="A261:B261"/>
    <mergeCell ref="A262:B262"/>
    <mergeCell ref="A263:B263"/>
    <mergeCell ref="A250:B250"/>
    <mergeCell ref="A252:B252"/>
    <mergeCell ref="A253:B253"/>
    <mergeCell ref="A254:B254"/>
    <mergeCell ref="A255:B255"/>
    <mergeCell ref="A241:D241"/>
    <mergeCell ref="A243:D243"/>
    <mergeCell ref="A245:D245"/>
    <mergeCell ref="A247:B247"/>
    <mergeCell ref="A249:B249"/>
    <mergeCell ref="A233:B233"/>
    <mergeCell ref="A235:D235"/>
    <mergeCell ref="A237:B237"/>
    <mergeCell ref="A238:B238"/>
    <mergeCell ref="A239:B239"/>
    <mergeCell ref="A240:B240"/>
    <mergeCell ref="A227:B227"/>
    <mergeCell ref="A229:B229"/>
    <mergeCell ref="A230:B230"/>
    <mergeCell ref="A231:B231"/>
    <mergeCell ref="A232:B232"/>
    <mergeCell ref="A218:D218"/>
    <mergeCell ref="A220:D220"/>
    <mergeCell ref="A222:D222"/>
    <mergeCell ref="A224:B224"/>
    <mergeCell ref="A226:B226"/>
    <mergeCell ref="A209:B209"/>
    <mergeCell ref="A211:D211"/>
    <mergeCell ref="A213:B213"/>
    <mergeCell ref="A214:B214"/>
    <mergeCell ref="A215:B215"/>
    <mergeCell ref="A216:B216"/>
    <mergeCell ref="A203:B203"/>
    <mergeCell ref="A205:B205"/>
    <mergeCell ref="A206:B206"/>
    <mergeCell ref="A207:B207"/>
    <mergeCell ref="A208:B208"/>
    <mergeCell ref="A194:D194"/>
    <mergeCell ref="A196:D196"/>
    <mergeCell ref="A198:D198"/>
    <mergeCell ref="A200:B200"/>
    <mergeCell ref="A202:B202"/>
    <mergeCell ref="A185:B185"/>
    <mergeCell ref="A187:D187"/>
    <mergeCell ref="A189:B189"/>
    <mergeCell ref="A190:B190"/>
    <mergeCell ref="A191:B191"/>
    <mergeCell ref="A192:B192"/>
    <mergeCell ref="A179:B179"/>
    <mergeCell ref="A181:B181"/>
    <mergeCell ref="A182:B182"/>
    <mergeCell ref="A183:B183"/>
    <mergeCell ref="A184:B184"/>
    <mergeCell ref="A170:D170"/>
    <mergeCell ref="A172:D172"/>
    <mergeCell ref="A174:B174"/>
    <mergeCell ref="A176:B176"/>
    <mergeCell ref="A177:B177"/>
    <mergeCell ref="A178:B178"/>
    <mergeCell ref="A160:D160"/>
    <mergeCell ref="A162:B162"/>
    <mergeCell ref="A163:B163"/>
    <mergeCell ref="A164:B164"/>
    <mergeCell ref="A165:B165"/>
    <mergeCell ref="A168:D168"/>
    <mergeCell ref="A154:B154"/>
    <mergeCell ref="A155:B155"/>
    <mergeCell ref="A156:B156"/>
    <mergeCell ref="A157:B157"/>
    <mergeCell ref="A158:B158"/>
    <mergeCell ref="A145:D145"/>
    <mergeCell ref="A147:B147"/>
    <mergeCell ref="A149:B149"/>
    <mergeCell ref="A150:B150"/>
    <mergeCell ref="A151:B151"/>
    <mergeCell ref="A152:B152"/>
    <mergeCell ref="A136:D136"/>
    <mergeCell ref="A137:D137"/>
    <mergeCell ref="A138:D138"/>
    <mergeCell ref="A139:D139"/>
    <mergeCell ref="A141:D141"/>
    <mergeCell ref="A143:D143"/>
    <mergeCell ref="A127:D127"/>
    <mergeCell ref="A129:D129"/>
    <mergeCell ref="A131:D131"/>
    <mergeCell ref="A133:D133"/>
    <mergeCell ref="A134:D134"/>
    <mergeCell ref="A135:D135"/>
    <mergeCell ref="A118:B118"/>
    <mergeCell ref="A119:B119"/>
    <mergeCell ref="A121:D121"/>
    <mergeCell ref="A122:D122"/>
    <mergeCell ref="A124:D124"/>
    <mergeCell ref="A126:D126"/>
    <mergeCell ref="A111:B111"/>
    <mergeCell ref="A112:B112"/>
    <mergeCell ref="A114:D114"/>
    <mergeCell ref="A116:B116"/>
    <mergeCell ref="A117:B117"/>
    <mergeCell ref="A105:B105"/>
    <mergeCell ref="A106:B106"/>
    <mergeCell ref="A107:B107"/>
    <mergeCell ref="A108:B108"/>
    <mergeCell ref="A109:B109"/>
    <mergeCell ref="A110:B110"/>
    <mergeCell ref="A95:B95"/>
    <mergeCell ref="A96:B96"/>
    <mergeCell ref="A97:B97"/>
    <mergeCell ref="A100:D100"/>
    <mergeCell ref="A101:D101"/>
    <mergeCell ref="A103:B103"/>
    <mergeCell ref="A85:B85"/>
    <mergeCell ref="A86:B86"/>
    <mergeCell ref="A88:D88"/>
    <mergeCell ref="A90:D90"/>
    <mergeCell ref="A92:D92"/>
    <mergeCell ref="A94:B94"/>
    <mergeCell ref="A80:B80"/>
    <mergeCell ref="A81:B81"/>
    <mergeCell ref="A82:B82"/>
    <mergeCell ref="A83:B83"/>
    <mergeCell ref="A84:B84"/>
    <mergeCell ref="A70:B70"/>
    <mergeCell ref="A71:B71"/>
    <mergeCell ref="A74:D74"/>
    <mergeCell ref="A75:D75"/>
    <mergeCell ref="A77:B77"/>
    <mergeCell ref="A79:B79"/>
    <mergeCell ref="A61:B61"/>
    <mergeCell ref="A62:B62"/>
    <mergeCell ref="A64:D64"/>
    <mergeCell ref="A66:D66"/>
    <mergeCell ref="A68:B68"/>
    <mergeCell ref="A69:B69"/>
    <mergeCell ref="A56:B56"/>
    <mergeCell ref="A57:B57"/>
    <mergeCell ref="A58:B58"/>
    <mergeCell ref="A59:B59"/>
    <mergeCell ref="A60:B60"/>
    <mergeCell ref="A46:B46"/>
    <mergeCell ref="A47:B47"/>
    <mergeCell ref="A50:D50"/>
    <mergeCell ref="A51:D51"/>
    <mergeCell ref="A53:B53"/>
    <mergeCell ref="A55:B55"/>
    <mergeCell ref="A39:B39"/>
    <mergeCell ref="A40:B40"/>
    <mergeCell ref="A42:D42"/>
    <mergeCell ref="A44:B44"/>
    <mergeCell ref="A45:B45"/>
    <mergeCell ref="A34:B34"/>
    <mergeCell ref="A35:B35"/>
    <mergeCell ref="A36:B36"/>
    <mergeCell ref="A37:B37"/>
    <mergeCell ref="A38:B38"/>
    <mergeCell ref="A23:D23"/>
    <mergeCell ref="A25:D25"/>
    <mergeCell ref="A27:D27"/>
    <mergeCell ref="A29:D29"/>
    <mergeCell ref="A30:D30"/>
    <mergeCell ref="A32:B32"/>
    <mergeCell ref="A19:D19"/>
    <mergeCell ref="A20:D20"/>
    <mergeCell ref="A21:D21"/>
    <mergeCell ref="A7:D7"/>
    <mergeCell ref="A8:D8"/>
    <mergeCell ref="A9:D9"/>
    <mergeCell ref="A10:D10"/>
    <mergeCell ref="A12:D12"/>
    <mergeCell ref="A13:D13"/>
    <mergeCell ref="A1:D1"/>
    <mergeCell ref="A2:D2"/>
    <mergeCell ref="A3:D3"/>
    <mergeCell ref="A4:D4"/>
    <mergeCell ref="A5:D5"/>
    <mergeCell ref="A6:D6"/>
    <mergeCell ref="A14:D14"/>
    <mergeCell ref="A16:D16"/>
    <mergeCell ref="A18:D18"/>
  </mergeCells>
  <printOptions horizontalCentered="1"/>
  <pageMargins left="0.7" right="0.7" top="1.2434782609999999" bottom="0.75" header="0.3" footer="0.3"/>
  <pageSetup scale="83" orientation="portrait" r:id="rId1"/>
  <rowBreaks count="15" manualBreakCount="15">
    <brk id="28" max="3" man="1"/>
    <brk id="73" max="3" man="1"/>
    <brk id="120" max="16383" man="1"/>
    <brk id="140" max="3" man="1"/>
    <brk id="193" max="3" man="1"/>
    <brk id="240" max="3" man="1"/>
    <brk id="264" max="16383" man="1"/>
    <brk id="301" max="16383" man="1"/>
    <brk id="334" max="16383" man="1"/>
    <brk id="367" max="16383" man="1"/>
    <brk id="400" max="16383" man="1"/>
    <brk id="417" max="16383" man="1"/>
    <brk id="460" max="3" man="1"/>
    <brk id="548" max="16383" man="1"/>
    <brk id="57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EB-2020-0194</Case_x0020_Number_x002f_Docket_x0020_Number>
    <Issue_x0020_Date xmlns="f9175001-c430-4d57-adde-c1c10539e919">2021-04-22T04:00:00+00:00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Submission</Document_x0020_Type>
    <RA_x0020_Contact xmlns="31a38067-a042-4e0e-9037-517587b10700">Henry Andre</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86FE3D-85AB-4EC5-BB95-62349B202AEC}">
  <ds:schemaRefs>
    <ds:schemaRef ds:uri="http://purl.org/dc/dcmitype/"/>
    <ds:schemaRef ds:uri="http://schemas.microsoft.com/office/infopath/2007/PartnerControls"/>
    <ds:schemaRef ds:uri="ea909525-6dd5-47d7-9eed-71e77e5cedc6"/>
    <ds:schemaRef ds:uri="http://purl.org/dc/elements/1.1/"/>
    <ds:schemaRef ds:uri="http://schemas.microsoft.com/office/2006/metadata/properties"/>
    <ds:schemaRef ds:uri="f9175001-c430-4d57-adde-c1c10539e919"/>
    <ds:schemaRef ds:uri="http://schemas.microsoft.com/office/2006/documentManagement/types"/>
    <ds:schemaRef ds:uri="http://purl.org/dc/terms/"/>
    <ds:schemaRef ds:uri="http://schemas.openxmlformats.org/package/2006/metadata/core-properties"/>
    <ds:schemaRef ds:uri="f0af1d65-dfd0-4b99-b523-def3a954563f"/>
    <ds:schemaRef ds:uri="95f47813-6223-4a6f-8345-4f354f0b8e15"/>
    <ds:schemaRef ds:uri="31a38067-a042-4e0e-9037-517587b10700"/>
    <ds:schemaRef ds:uri="http://www.w3.org/XML/1998/namespace"/>
  </ds:schemaRefs>
</ds:datastoreItem>
</file>

<file path=customXml/itemProps2.xml><?xml version="1.0" encoding="utf-8"?>
<ds:datastoreItem xmlns:ds="http://schemas.openxmlformats.org/officeDocument/2006/customXml" ds:itemID="{ABB509E8-92F1-472C-987F-63D549F63ED1}">
  <ds:schemaRefs>
    <ds:schemaRef ds:uri="http://schemas.microsoft.com/sharepoint/v3/contenttype/forms"/>
  </ds:schemaRefs>
</ds:datastoreItem>
</file>

<file path=customXml/itemProps3.xml><?xml version="1.0" encoding="utf-8"?>
<ds:datastoreItem xmlns:ds="http://schemas.openxmlformats.org/officeDocument/2006/customXml" ds:itemID="{72F4509F-9CEE-4E27-9CEB-EAC59B11A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4</vt:lpstr>
      <vt:lpstr>'Exhibit 4'!Print_Area</vt:lpstr>
      <vt:lpstr>'Exhibit 4'!Print_Titles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KIM Susan</cp:lastModifiedBy>
  <cp:lastPrinted>2021-04-22T01:59:36Z</cp:lastPrinted>
  <dcterms:created xsi:type="dcterms:W3CDTF">2021-04-16T19:02:45Z</dcterms:created>
  <dcterms:modified xsi:type="dcterms:W3CDTF">2021-04-22T03:56:52Z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y fmtid="{D5CDD505-2E9C-101B-9397-08002B2CF9AE}" pid="3" name="Order">
    <vt:r8>334200</vt:r8>
  </property>
</Properties>
</file>