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V:\Finance\Regulatory Filings\2022 COS\OEB Models\"/>
    </mc:Choice>
  </mc:AlternateContent>
  <xr:revisionPtr revIDLastSave="0" documentId="8_{D11FC4A9-23B1-41F3-88C6-440C9FA8C97E}" xr6:coauthVersionLast="46" xr6:coauthVersionMax="46" xr10:uidLastSave="{00000000-0000-0000-0000-000000000000}"/>
  <bookViews>
    <workbookView xWindow="-120" yWindow="-120" windowWidth="29040" windowHeight="15840"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45" l="1"/>
  <c r="O23" i="45" s="1"/>
  <c r="O29" i="45"/>
  <c r="O30" i="45" s="1"/>
  <c r="O113" i="45"/>
  <c r="O114" i="45" s="1"/>
  <c r="O106" i="45"/>
  <c r="O107" i="45" s="1"/>
  <c r="O99" i="45"/>
  <c r="O100" i="45" s="1"/>
  <c r="O92" i="45"/>
  <c r="O93" i="45" s="1"/>
  <c r="O85" i="45"/>
  <c r="O86" i="45" s="1"/>
  <c r="O78" i="45"/>
  <c r="O79" i="45" s="1"/>
  <c r="O71" i="45"/>
  <c r="O72" i="45" s="1"/>
  <c r="O64" i="45"/>
  <c r="O65" i="45" s="1"/>
  <c r="O57" i="45"/>
  <c r="O58" i="45" s="1"/>
  <c r="O50" i="45"/>
  <c r="O51" i="45" s="1"/>
  <c r="O43" i="45"/>
  <c r="O44" i="45"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83" i="79"/>
  <c r="N680" i="79"/>
  <c r="N677" i="79"/>
  <c r="N674"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06" i="79"/>
  <c r="N503" i="79"/>
  <c r="N500" i="79"/>
  <c r="N497" i="79"/>
  <c r="N494" i="79"/>
  <c r="N491"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0" i="79"/>
  <c r="N317" i="79"/>
  <c r="N314" i="79"/>
  <c r="N311"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K128" i="45"/>
  <c r="AJ516" i="46"/>
  <c r="AJ520" i="46" s="1"/>
  <c r="N127" i="45"/>
  <c r="K126" i="45"/>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G128" i="45"/>
  <c r="E128" i="45"/>
  <c r="AE198" i="79" s="1"/>
  <c r="AE202"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8" i="79"/>
  <c r="Y128" i="46"/>
  <c r="AK516" i="46"/>
  <c r="AK520" i="46" s="1"/>
  <c r="AL516" i="46"/>
  <c r="AL520"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H258" i="46"/>
  <c r="AH262" i="46" s="1"/>
  <c r="M58" i="43" s="1"/>
  <c r="AL258" i="46"/>
  <c r="AL262" i="46" s="1"/>
  <c r="Q58" i="43" s="1"/>
  <c r="AI258" i="46"/>
  <c r="AI260" i="46" s="1"/>
  <c r="AG258" i="46"/>
  <c r="AG259" i="46" s="1"/>
  <c r="AK258" i="46"/>
  <c r="AK262" i="46" s="1"/>
  <c r="P58" i="43" s="1"/>
  <c r="AL387" i="46"/>
  <c r="AL389" i="46" s="1"/>
  <c r="AI387" i="46"/>
  <c r="AI389" i="46" s="1"/>
  <c r="AJ387" i="46"/>
  <c r="AJ389" i="46" s="1"/>
  <c r="AG387" i="46"/>
  <c r="AG392" i="46" s="1"/>
  <c r="L61" i="43" s="1"/>
  <c r="AJ130" i="46"/>
  <c r="AJ131" i="46" s="1"/>
  <c r="O54" i="43" s="1"/>
  <c r="AL130" i="46"/>
  <c r="AL131" i="46" s="1"/>
  <c r="Q54" i="43" s="1"/>
  <c r="AK564" i="79"/>
  <c r="AK567" i="79" s="1"/>
  <c r="AK130" i="46"/>
  <c r="AK131" i="46" s="1"/>
  <c r="P54" i="43" s="1"/>
  <c r="AI130" i="46"/>
  <c r="AI131" i="46" s="1"/>
  <c r="N54" i="43" s="1"/>
  <c r="AH130" i="46"/>
  <c r="AH131" i="46" s="1"/>
  <c r="M54" i="43" s="1"/>
  <c r="AG130" i="46"/>
  <c r="AG131" i="46" s="1"/>
  <c r="L54"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I518" i="46"/>
  <c r="AH517" i="46"/>
  <c r="AI519" i="46"/>
  <c r="AI522" i="46"/>
  <c r="N64" i="43" s="1"/>
  <c r="AH522" i="46"/>
  <c r="M64"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F519" i="46"/>
  <c r="AI381" i="79"/>
  <c r="AI383" i="79" s="1"/>
  <c r="AG522" i="46"/>
  <c r="L64" i="43" s="1"/>
  <c r="Y757" i="79"/>
  <c r="AI390" i="46"/>
  <c r="Y202" i="79"/>
  <c r="Y200" i="79"/>
  <c r="Y201" i="79"/>
  <c r="Y205" i="79"/>
  <c r="AI259" i="46"/>
  <c r="AI261" i="46" s="1"/>
  <c r="N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L388" i="46"/>
  <c r="AK522" i="46"/>
  <c r="P64" i="43" s="1"/>
  <c r="AL517" i="46"/>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H259" i="46" l="1"/>
  <c r="AK565" i="79"/>
  <c r="AK566" i="79"/>
  <c r="AJ259" i="46"/>
  <c r="AJ261" i="46" s="1"/>
  <c r="O57" i="43" s="1"/>
  <c r="AG260" i="46"/>
  <c r="AG261" i="46" s="1"/>
  <c r="L57" i="43" s="1"/>
  <c r="AG262" i="46"/>
  <c r="L58" i="43" s="1"/>
  <c r="AJ262" i="46"/>
  <c r="O58" i="43" s="1"/>
  <c r="AK132" i="46"/>
  <c r="P55" i="43" s="1"/>
  <c r="U17" i="47" s="1"/>
  <c r="AI388" i="46"/>
  <c r="AJ388" i="46"/>
  <c r="AH260" i="46"/>
  <c r="AJ392" i="46"/>
  <c r="O61" i="43" s="1"/>
  <c r="AL259" i="46"/>
  <c r="AJ390" i="46"/>
  <c r="AL132" i="46"/>
  <c r="Q55" i="43" s="1"/>
  <c r="V21" i="47" s="1"/>
  <c r="AK259" i="46"/>
  <c r="AJ132" i="46"/>
  <c r="O55" i="43" s="1"/>
  <c r="T17" i="47" s="1"/>
  <c r="AL260" i="46"/>
  <c r="AK260" i="46"/>
  <c r="AI262" i="46"/>
  <c r="N58" i="43" s="1"/>
  <c r="AG388" i="46"/>
  <c r="AG390" i="46"/>
  <c r="AG389" i="46"/>
  <c r="AL390" i="46"/>
  <c r="AL391" i="46" s="1"/>
  <c r="Q60" i="43" s="1"/>
  <c r="AL392" i="46"/>
  <c r="Q61" i="43" s="1"/>
  <c r="AG132" i="46"/>
  <c r="L55" i="43" s="1"/>
  <c r="AH132" i="46"/>
  <c r="M55" i="43" s="1"/>
  <c r="R20" i="47" s="1"/>
  <c r="AK568" i="79"/>
  <c r="AK573" i="79"/>
  <c r="P73" i="43" s="1"/>
  <c r="AK571" i="79"/>
  <c r="AI132" i="46"/>
  <c r="N55" i="43" s="1"/>
  <c r="AK570" i="79"/>
  <c r="Y756" i="79"/>
  <c r="D75" i="43" s="1"/>
  <c r="P20"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Z1125" i="79"/>
  <c r="E82" i="43" s="1"/>
  <c r="D70" i="43"/>
  <c r="AM131" i="46"/>
  <c r="C93" i="43" s="1"/>
  <c r="AM518" i="46"/>
  <c r="D76" i="43"/>
  <c r="AM520" i="46"/>
  <c r="AM519" i="46"/>
  <c r="D67" i="43"/>
  <c r="AM517"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A388" i="79"/>
  <c r="F69" i="43" s="1"/>
  <c r="D82" i="43"/>
  <c r="Y1124" i="79"/>
  <c r="D81" i="43" s="1"/>
  <c r="P17" i="47"/>
  <c r="P18" i="47"/>
  <c r="AJ202" i="79"/>
  <c r="AI200" i="79"/>
  <c r="P21" i="47"/>
  <c r="P24" i="47"/>
  <c r="AL200" i="79"/>
  <c r="AI202" i="79"/>
  <c r="AH389" i="46"/>
  <c r="AH390" i="46"/>
  <c r="AH388" i="46"/>
  <c r="P19" i="47"/>
  <c r="AJ200" i="79"/>
  <c r="P22" i="47"/>
  <c r="AI203" i="79"/>
  <c r="P16" i="47"/>
  <c r="P25" i="47"/>
  <c r="P23" i="47"/>
  <c r="AL199" i="79"/>
  <c r="AJ199" i="79"/>
  <c r="AJ201" i="79"/>
  <c r="AI201" i="79"/>
  <c r="P26" i="47"/>
  <c r="AJ205" i="79"/>
  <c r="O67" i="43" s="1"/>
  <c r="AH203" i="79"/>
  <c r="AH201" i="79"/>
  <c r="AH199" i="79"/>
  <c r="AH200" i="79"/>
  <c r="AH202" i="79"/>
  <c r="R64" i="43"/>
  <c r="AI391" i="46"/>
  <c r="N60" i="43" s="1"/>
  <c r="AJ391" i="46"/>
  <c r="O60" i="43" s="1"/>
  <c r="Y204" i="79"/>
  <c r="V16" i="47"/>
  <c r="V23" i="47"/>
  <c r="F94" i="43"/>
  <c r="V26" i="47"/>
  <c r="V17" i="47"/>
  <c r="Y261" i="46"/>
  <c r="D57" i="43" s="1"/>
  <c r="F93" i="43"/>
  <c r="D58" i="43"/>
  <c r="U19" i="47"/>
  <c r="U21" i="47"/>
  <c r="AK521" i="46"/>
  <c r="P63"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H261" i="46" l="1"/>
  <c r="M57" i="43" s="1"/>
  <c r="Q36" i="47"/>
  <c r="U18" i="47"/>
  <c r="U15" i="47"/>
  <c r="U16" i="47"/>
  <c r="U20" i="47"/>
  <c r="Q22" i="47"/>
  <c r="Q32" i="47"/>
  <c r="Q40" i="47"/>
  <c r="U26" i="47"/>
  <c r="V22" i="47"/>
  <c r="V18" i="47"/>
  <c r="U25" i="47"/>
  <c r="V19" i="47"/>
  <c r="U24" i="47"/>
  <c r="V24" i="47"/>
  <c r="Q25" i="47"/>
  <c r="Q39" i="47"/>
  <c r="U23" i="47"/>
  <c r="V15" i="47"/>
  <c r="Q30" i="47"/>
  <c r="U22" i="47"/>
  <c r="V25" i="47"/>
  <c r="V20" i="47"/>
  <c r="Q35" i="47"/>
  <c r="Q38" i="47"/>
  <c r="AL261" i="46"/>
  <c r="Q57" i="43" s="1"/>
  <c r="V33" i="47" s="1"/>
  <c r="Q41" i="47"/>
  <c r="D93" i="43"/>
  <c r="T31" i="47"/>
  <c r="T33" i="47"/>
  <c r="T40" i="47"/>
  <c r="T25" i="47"/>
  <c r="T23" i="47"/>
  <c r="T30" i="47"/>
  <c r="T15" i="47"/>
  <c r="T41" i="47"/>
  <c r="T21" i="47"/>
  <c r="T39" i="47"/>
  <c r="T24" i="47"/>
  <c r="T38" i="47"/>
  <c r="T32" i="47"/>
  <c r="T36" i="47"/>
  <c r="T37" i="47"/>
  <c r="AK261" i="46"/>
  <c r="P57" i="43" s="1"/>
  <c r="U30" i="47" s="1"/>
  <c r="R58" i="43"/>
  <c r="R17" i="47"/>
  <c r="R19" i="47"/>
  <c r="R22" i="47"/>
  <c r="T16" i="47"/>
  <c r="AM260" i="46"/>
  <c r="T34" i="47"/>
  <c r="T20" i="47"/>
  <c r="T35" i="47"/>
  <c r="T26" i="47"/>
  <c r="R16" i="47"/>
  <c r="AM259" i="46"/>
  <c r="R18" i="47"/>
  <c r="D94" i="43"/>
  <c r="D103" i="43" s="1"/>
  <c r="AM262" i="46"/>
  <c r="D104" i="43" s="1"/>
  <c r="T18" i="47"/>
  <c r="S32" i="47"/>
  <c r="T22" i="47"/>
  <c r="T19" i="47"/>
  <c r="Q24" i="47"/>
  <c r="R15" i="47"/>
  <c r="AG391" i="46"/>
  <c r="L60" i="43" s="1"/>
  <c r="Q54" i="47" s="1"/>
  <c r="R23" i="47"/>
  <c r="R25" i="47"/>
  <c r="AK572" i="79"/>
  <c r="P72" i="43" s="1"/>
  <c r="S16" i="47"/>
  <c r="S19" i="47"/>
  <c r="S24" i="47"/>
  <c r="S38" i="47"/>
  <c r="S31" i="47"/>
  <c r="R26" i="47"/>
  <c r="R24" i="47"/>
  <c r="S36" i="47"/>
  <c r="S22" i="47"/>
  <c r="Q17" i="47"/>
  <c r="AM132" i="46"/>
  <c r="C104" i="43" s="1"/>
  <c r="S30" i="47"/>
  <c r="S25" i="47"/>
  <c r="Q16" i="47"/>
  <c r="E94" i="43"/>
  <c r="Q31" i="47"/>
  <c r="S40" i="47"/>
  <c r="S15" i="47"/>
  <c r="Q18" i="47"/>
  <c r="S39" i="47"/>
  <c r="Q34" i="47"/>
  <c r="S18" i="47"/>
  <c r="S35" i="47"/>
  <c r="S41" i="47"/>
  <c r="S21" i="47"/>
  <c r="S20" i="47"/>
  <c r="S37" i="47"/>
  <c r="Q33" i="47"/>
  <c r="S17" i="47"/>
  <c r="Q20" i="47"/>
  <c r="S23" i="47"/>
  <c r="S33" i="47"/>
  <c r="S26" i="47"/>
  <c r="Q23" i="47"/>
  <c r="Q21" i="47"/>
  <c r="Q19" i="47"/>
  <c r="Q15" i="47"/>
  <c r="Q37" i="47"/>
  <c r="Q26" i="47"/>
  <c r="R21" i="47"/>
  <c r="S34" i="47"/>
  <c r="AM383" i="79"/>
  <c r="S56" i="47"/>
  <c r="P39" i="47"/>
  <c r="R54" i="43"/>
  <c r="M45" i="47"/>
  <c r="R30" i="47"/>
  <c r="N51" i="47"/>
  <c r="Z756" i="79"/>
  <c r="E75" i="43" s="1"/>
  <c r="Y572" i="79"/>
  <c r="D72" i="43" s="1"/>
  <c r="AM382" i="79"/>
  <c r="AM384" i="79"/>
  <c r="AM205" i="79"/>
  <c r="G104" i="43" s="1"/>
  <c r="AD572" i="79"/>
  <c r="I72" i="43" s="1"/>
  <c r="AJ572" i="79"/>
  <c r="O72" i="43" s="1"/>
  <c r="AM521" i="46"/>
  <c r="AM523" i="46"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P62" i="47"/>
  <c r="P66" i="47"/>
  <c r="P69" i="47"/>
  <c r="P67" i="47"/>
  <c r="P61" i="47"/>
  <c r="R31" i="47"/>
  <c r="P71" i="47"/>
  <c r="P70" i="47"/>
  <c r="R34" i="47"/>
  <c r="P68" i="47"/>
  <c r="P64" i="47"/>
  <c r="R38" i="47"/>
  <c r="T47" i="47"/>
  <c r="R37" i="47"/>
  <c r="P60" i="47"/>
  <c r="P63" i="47"/>
  <c r="R39" i="47"/>
  <c r="P65" i="47"/>
  <c r="AJ204" i="79"/>
  <c r="O66" i="43" s="1"/>
  <c r="P27" i="47"/>
  <c r="P29" i="47" s="1"/>
  <c r="R40" i="47"/>
  <c r="R41" i="47"/>
  <c r="R33" i="47"/>
  <c r="AL204" i="79"/>
  <c r="Q66" i="43" s="1"/>
  <c r="R35" i="47"/>
  <c r="R32" i="47"/>
  <c r="R36" i="47"/>
  <c r="E93" i="43"/>
  <c r="G94" i="43"/>
  <c r="G95" i="43"/>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53" i="47"/>
  <c r="T45" i="47"/>
  <c r="T62" i="47"/>
  <c r="T69" i="47"/>
  <c r="T70" i="47"/>
  <c r="T64" i="47"/>
  <c r="T55" i="47"/>
  <c r="T68" i="47"/>
  <c r="T46" i="47"/>
  <c r="T51" i="47"/>
  <c r="T65" i="47"/>
  <c r="T67" i="47"/>
  <c r="T49" i="47"/>
  <c r="T50" i="47"/>
  <c r="F96" i="43"/>
  <c r="F95" i="43"/>
  <c r="D63" i="43"/>
  <c r="R63" i="43" s="1"/>
  <c r="V30" i="47"/>
  <c r="V31" i="47"/>
  <c r="V37" i="47"/>
  <c r="V46" i="47"/>
  <c r="V38" i="47"/>
  <c r="V50" i="47"/>
  <c r="V71" i="47"/>
  <c r="V54" i="47"/>
  <c r="V52" i="47"/>
  <c r="V51" i="47"/>
  <c r="V53" i="47"/>
  <c r="V48" i="47"/>
  <c r="V47" i="47"/>
  <c r="V45" i="47"/>
  <c r="V56" i="47"/>
  <c r="V49" i="47"/>
  <c r="V36" i="47"/>
  <c r="V35" i="47"/>
  <c r="V32" i="47"/>
  <c r="V40" i="47"/>
  <c r="V41" i="47"/>
  <c r="K56" i="47"/>
  <c r="K54" i="47"/>
  <c r="K50" i="47"/>
  <c r="K51" i="47"/>
  <c r="K48" i="47"/>
  <c r="K55" i="47"/>
  <c r="K52" i="47"/>
  <c r="K46" i="47"/>
  <c r="K47" i="47"/>
  <c r="K49" i="47"/>
  <c r="K53" i="47"/>
  <c r="M47" i="47"/>
  <c r="M49" i="47"/>
  <c r="V60" i="47"/>
  <c r="V65" i="47"/>
  <c r="V66" i="47"/>
  <c r="M54" i="47"/>
  <c r="M55" i="47"/>
  <c r="M51" i="47"/>
  <c r="V70" i="47"/>
  <c r="V63" i="47"/>
  <c r="V64" i="47"/>
  <c r="V68" i="47"/>
  <c r="V69" i="47"/>
  <c r="V62"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39" i="47" l="1"/>
  <c r="V34" i="47"/>
  <c r="V61" i="47"/>
  <c r="V67" i="47"/>
  <c r="V55" i="47"/>
  <c r="V27" i="47"/>
  <c r="V29" i="47" s="1"/>
  <c r="U27" i="47"/>
  <c r="U29" i="47" s="1"/>
  <c r="U33" i="47"/>
  <c r="U39" i="47"/>
  <c r="U41" i="47"/>
  <c r="U31" i="47"/>
  <c r="U36" i="47"/>
  <c r="U40" i="47"/>
  <c r="U35" i="47"/>
  <c r="U37" i="47"/>
  <c r="U38" i="47"/>
  <c r="U34" i="47"/>
  <c r="U32" i="47"/>
  <c r="Q51" i="47"/>
  <c r="Q55" i="47"/>
  <c r="Q53" i="47"/>
  <c r="Q63" i="47"/>
  <c r="Q61" i="47"/>
  <c r="Q48" i="47"/>
  <c r="Q71" i="47"/>
  <c r="Q62" i="47"/>
  <c r="Q50" i="47"/>
  <c r="Q45" i="47"/>
  <c r="Q65" i="47"/>
  <c r="Q46" i="47"/>
  <c r="AM261" i="46"/>
  <c r="AM263" i="46" s="1"/>
  <c r="T27" i="47"/>
  <c r="T29" i="47" s="1"/>
  <c r="T42" i="47" s="1"/>
  <c r="T44" i="47" s="1"/>
  <c r="Q49" i="47"/>
  <c r="Q69" i="47"/>
  <c r="Q56" i="47"/>
  <c r="Q67" i="47"/>
  <c r="Q66" i="47"/>
  <c r="Q60" i="47"/>
  <c r="Q64" i="47"/>
  <c r="Q52" i="47"/>
  <c r="Q70" i="47"/>
  <c r="Q47" i="47"/>
  <c r="Q68" i="47"/>
  <c r="AM133" i="46"/>
  <c r="R27" i="47"/>
  <c r="R29" i="47" s="1"/>
  <c r="R42" i="47" s="1"/>
  <c r="R44" i="47" s="1"/>
  <c r="Q27" i="47"/>
  <c r="Q29" i="47" s="1"/>
  <c r="Q42" i="47" s="1"/>
  <c r="Q44" i="47" s="1"/>
  <c r="S27" i="47"/>
  <c r="S29" i="47" s="1"/>
  <c r="S42" i="47" s="1"/>
  <c r="S44" i="47" s="1"/>
  <c r="S57" i="47" s="1"/>
  <c r="S59" i="47" s="1"/>
  <c r="S72" i="47" s="1"/>
  <c r="S74" i="47" s="1"/>
  <c r="V180" i="47"/>
  <c r="K182" i="47"/>
  <c r="O232" i="47"/>
  <c r="P226" i="47"/>
  <c r="R226" i="47"/>
  <c r="N230" i="47"/>
  <c r="R57" i="43"/>
  <c r="J235" i="47"/>
  <c r="J227" i="47"/>
  <c r="J216" i="47"/>
  <c r="J215" i="47"/>
  <c r="J212" i="47"/>
  <c r="J210" i="47"/>
  <c r="E30" i="43"/>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E39" i="43"/>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E37" i="43"/>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E41" i="43"/>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E40" i="43"/>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E29" i="43"/>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E42" i="43"/>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E33" i="43"/>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E32" i="43"/>
  <c r="L197" i="47"/>
  <c r="L176" i="47"/>
  <c r="L215" i="47"/>
  <c r="L205" i="47"/>
  <c r="L186" i="47"/>
  <c r="L167" i="47"/>
  <c r="L221" i="47"/>
  <c r="L233" i="47"/>
  <c r="L200" i="47"/>
  <c r="L165" i="47"/>
  <c r="L235" i="47"/>
  <c r="L201" i="47"/>
  <c r="L181" i="47"/>
  <c r="L175" i="47"/>
  <c r="L227" i="47"/>
  <c r="L199" i="47"/>
  <c r="L195" i="47"/>
  <c r="L170" i="47"/>
  <c r="L216" i="47"/>
  <c r="L196" i="47"/>
  <c r="L182" i="47"/>
  <c r="H20" i="43"/>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E31" i="43"/>
  <c r="S212" i="47"/>
  <c r="U191" i="47"/>
  <c r="R68" i="47"/>
  <c r="R228" i="47"/>
  <c r="R191" i="47"/>
  <c r="R203" i="47"/>
  <c r="R227" i="47"/>
  <c r="R236" i="47"/>
  <c r="R234" i="47"/>
  <c r="R175" i="47"/>
  <c r="R215" i="47"/>
  <c r="R170" i="47"/>
  <c r="R218" i="47"/>
  <c r="R189" i="47"/>
  <c r="R176" i="47"/>
  <c r="R202" i="47"/>
  <c r="R210" i="47"/>
  <c r="R220" i="47"/>
  <c r="R233" i="47"/>
  <c r="R216" i="47"/>
  <c r="R200" i="47"/>
  <c r="R235" i="47"/>
  <c r="E38" i="43"/>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E36" i="43"/>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E34" i="43"/>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E35" i="43"/>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J46" i="47"/>
  <c r="J45" i="47"/>
  <c r="J75" i="47"/>
  <c r="J48" i="47"/>
  <c r="J62" i="47"/>
  <c r="J69" i="47"/>
  <c r="J60" i="47"/>
  <c r="J84" i="47"/>
  <c r="J68" i="47"/>
  <c r="J47" i="47"/>
  <c r="J38" i="47"/>
  <c r="J86" i="47"/>
  <c r="J65" i="47"/>
  <c r="J36" i="47"/>
  <c r="J63" i="47"/>
  <c r="J32" i="47"/>
  <c r="J30" i="47"/>
  <c r="W30" i="47" s="1"/>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6" i="47" l="1"/>
  <c r="W31" i="47"/>
  <c r="W39" i="47"/>
  <c r="W38" i="47"/>
  <c r="U42" i="47"/>
  <c r="U44" i="47" s="1"/>
  <c r="Q57" i="47"/>
  <c r="Q59" i="47" s="1"/>
  <c r="Q72" i="47" s="1"/>
  <c r="Q74" i="47" s="1"/>
  <c r="Q87" i="47" s="1"/>
  <c r="Q89" i="47" s="1"/>
  <c r="Q102" i="47" s="1"/>
  <c r="W32" i="47"/>
  <c r="W228" i="47"/>
  <c r="H19" i="43"/>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E43" i="43"/>
  <c r="W230" i="47"/>
  <c r="W167" i="47"/>
  <c r="W183" i="47"/>
  <c r="W176" i="47"/>
  <c r="W186" i="47"/>
  <c r="W185" i="47"/>
  <c r="W234" i="47"/>
  <c r="W217" i="47"/>
  <c r="M104" i="43"/>
  <c r="W161" i="47"/>
  <c r="U57" i="47"/>
  <c r="U59" i="47" s="1"/>
  <c r="U72" i="47" s="1"/>
  <c r="U74" i="47" s="1"/>
  <c r="U87" i="47" s="1"/>
  <c r="U89" i="47" s="1"/>
  <c r="U102" i="47" s="1"/>
  <c r="M103" i="43"/>
  <c r="W27" i="47"/>
  <c r="C105" i="43"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L164" i="47"/>
  <c r="L177" i="47" s="1"/>
  <c r="L179" i="47" s="1"/>
  <c r="L192" i="47" s="1"/>
  <c r="L194" i="47" s="1"/>
  <c r="L207" i="47" s="1"/>
  <c r="L209" i="47" s="1"/>
  <c r="L222" i="47" s="1"/>
  <c r="L224" i="47" s="1"/>
  <c r="L237" i="47" s="1"/>
  <c r="G84" i="43" s="1"/>
  <c r="G85" i="43" s="1"/>
  <c r="F34" i="43"/>
  <c r="G34" i="43" s="1"/>
  <c r="E85" i="43"/>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<sst xmlns="http://schemas.openxmlformats.org/spreadsheetml/2006/main" count="3132" uniqueCount="779">
  <si>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</si>
  <si>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</si>
  <si>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</si>
  <si>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</si>
  <si>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</si>
  <si>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</si>
  <si>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</si>
  <si>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</si>
  <si>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</si>
  <si>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</si>
  <si>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</si>
  <si>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</si>
  <si>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</si>
  <si>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</si>
  <si>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</si>
  <si>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</si>
  <si>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</si>
  <si>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</si>
  <si>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</si>
  <si>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</si>
  <si>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</si>
  <si>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</si>
  <si>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</si>
  <si>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</si>
  <si>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</si>
  <si>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</si>
  <si>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</si>
  <si>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</si>
  <si>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</si>
  <si>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</si>
  <si>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</si>
  <si>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</si>
  <si>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</si>
  <si>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</si>
  <si>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</si>
  <si>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</si>
  <si>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</si>
  <si>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</si>
  <si>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</si>
  <si>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</si>
  <si>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</si>
  <si>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</si>
  <si>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</si>
  <si>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</si>
  <si>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</si>
  <si>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</si>
  <si>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</si>
  <si>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</si>
  <si>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</si>
  <si>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</si>
  <si>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</si>
  <si>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</si>
  <si>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</si>
  <si>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</si>
  <si>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</si>
  <si>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</si>
  <si>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</si>
  <si>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</si>
  <si>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</si>
  <si>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</si>
  <si>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</si>
  <si>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</si>
  <si>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</si>
  <si>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</si>
  <si>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</si>
  <si>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</si>
  <si>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</si>
  <si>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</si>
  <si>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</si>
  <si>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</si>
  <si>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</si>
  <si>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</si>
  <si>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</si>
  <si>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</si>
  <si>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</si>
  <si>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</si>
  <si>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</si>
  <si>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</si>
  <si>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</si>
  <si>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</si>
  <si>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</si>
  <si>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</si>
  <si>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</si>
  <si>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</si>
  <si>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</si>
  <si>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</si>
  <si>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</si>
  <si>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</si>
  <si>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</si>
  <si>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</si>
  <si>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</si>
  <si>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</si>
  <si>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</si>
  <si>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</si>
  <si>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</si>
  <si>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</si>
  <si>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</si>
  <si>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</si>
  <si>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</si>
  <si>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</si>
  <si>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</si>
  <si>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</si>
  <si>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</si>
  <si>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</si>
  <si>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</si>
  <si>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</si>
  <si>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</si>
  <si>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</si>
  <si>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</si>
  <si>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</si>
  <si>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</si>
  <si>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</si>
  <si>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</si>
  <si>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</si>
  <si>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</si>
  <si>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</si>
  <si>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</si>
  <si>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</si>
  <si>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</si>
  <si>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</si>
  <si>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</si>
  <si>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</si>
  <si>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</si>
  <si>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</si>
  <si>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</si>
  <si>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</si>
  <si>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</si>
  <si>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</si>
  <si>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</si>
  <si>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</si>
  <si>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</si>
  <si>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</si>
  <si>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</si>
  <si>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</si>
  <si>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</si>
  <si>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</si>
  <si>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</si>
  <si>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</si>
  <si>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</si>
  <si>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</si>
  <si>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</si>
  <si>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</si>
  <si>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</si>
  <si>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</si>
  <si>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</si>
  <si>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</si>
  <si>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</si>
  <si>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</si>
  <si>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</si>
  <si>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</si>
  <si>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</si>
  <si>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</si>
  <si>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</si>
  <si>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</si>
  <si>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</si>
  <si>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</si>
  <si>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</si>
  <si>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</si>
  <si>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</si>
  <si>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</si>
  <si>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</si>
  <si>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</si>
  <si>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</si>
  <si>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</si>
  <si>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</si>
  <si>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</si>
  <si>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</si>
  <si>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</si>
  <si>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</si>
  <si>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</si>
  <si>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</si>
  <si>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</si>
  <si>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</si>
  <si>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</si>
  <si>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</si>
  <si>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</si>
  <si>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</si>
  <si>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</si>
  <si>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</si>
  <si>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</si>
  <si>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</si>
  <si>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</si>
  <si>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</si>
  <si>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</si>
  <si>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</si>
  <si>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</si>
  <si>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</si>
  <si>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</si>
  <si>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</si>
  <si>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</si>
  <si>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</si>
  <si>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</si>
  <si>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</si>
  <si>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</si>
  <si>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</si>
  <si>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</si>
  <si>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</si>
  <si>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</si>
  <si>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</si>
  <si>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</si>
  <si>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</si>
  <si>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</si>
  <si>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</si>
  <si>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</si>
  <si>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</si>
  <si>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</si>
  <si>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</si>
  <si>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</si>
  <si>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</si>
  <si>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</si>
  <si>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</si>
  <si>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</si>
  <si>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</si>
  <si>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</si>
  <si>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</si>
  <si>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</si>
  <si>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</si>
  <si>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</si>
  <si>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</si>
  <si>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</si>
  <si>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</si>
  <si>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</si>
  <si>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</si>
  <si>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</si>
  <si>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</si>
  <si>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</si>
  <si>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</si>
  <si>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</si>
  <si>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</si>
  <si>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</si>
  <si>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</si>
  <si>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</si>
  <si>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</si>
  <si>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</si>
  <si>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</si>
  <si>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</si>
  <si>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</si>
  <si>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</si>
  <si>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</si>
  <si>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</si>
  <si>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</si>
  <si>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</si>
  <si>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</si>
  <si>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</si>
  <si>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</si>
  <si>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</si>
  <si>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</si>
  <si>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</si>
  <si>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</si>
  <si>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</si>
  <si>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</si>
  <si>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</si>
  <si>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</si>
  <si>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</si>
  <si>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</si>
  <si>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</si>
  <si>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</si>
  <si>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</si>
  <si>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</si>
  <si>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</si>
  <si>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</si>
  <si>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</si>
  <si>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</si>
  <si>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</si>
  <si>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</si>
  <si>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</si>
  <si>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</si>
  <si>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</si>
  <si>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</si>
  <si>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</si>
  <si>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</si>
  <si>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</si>
  <si>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</si>
  <si>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</si>
  <si>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</si>
  <si>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</si>
  <si>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</si>
  <si>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</si>
  <si>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</si>
  <si>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</si>
  <si>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</si>
  <si>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</si>
  <si>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</si>
  <si>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</si>
  <si>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</si>
  <si>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</si>
  <si>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</si>
  <si>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</si>
  <si>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</si>
  <si>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</si>
  <si>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</si>
  <si>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</si>
  <si>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</si>
  <si>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</si>
  <si>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</si>
  <si>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</si>
  <si>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</si>
  <si>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</si>
  <si>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</si>
  <si>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</si>
  <si>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</si>
  <si>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</si>
  <si>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</si>
  <si>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</si>
  <si>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</si>
  <si>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</si>
  <si>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</si>
  <si>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</si>
  <si>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</si>
  <si>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</si>
  <si>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</si>
  <si>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</si>
  <si>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</si>
  <si>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</si>
  <si>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</si>
  <si>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</si>
  <si>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</si>
  <si>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</si>
  <si>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</si>
  <si>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</si>
  <si>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</si>
  <si>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</si>
  <si>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</si>
  <si>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</si>
  <si>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</si>
  <si>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</si>
  <si>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</si>
  <si>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</si>
  <si>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</si>
  <si>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</si>
  <si>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</si>
  <si>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</si>
  <si>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</si>
  <si>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</si>
  <si>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</si>
  <si>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</si>
  <si>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</si>
  <si>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</si>
  <si>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</si>
  <si>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</si>
  <si>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</si>
  <si>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</si>
  <si>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</si>
  <si>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</si>
  <si>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</si>
  <si>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</si>
  <si>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</si>
  <si>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</si>
  <si>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</si>
  <si>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</si>
  <si>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</si>
  <si>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</si>
  <si>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</si>
  <si>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</si>
  <si>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</si>
  <si>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</si>
  <si>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</si>
  <si>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</si>
  <si>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</si>
  <si>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</si>
  <si>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</si>
  <si>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</si>
  <si>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</si>
  <si>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</si>
  <si>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</si>
  <si>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</si>
  <si>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</si>
  <si>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</si>
  <si>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</si>
  <si>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</si>
  <si>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</si>
  <si>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</si>
  <si>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</si>
  <si>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</si>
  <si>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</si>
  <si>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</si>
  <si>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</si>
  <si>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</si>
  <si>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</si>
  <si>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</si>
  <si>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</si>
  <si>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</si>
  <si>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</si>
  <si>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</si>
  <si>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</si>
  <si>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</si>
  <si>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</si>
  <si>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</si>
  <si>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</si>
  <si>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</si>
  <si>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</si>
  <si>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</si>
  <si>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</si>
  <si>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</si>
  <si>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</si>
  <si>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</si>
  <si>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</si>
  <si>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</si>
  <si>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</si>
  <si>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</si>
  <si>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</si>
  <si>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</si>
  <si>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</si>
  <si>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</si>
  <si>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</si>
  <si>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</si>
  <si>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</si>
  <si>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</si>
  <si>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</si>
  <si>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</si>
  <si>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</si>
  <si>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</si>
  <si>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</si>
  <si>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</si>
  <si>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</si>
  <si>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</si>
  <si>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</si>
  <si>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</si>
  <si>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</si>
  <si>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</si>
  <si>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</si>
  <si>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</si>
  <si>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</si>
  <si>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</si>
  <si>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</si>
  <si>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</si>
  <si>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</si>
  <si>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</si>
  <si>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</si>
  <si>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</si>
  <si>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</si>
  <si>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</si>
  <si>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</si>
  <si>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</si>
  <si>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</si>
  <si>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</si>
  <si>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</si>
  <si>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</si>
  <si>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</si>
  <si>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</si>
  <si>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</si>
  <si>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</si>
  <si>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</si>
  <si>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</si>
  <si>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</si>
  <si>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</si>
  <si>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</si>
  <si>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</si>
  <si>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</si>
  <si>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</si>
  <si>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</si>
  <si>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</si>
  <si>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</si>
  <si>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</si>
  <si>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</si>
  <si>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</si>
  <si>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</si>
  <si>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</si>
  <si>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</si>
  <si>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</si>
  <si>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</si>
  <si>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</si>
  <si>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</si>
  <si>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</si>
  <si>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</si>
  <si>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</si>
  <si>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</si>
  <si>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</si>
  <si>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</si>
  <si>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</si>
  <si>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</si>
  <si>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</si>
  <si>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</si>
  <si>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</si>
  <si>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</si>
  <si>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</si>
  <si>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</si>
  <si>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</si>
  <si>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</si>
  <si>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</si>
  <si>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</si>
  <si>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</si>
  <si>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</si>
  <si>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</si>
  <si>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</si>
  <si>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</si>
  <si>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</si>
  <si>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</si>
  <si>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</si>
  <si>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</si>
  <si>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</si>
  <si>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</si>
  <si>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</si>
  <si>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</si>
  <si>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</si>
  <si>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</si>
  <si>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</si>
  <si>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</si>
  <si>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</si>
  <si>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</si>
  <si>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</si>
  <si>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</si>
  <si>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</si>
  <si>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</si>
  <si>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</si>
  <si>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</si>
  <si>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</si>
  <si>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</si>
  <si>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</si>
  <si>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</si>
  <si>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</si>
  <si>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</si>
  <si>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</si>
  <si>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</si>
  <si>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</si>
  <si>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</si>
  <si>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</si>
  <si>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</si>
  <si>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</si>
  <si>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</si>
  <si>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</si>
  <si>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</si>
  <si>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</si>
  <si>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</si>
  <si>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</si>
  <si>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</si>
  <si>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</si>
  <si>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</si>
  <si>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</si>
  <si>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</si>
  <si>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</si>
  <si>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</si>
  <si>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</si>
  <si>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</si>
  <si>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</si>
  <si>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</si>
  <si>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</si>
  <si>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</si>
  <si>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</si>
  <si>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</si>
  <si>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</si>
  <si>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</si>
  <si>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</si>
  <si>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</si>
  <si>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</si>
  <si>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</si>
  <si>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</si>
  <si>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</si>
  <si>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</si>
  <si>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</si>
  <si>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</si>
  <si>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</si>
  <si>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</si>
  <si>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</si>
  <si>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</si>
  <si>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</si>
  <si>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</si>
  <si>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</si>
  <si>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</si>
  <si>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</si>
  <si>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</si>
  <si>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</si>
  <si>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</si>
  <si>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</si>
  <si>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</si>
  <si>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</si>
  <si>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</si>
  <si>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</si>
  <si>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</si>
  <si>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</si>
  <si>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</si>
  <si>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</si>
  <si>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</si>
  <si>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</si>
  <si>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</si>
  <si>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</si>
  <si>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</si>
  <si>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</si>
  <si>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</si>
  <si>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</si>
  <si>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</si>
  <si>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</si>
  <si>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</si>
  <si>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</si>
  <si>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</si>
  <si>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</si>
  <si>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</si>
  <si>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</si>
  <si>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</si>
  <si>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</si>
  <si>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</si>
  <si>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</si>
  <si>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</si>
  <si>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</si>
  <si>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</si>
  <si>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</si>
  <si>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</si>
  <si>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</si>
  <si>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</si>
  <si>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</si>
  <si>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</si>
  <si>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</si>
  <si>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</si>
  <si>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</si>
  <si>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</si>
  <si>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</si>
  <si>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</si>
  <si>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</si>
  <si>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</si>
  <si>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</si>
  <si>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</si>
  <si>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</si>
  <si>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</si>
  <si>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</si>
  <si>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</si>
  <si>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</si>
  <si>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</si>
  <si>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</si>
  <si>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</si>
  <si>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</si>
  <si>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</si>
  <si>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</si>
  <si>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</si>
  <si>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</si>
  <si>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</si>
  <si>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</si>
  <si>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</si>
  <si>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</si>
  <si>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</si>
  <si>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</si>
  <si>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</si>
  <si>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</si>
  <si>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</si>
  <si>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</si>
  <si>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</si>
  <si>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</si>
  <si>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</si>
  <si>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</si>
  <si>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</si>
  <si>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</si>
  <si>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</si>
  <si>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</si>
  <si>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</si>
  <si>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</si>
  <si>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</si>
  <si>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</si>
  <si>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</si>
  <si>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</si>
  <si>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</si>
  <si>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</si>
  <si>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</si>
  <si>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</si>
  <si>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</si>
  <si>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</si>
  <si>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</si>
  <si>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</si>
  <si>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</si>
  <si>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</si>
  <si>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</si>
  <si>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</si>
  <si>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</si>
  <si>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</si>
  <si>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</si>
  <si>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</si>
  <si>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</si>
  <si>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</si>
  <si>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</si>
  <si>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</si>
  <si>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</si>
  <si>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</si>
  <si>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</si>
  <si>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</si>
  <si>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</si>
  <si>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</si>
  <si>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</si>
  <si>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</si>
  <si>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</si>
  <si>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</si>
  <si>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</si>
  <si>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</si>
  <si>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</si>
  <si>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</si>
  <si>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</si>
  <si>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</si>
  <si>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</si>
  <si>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</si>
  <si>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</si>
  <si>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</si>
  <si>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</si>
  <si>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</si>
  <si>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</si>
  <si>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</si>
  <si>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</si>
  <si>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</si>
  <si>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</si>
  <si>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</si>
  <si>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</si>
  <si>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</si>
  <si>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</si>
  <si>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</si>
  <si>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</si>
  <si>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</si>
  <si>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</si>
  <si>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</si>
  <si>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</si>
  <si>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</si>
  <si>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</si>
  <si>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</si>
  <si>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</si>
  <si>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</si>
  <si>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</si>
  <si>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</si>
  <si>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</si>
  <si>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</si>
  <si>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</si>
  <si>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</si>
  <si>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</si>
  <si>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</si>
  <si>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</si>
  <si>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</si>
  <si>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</si>
  <si>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</si>
  <si>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</si>
  <si>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</si>
  <si>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</si>
  <si>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</si>
  <si>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</si>
  <si>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</si>
  <si>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</si>
  <si>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</si>
  <si>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</si>
  <si>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</si>
  <si>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</si>
  <si>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</si>
  <si>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</si>
  <si>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</si>
  <si>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</si>
  <si>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</si>
  <si>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</si>
  <si>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</si>
  <si>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</si>
  <si>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</si>
  <si>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</si>
  <si>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</si>
  <si>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</si>
  <si>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</si>
  <si>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</si>
  <si>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</si>
  <si>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</si>
  <si>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</si>
  <si>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</si>
  <si>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</si>
  <si>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</si>
  <si>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</si>
  <si>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</si>
  <si>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</si>
  <si>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</si>
  <si>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</si>
  <si>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</si>
  <si>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</si>
  <si>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</si>
  <si>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</si>
  <si>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EB-2015-0085</t>
  </si>
  <si>
    <t>GS 50 to 2999 KW</t>
  </si>
  <si>
    <t>GS 3000 to 4999 KW</t>
  </si>
  <si>
    <t>USL</t>
  </si>
  <si>
    <t xml:space="preserve">Sentinel </t>
  </si>
  <si>
    <t xml:space="preserve">kW </t>
  </si>
  <si>
    <t>KW</t>
  </si>
  <si>
    <t>EB-2016-0089</t>
  </si>
  <si>
    <t>EB-2017-0057</t>
  </si>
  <si>
    <t>EB-2018-0049</t>
  </si>
  <si>
    <t>EB-2019-0050</t>
  </si>
  <si>
    <t>EB-2020-0036</t>
  </si>
  <si>
    <t>2017 Settlement Agreement, p.48</t>
  </si>
  <si>
    <t>Save on Energy Instant Discount Program</t>
  </si>
  <si>
    <t>Save on Energy Whole Home Program</t>
  </si>
  <si>
    <t>Save on Energy Smart Thermostat Program</t>
  </si>
  <si>
    <t>Save on Energy Business Refrigeration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</si>
</sst>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0" fontId="91" fillId="94" borderId="0" xfId="0" applyFont="1" applyFill="1" applyBorder="1" applyAlignment="1" applyProtection="1">
      <alignment vertical="top" wrapText="1"/>
      <protection locked="0"/>
    </xf>
    <xf numFmtId="10" fontId="41" fillId="95"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9441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59" t="s">
        <v>174</v>
      </c>
      <c r="C3" s="759"/>
    </row>
    <row r="4" spans="1:3" ht="11.25" customHeight="1"/>
    <row r="5" spans="1:3" s="30" customFormat="1" ht="25.5" customHeight="1">
      <c r="B5" s="60" t="s">
        <v>421</v>
      </c>
      <c r="C5" s="60" t="s">
        <v>173</v>
      </c>
    </row>
    <row r="6" spans="1:3" s="175" customFormat="1" ht="48" customHeight="1">
      <c r="A6" s="240"/>
      <c r="B6" s="617" t="s">
        <v>170</v>
      </c>
      <c r="C6" s="670" t="s">
        <v>603</v>
      </c>
    </row>
    <row r="7" spans="1:3" s="175" customFormat="1" ht="21" customHeight="1">
      <c r="A7" s="240"/>
      <c r="B7" s="611" t="s">
        <v>555</v>
      </c>
      <c r="C7" s="671" t="s">
        <v>616</v>
      </c>
    </row>
    <row r="8" spans="1:3" s="175" customFormat="1" ht="32.25" customHeight="1">
      <c r="B8" s="611" t="s">
        <v>368</v>
      </c>
      <c r="C8" s="672" t="s">
        <v>604</v>
      </c>
    </row>
    <row r="9" spans="1:3" s="175" customFormat="1" ht="27.75" customHeight="1">
      <c r="B9" s="611" t="s">
        <v>169</v>
      </c>
      <c r="C9" s="672" t="s">
        <v>605</v>
      </c>
    </row>
    <row r="10" spans="1:3" s="175" customFormat="1" ht="33" customHeight="1">
      <c r="B10" s="611" t="s">
        <v>601</v>
      </c>
      <c r="C10" s="671" t="s">
        <v>609</v>
      </c>
    </row>
    <row r="11" spans="1:3" s="175" customFormat="1" ht="26.25" customHeight="1">
      <c r="B11" s="626" t="s">
        <v>369</v>
      </c>
      <c r="C11" s="674" t="s">
        <v>606</v>
      </c>
    </row>
    <row r="12" spans="1:3" s="175" customFormat="1" ht="39.75" customHeight="1">
      <c r="B12" s="611" t="s">
        <v>370</v>
      </c>
      <c r="C12" s="672" t="s">
        <v>607</v>
      </c>
    </row>
    <row r="13" spans="1:3" s="175" customFormat="1" ht="18" customHeight="1">
      <c r="B13" s="611" t="s">
        <v>371</v>
      </c>
      <c r="C13" s="672" t="s">
        <v>608</v>
      </c>
    </row>
    <row r="14" spans="1:3" s="175" customFormat="1" ht="13.5" customHeight="1">
      <c r="B14" s="611"/>
      <c r="C14" s="673"/>
    </row>
    <row r="15" spans="1:3" s="175" customFormat="1" ht="18" customHeight="1">
      <c r="B15" s="611" t="s">
        <v>672</v>
      </c>
      <c r="C15" s="671" t="s">
        <v>670</v>
      </c>
    </row>
    <row r="16" spans="1:3" s="175" customFormat="1" ht="8.25" customHeight="1">
      <c r="B16" s="611"/>
      <c r="C16" s="673"/>
    </row>
    <row r="17" spans="2:3" s="175" customFormat="1" ht="33" customHeight="1">
      <c r="B17" s="675" t="s">
        <v>602</v>
      </c>
      <c r="C17" s="676" t="s">
        <v>671</v>
      </c>
    </row>
    <row r="18" spans="2:3" s="102" customFormat="1" ht="15.75">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D521" sqref="D521"/>
    </sheetView>
  </sheetViews>
  <sheetFormatPr defaultColWidth="9" defaultRowHeight="14.25" outlineLevelRow="1" outlineLevelCol="1"/>
  <cols>
    <col min="1" max="1" width="4.5703125" style="508" customWidth="1"/>
    <col min="2" max="2" width="43.5703125" style="253" customWidth="1"/>
    <col min="3" max="3" width="14" style="253" customWidth="1"/>
    <col min="4" max="4" width="18" style="252" customWidth="1"/>
    <col min="5" max="8" width="10.42578125" style="252" customWidth="1" outlineLevel="1"/>
    <col min="9" max="13" width="9" style="252" customWidth="1" outlineLevel="1"/>
    <col min="14" max="14" width="12.42578125" style="252" customWidth="1" outlineLevel="1"/>
    <col min="15" max="15" width="17.5703125" style="252" customWidth="1"/>
    <col min="16" max="24" width="9.42578125" style="252" customWidth="1" outlineLevel="1"/>
    <col min="25" max="25" width="14" style="254" customWidth="1"/>
    <col min="26" max="26" width="14.5703125" style="254" customWidth="1"/>
    <col min="27" max="27" width="17"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5" style="252" customWidth="1"/>
    <col min="42" max="42" width="14" style="252" customWidth="1"/>
    <col min="43" max="43" width="9.5703125" style="252" customWidth="1"/>
    <col min="44" max="44" width="11" style="252" customWidth="1"/>
    <col min="45" max="45" width="12" style="252" customWidth="1"/>
    <col min="46" max="46" width="6.42578125" style="252" bestFit="1" customWidth="1"/>
    <col min="47" max="51" width="9" style="252"/>
    <col min="52" max="52" width="6.42578125" style="252" bestFit="1" customWidth="1"/>
    <col min="53" max="16384" width="9" style="252"/>
  </cols>
  <sheetData>
    <row r="1" spans="1:39" ht="164.25" customHeight="1"/>
    <row r="2" spans="1:39" ht="23.25" customHeight="1" thickBot="1"/>
    <row r="3" spans="1:39" ht="25.5" customHeight="1" thickBot="1">
      <c r="B3" s="823"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23"/>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04" t="s">
        <v>554</v>
      </c>
      <c r="D5" s="805"/>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23" t="s">
        <v>507</v>
      </c>
      <c r="C7" s="822" t="s">
        <v>635</v>
      </c>
      <c r="D7" s="822"/>
      <c r="E7" s="822"/>
      <c r="F7" s="822"/>
      <c r="G7" s="822"/>
      <c r="H7" s="822"/>
      <c r="I7" s="822"/>
      <c r="J7" s="822"/>
      <c r="K7" s="822"/>
      <c r="L7" s="822"/>
      <c r="M7" s="822"/>
      <c r="N7" s="822"/>
      <c r="O7" s="822"/>
      <c r="P7" s="822"/>
      <c r="Q7" s="822"/>
      <c r="R7" s="822"/>
      <c r="S7" s="822"/>
      <c r="T7" s="822"/>
      <c r="U7" s="822"/>
      <c r="V7" s="822"/>
      <c r="W7" s="822"/>
      <c r="X7" s="822"/>
      <c r="Y7" s="605"/>
      <c r="Z7" s="605"/>
      <c r="AA7" s="605"/>
      <c r="AB7" s="605"/>
      <c r="AC7" s="605"/>
      <c r="AD7" s="605"/>
      <c r="AE7" s="269"/>
      <c r="AF7" s="269"/>
      <c r="AG7" s="269"/>
      <c r="AH7" s="269"/>
      <c r="AI7" s="269"/>
      <c r="AJ7" s="269"/>
      <c r="AK7" s="269"/>
      <c r="AL7" s="269"/>
    </row>
    <row r="8" spans="1:39" s="270" customFormat="1" ht="58.5" customHeight="1">
      <c r="A8" s="508"/>
      <c r="B8" s="823"/>
      <c r="C8" s="822" t="s">
        <v>573</v>
      </c>
      <c r="D8" s="822"/>
      <c r="E8" s="822"/>
      <c r="F8" s="822"/>
      <c r="G8" s="822"/>
      <c r="H8" s="822"/>
      <c r="I8" s="822"/>
      <c r="J8" s="822"/>
      <c r="K8" s="822"/>
      <c r="L8" s="822"/>
      <c r="M8" s="822"/>
      <c r="N8" s="822"/>
      <c r="O8" s="822"/>
      <c r="P8" s="822"/>
      <c r="Q8" s="822"/>
      <c r="R8" s="822"/>
      <c r="S8" s="822"/>
      <c r="T8" s="822"/>
      <c r="U8" s="822"/>
      <c r="V8" s="822"/>
      <c r="W8" s="822"/>
      <c r="X8" s="822"/>
      <c r="Y8" s="605"/>
      <c r="Z8" s="605"/>
      <c r="AA8" s="605"/>
      <c r="AB8" s="605"/>
      <c r="AC8" s="605"/>
      <c r="AD8" s="605"/>
      <c r="AE8" s="271"/>
      <c r="AF8" s="254"/>
      <c r="AG8" s="254"/>
      <c r="AH8" s="254"/>
      <c r="AI8" s="254"/>
      <c r="AJ8" s="254"/>
      <c r="AK8" s="254"/>
      <c r="AL8" s="254"/>
      <c r="AM8" s="255"/>
    </row>
    <row r="9" spans="1:39" s="270" customFormat="1" ht="57.75" customHeight="1">
      <c r="A9" s="508"/>
      <c r="B9" s="272"/>
      <c r="C9" s="822" t="s">
        <v>572</v>
      </c>
      <c r="D9" s="822"/>
      <c r="E9" s="822"/>
      <c r="F9" s="822"/>
      <c r="G9" s="822"/>
      <c r="H9" s="822"/>
      <c r="I9" s="822"/>
      <c r="J9" s="822"/>
      <c r="K9" s="822"/>
      <c r="L9" s="822"/>
      <c r="M9" s="822"/>
      <c r="N9" s="822"/>
      <c r="O9" s="822"/>
      <c r="P9" s="822"/>
      <c r="Q9" s="822"/>
      <c r="R9" s="822"/>
      <c r="S9" s="822"/>
      <c r="T9" s="822"/>
      <c r="U9" s="822"/>
      <c r="V9" s="822"/>
      <c r="W9" s="822"/>
      <c r="X9" s="822"/>
      <c r="Y9" s="605"/>
      <c r="Z9" s="605"/>
      <c r="AA9" s="605"/>
      <c r="AB9" s="605"/>
      <c r="AC9" s="605"/>
      <c r="AD9" s="605"/>
      <c r="AE9" s="271"/>
      <c r="AF9" s="254"/>
      <c r="AG9" s="254"/>
      <c r="AH9" s="254"/>
      <c r="AI9" s="254"/>
      <c r="AJ9" s="254"/>
      <c r="AK9" s="254"/>
      <c r="AL9" s="254"/>
      <c r="AM9" s="255"/>
    </row>
    <row r="10" spans="1:39" ht="41.25" customHeight="1">
      <c r="B10" s="274"/>
      <c r="C10" s="822" t="s">
        <v>638</v>
      </c>
      <c r="D10" s="822"/>
      <c r="E10" s="822"/>
      <c r="F10" s="822"/>
      <c r="G10" s="822"/>
      <c r="H10" s="822"/>
      <c r="I10" s="822"/>
      <c r="J10" s="822"/>
      <c r="K10" s="822"/>
      <c r="L10" s="822"/>
      <c r="M10" s="822"/>
      <c r="N10" s="822"/>
      <c r="O10" s="822"/>
      <c r="P10" s="822"/>
      <c r="Q10" s="822"/>
      <c r="R10" s="822"/>
      <c r="S10" s="822"/>
      <c r="T10" s="822"/>
      <c r="U10" s="822"/>
      <c r="V10" s="822"/>
      <c r="W10" s="822"/>
      <c r="X10" s="822"/>
      <c r="Y10" s="605"/>
      <c r="Z10" s="605"/>
      <c r="AA10" s="605"/>
      <c r="AB10" s="605"/>
      <c r="AC10" s="605"/>
      <c r="AD10" s="605"/>
      <c r="AE10" s="271"/>
      <c r="AF10" s="275"/>
      <c r="AG10" s="275"/>
      <c r="AH10" s="275"/>
      <c r="AI10" s="275"/>
      <c r="AJ10" s="275"/>
      <c r="AK10" s="275"/>
      <c r="AL10" s="275"/>
    </row>
    <row r="11" spans="1:39" ht="53.25" customHeight="1">
      <c r="C11" s="822" t="s">
        <v>623</v>
      </c>
      <c r="D11" s="822"/>
      <c r="E11" s="822"/>
      <c r="F11" s="822"/>
      <c r="G11" s="822"/>
      <c r="H11" s="822"/>
      <c r="I11" s="822"/>
      <c r="J11" s="822"/>
      <c r="K11" s="822"/>
      <c r="L11" s="822"/>
      <c r="M11" s="822"/>
      <c r="N11" s="822"/>
      <c r="O11" s="822"/>
      <c r="P11" s="822"/>
      <c r="Q11" s="822"/>
      <c r="R11" s="822"/>
      <c r="S11" s="822"/>
      <c r="T11" s="822"/>
      <c r="U11" s="822"/>
      <c r="V11" s="822"/>
      <c r="W11" s="822"/>
      <c r="X11" s="822"/>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23" t="s">
        <v>530</v>
      </c>
      <c r="C13" s="590" t="s">
        <v>525</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23"/>
      <c r="C14" s="590" t="s">
        <v>526</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527</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528</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242</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13" t="s">
        <v>211</v>
      </c>
      <c r="C19" s="815" t="s">
        <v>33</v>
      </c>
      <c r="D19" s="283" t="s">
        <v>423</v>
      </c>
      <c r="E19" s="817" t="s">
        <v>209</v>
      </c>
      <c r="F19" s="818"/>
      <c r="G19" s="818"/>
      <c r="H19" s="818"/>
      <c r="I19" s="818"/>
      <c r="J19" s="818"/>
      <c r="K19" s="818"/>
      <c r="L19" s="818"/>
      <c r="M19" s="819"/>
      <c r="N19" s="820" t="s">
        <v>213</v>
      </c>
      <c r="O19" s="283" t="s">
        <v>424</v>
      </c>
      <c r="P19" s="817" t="s">
        <v>212</v>
      </c>
      <c r="Q19" s="818"/>
      <c r="R19" s="818"/>
      <c r="S19" s="818"/>
      <c r="T19" s="818"/>
      <c r="U19" s="818"/>
      <c r="V19" s="818"/>
      <c r="W19" s="818"/>
      <c r="X19" s="819"/>
      <c r="Y19" s="810" t="s">
        <v>244</v>
      </c>
      <c r="Z19" s="811"/>
      <c r="AA19" s="811"/>
      <c r="AB19" s="811"/>
      <c r="AC19" s="811"/>
      <c r="AD19" s="811"/>
      <c r="AE19" s="811"/>
      <c r="AF19" s="811"/>
      <c r="AG19" s="811"/>
      <c r="AH19" s="811"/>
      <c r="AI19" s="811"/>
      <c r="AJ19" s="811"/>
      <c r="AK19" s="811"/>
      <c r="AL19" s="811"/>
      <c r="AM19" s="812"/>
    </row>
    <row r="20" spans="1:39" s="282" customFormat="1" ht="59.25" customHeight="1">
      <c r="A20" s="508"/>
      <c r="B20" s="814"/>
      <c r="C20" s="816"/>
      <c r="D20" s="284">
        <v>2011</v>
      </c>
      <c r="E20" s="284">
        <v>2012</v>
      </c>
      <c r="F20" s="284">
        <v>2013</v>
      </c>
      <c r="G20" s="284">
        <v>2014</v>
      </c>
      <c r="H20" s="284">
        <v>2015</v>
      </c>
      <c r="I20" s="284">
        <v>2016</v>
      </c>
      <c r="J20" s="284">
        <v>2017</v>
      </c>
      <c r="K20" s="284">
        <v>2018</v>
      </c>
      <c r="L20" s="284">
        <v>2019</v>
      </c>
      <c r="M20" s="284">
        <v>2020</v>
      </c>
      <c r="N20" s="821"/>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 50 to 2999 KW</v>
      </c>
      <c r="AB20" s="285" t="str">
        <f>'1.  LRAMVA Summary'!G52</f>
        <v>GS 3000 to 4999 KW</v>
      </c>
      <c r="AC20" s="285" t="str">
        <f>'1.  LRAMVA Summary'!H52</f>
        <v>USL</v>
      </c>
      <c r="AD20" s="285" t="str">
        <f>'1.  LRAMVA Summary'!I52</f>
        <v xml:space="preserve">Sentinel </v>
      </c>
      <c r="AE20" s="285" t="str">
        <f>'1.  LRAMVA Summary'!J52</f>
        <v>Street Lighting</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t="str">
        <f>'1.  LRAMVA Summary'!I53</f>
        <v xml:space="preserve">kW </v>
      </c>
      <c r="AE21" s="290" t="str">
        <f>'1.  LRAMVA Summary'!J53</f>
        <v xml:space="preserve">kW </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486</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487</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488</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489</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490</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492</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493</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494</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254</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257</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591</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243</v>
      </c>
      <c r="C146" s="280"/>
      <c r="D146" s="589" t="s">
        <v>529</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13" t="s">
        <v>211</v>
      </c>
      <c r="C147" s="815" t="s">
        <v>33</v>
      </c>
      <c r="D147" s="283" t="s">
        <v>423</v>
      </c>
      <c r="E147" s="817" t="s">
        <v>209</v>
      </c>
      <c r="F147" s="818"/>
      <c r="G147" s="818"/>
      <c r="H147" s="818"/>
      <c r="I147" s="818"/>
      <c r="J147" s="818"/>
      <c r="K147" s="818"/>
      <c r="L147" s="818"/>
      <c r="M147" s="819"/>
      <c r="N147" s="820" t="s">
        <v>213</v>
      </c>
      <c r="O147" s="283" t="s">
        <v>424</v>
      </c>
      <c r="P147" s="817" t="s">
        <v>212</v>
      </c>
      <c r="Q147" s="818"/>
      <c r="R147" s="818"/>
      <c r="S147" s="818"/>
      <c r="T147" s="818"/>
      <c r="U147" s="818"/>
      <c r="V147" s="818"/>
      <c r="W147" s="818"/>
      <c r="X147" s="819"/>
      <c r="Y147" s="810" t="s">
        <v>244</v>
      </c>
      <c r="Z147" s="811"/>
      <c r="AA147" s="811"/>
      <c r="AB147" s="811"/>
      <c r="AC147" s="811"/>
      <c r="AD147" s="811"/>
      <c r="AE147" s="811"/>
      <c r="AF147" s="811"/>
      <c r="AG147" s="811"/>
      <c r="AH147" s="811"/>
      <c r="AI147" s="811"/>
      <c r="AJ147" s="811"/>
      <c r="AK147" s="811"/>
      <c r="AL147" s="811"/>
      <c r="AM147" s="812"/>
    </row>
    <row r="148" spans="1:39" ht="60.75" customHeight="1">
      <c r="B148" s="814"/>
      <c r="C148" s="816"/>
      <c r="D148" s="284">
        <v>2012</v>
      </c>
      <c r="E148" s="284">
        <v>2013</v>
      </c>
      <c r="F148" s="284">
        <v>2014</v>
      </c>
      <c r="G148" s="284">
        <v>2015</v>
      </c>
      <c r="H148" s="284">
        <v>2016</v>
      </c>
      <c r="I148" s="284">
        <v>2017</v>
      </c>
      <c r="J148" s="284">
        <v>2018</v>
      </c>
      <c r="K148" s="284">
        <v>2019</v>
      </c>
      <c r="L148" s="284">
        <v>2020</v>
      </c>
      <c r="M148" s="284">
        <v>2021</v>
      </c>
      <c r="N148" s="821"/>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 50 to 2999 KW</v>
      </c>
      <c r="AB148" s="284" t="str">
        <f>'1.  LRAMVA Summary'!G52</f>
        <v>GS 3000 to 4999 KW</v>
      </c>
      <c r="AC148" s="284" t="str">
        <f>'1.  LRAMVA Summary'!H52</f>
        <v>USL</v>
      </c>
      <c r="AD148" s="284" t="str">
        <f>'1.  LRAMVA Summary'!I52</f>
        <v xml:space="preserve">Sentinel </v>
      </c>
      <c r="AE148" s="284" t="str">
        <f>'1.  LRAMVA Summary'!J52</f>
        <v>Street Lighting</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t="str">
        <f>'1.  LRAMVA Summary'!I53</f>
        <v xml:space="preserve">kW </v>
      </c>
      <c r="AE149" s="290" t="str">
        <f>'1.  LRAMVA Summary'!J53</f>
        <v xml:space="preserve">kW </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outlineLevel="1">
      <c r="B151" s="293" t="s">
        <v>245</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outlineLevel="1">
      <c r="B154" s="293" t="s">
        <v>245</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outlineLevel="1">
      <c r="B157" s="293" t="s">
        <v>245</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outlineLevel="1">
      <c r="B160" s="293" t="s">
        <v>245</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outlineLevel="1">
      <c r="B163" s="293" t="s">
        <v>245</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245</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245</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486</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245</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245</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245</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outlineLevel="1">
      <c r="B182" s="293" t="s">
        <v>245</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245</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245</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245</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487</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245</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488</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245</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245</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245</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245</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245</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245</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245</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245</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489</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245</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245</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245</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245</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245</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245</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490</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245</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491</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492</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245</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493</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245</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494</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245</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246</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247</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8">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8">
        <f>SUM(Y260:AL260)</f>
        <v>0</v>
      </c>
    </row>
    <row r="261" spans="1:41" s="379" customFormat="1" ht="15.75">
      <c r="A261" s="510"/>
      <c r="B261" s="348" t="s">
        <v>255</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10"/>
      <c r="B262" s="348" t="s">
        <v>248</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10"/>
      <c r="B263" s="348" t="s">
        <v>256</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591</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249</v>
      </c>
      <c r="C275" s="280"/>
      <c r="D275" s="591" t="s">
        <v>529</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13" t="s">
        <v>211</v>
      </c>
      <c r="C276" s="815" t="s">
        <v>33</v>
      </c>
      <c r="D276" s="283" t="s">
        <v>423</v>
      </c>
      <c r="E276" s="817" t="s">
        <v>209</v>
      </c>
      <c r="F276" s="818"/>
      <c r="G276" s="818"/>
      <c r="H276" s="818"/>
      <c r="I276" s="818"/>
      <c r="J276" s="818"/>
      <c r="K276" s="818"/>
      <c r="L276" s="818"/>
      <c r="M276" s="819"/>
      <c r="N276" s="820" t="s">
        <v>213</v>
      </c>
      <c r="O276" s="283" t="s">
        <v>424</v>
      </c>
      <c r="P276" s="817" t="s">
        <v>212</v>
      </c>
      <c r="Q276" s="818"/>
      <c r="R276" s="818"/>
      <c r="S276" s="818"/>
      <c r="T276" s="818"/>
      <c r="U276" s="818"/>
      <c r="V276" s="818"/>
      <c r="W276" s="818"/>
      <c r="X276" s="819"/>
      <c r="Y276" s="810" t="s">
        <v>244</v>
      </c>
      <c r="Z276" s="811"/>
      <c r="AA276" s="811"/>
      <c r="AB276" s="811"/>
      <c r="AC276" s="811"/>
      <c r="AD276" s="811"/>
      <c r="AE276" s="811"/>
      <c r="AF276" s="811"/>
      <c r="AG276" s="811"/>
      <c r="AH276" s="811"/>
      <c r="AI276" s="811"/>
      <c r="AJ276" s="811"/>
      <c r="AK276" s="811"/>
      <c r="AL276" s="811"/>
      <c r="AM276" s="812"/>
    </row>
    <row r="277" spans="1:39" ht="60.75" customHeight="1">
      <c r="B277" s="814"/>
      <c r="C277" s="816"/>
      <c r="D277" s="284">
        <v>2013</v>
      </c>
      <c r="E277" s="284">
        <v>2014</v>
      </c>
      <c r="F277" s="284">
        <v>2015</v>
      </c>
      <c r="G277" s="284">
        <v>2016</v>
      </c>
      <c r="H277" s="284">
        <v>2017</v>
      </c>
      <c r="I277" s="284">
        <v>2018</v>
      </c>
      <c r="J277" s="284">
        <v>2019</v>
      </c>
      <c r="K277" s="284">
        <v>2020</v>
      </c>
      <c r="L277" s="284">
        <v>2021</v>
      </c>
      <c r="M277" s="284">
        <v>2022</v>
      </c>
      <c r="N277" s="821"/>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 50 to 2999 KW</v>
      </c>
      <c r="AB277" s="284" t="str">
        <f>'1.  LRAMVA Summary'!G52</f>
        <v>GS 3000 to 4999 KW</v>
      </c>
      <c r="AC277" s="284" t="str">
        <f>'1.  LRAMVA Summary'!H52</f>
        <v>USL</v>
      </c>
      <c r="AD277" s="284" t="str">
        <f>'1.  LRAMVA Summary'!I52</f>
        <v xml:space="preserve">Sentinel </v>
      </c>
      <c r="AE277" s="284" t="str">
        <f>'1.  LRAMVA Summary'!J52</f>
        <v>Street Lighting</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t="str">
        <f>'1.  LRAMVA Summary'!I53</f>
        <v xml:space="preserve">kW </v>
      </c>
      <c r="AE278" s="290" t="str">
        <f>'1.  LRAMVA Summary'!J53</f>
        <v xml:space="preserve">kW </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outlineLevel="1">
      <c r="B280" s="293" t="s">
        <v>250</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outlineLevel="1">
      <c r="B283" s="293" t="s">
        <v>250</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outlineLevel="1">
      <c r="B286" s="293" t="s">
        <v>250</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outlineLevel="1">
      <c r="B289" s="293" t="s">
        <v>250</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outlineLevel="1">
      <c r="B292" s="293" t="s">
        <v>250</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250</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250</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486</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250</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250</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2"/>
      <c r="AA307" s="502"/>
      <c r="AB307" s="502"/>
      <c r="AC307" s="414"/>
      <c r="AD307" s="414"/>
      <c r="AE307" s="414"/>
      <c r="AF307" s="414"/>
      <c r="AG307" s="414"/>
      <c r="AH307" s="414"/>
      <c r="AI307" s="414"/>
      <c r="AJ307" s="414"/>
      <c r="AK307" s="414"/>
      <c r="AL307" s="414"/>
      <c r="AM307" s="295">
        <f>SUM(Y307:AL307)</f>
        <v>0</v>
      </c>
    </row>
    <row r="308" spans="1:39" ht="15" outlineLevel="1">
      <c r="B308" s="293" t="s">
        <v>250</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502"/>
      <c r="AA310" s="414"/>
      <c r="AB310" s="414"/>
      <c r="AC310" s="414"/>
      <c r="AD310" s="414"/>
      <c r="AE310" s="414"/>
      <c r="AF310" s="414"/>
      <c r="AG310" s="414"/>
      <c r="AH310" s="414"/>
      <c r="AI310" s="414"/>
      <c r="AJ310" s="414"/>
      <c r="AK310" s="414"/>
      <c r="AL310" s="414"/>
      <c r="AM310" s="295">
        <f>SUM(Y310:AL310)</f>
        <v>0</v>
      </c>
    </row>
    <row r="311" spans="1:39" ht="15" outlineLevel="1">
      <c r="B311" s="293" t="s">
        <v>250</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250</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250</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250</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487</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250</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488</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250</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250</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250</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250</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250</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250</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250</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outlineLevel="1">
      <c r="B349" s="293" t="s">
        <v>250</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489</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250</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250</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250</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250</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250</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250</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490</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250</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491</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250</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493</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250</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494</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250</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251</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252</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8">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8">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8">
        <f>SUM(Y390:AL390)</f>
        <v>0</v>
      </c>
    </row>
    <row r="391" spans="1:41" s="379" customFormat="1" ht="15.75">
      <c r="A391" s="510"/>
      <c r="B391" s="348" t="s">
        <v>258</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 t="shared" ref="Y391:AE391" si="114">SUM(Y388:Y390)</f>
        <v>0</v>
      </c>
      <c r="Z391" s="345">
        <f t="shared" si="114"/>
        <v>0</v>
      </c>
      <c r="AA391" s="345">
        <f t="shared" si="114"/>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10"/>
      <c r="B392" s="348" t="s">
        <v>253</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10"/>
      <c r="B393" s="348" t="s">
        <v>265</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591</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259</v>
      </c>
      <c r="C404" s="280"/>
      <c r="D404" s="589" t="s">
        <v>524</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13" t="s">
        <v>211</v>
      </c>
      <c r="C405" s="815" t="s">
        <v>33</v>
      </c>
      <c r="D405" s="283" t="s">
        <v>423</v>
      </c>
      <c r="E405" s="817" t="s">
        <v>209</v>
      </c>
      <c r="F405" s="818"/>
      <c r="G405" s="818"/>
      <c r="H405" s="818"/>
      <c r="I405" s="818"/>
      <c r="J405" s="818"/>
      <c r="K405" s="818"/>
      <c r="L405" s="818"/>
      <c r="M405" s="819"/>
      <c r="N405" s="820" t="s">
        <v>213</v>
      </c>
      <c r="O405" s="283" t="s">
        <v>424</v>
      </c>
      <c r="P405" s="817" t="s">
        <v>212</v>
      </c>
      <c r="Q405" s="818"/>
      <c r="R405" s="818"/>
      <c r="S405" s="818"/>
      <c r="T405" s="818"/>
      <c r="U405" s="818"/>
      <c r="V405" s="818"/>
      <c r="W405" s="818"/>
      <c r="X405" s="819"/>
      <c r="Y405" s="810" t="s">
        <v>244</v>
      </c>
      <c r="Z405" s="811"/>
      <c r="AA405" s="811"/>
      <c r="AB405" s="811"/>
      <c r="AC405" s="811"/>
      <c r="AD405" s="811"/>
      <c r="AE405" s="811"/>
      <c r="AF405" s="811"/>
      <c r="AG405" s="811"/>
      <c r="AH405" s="811"/>
      <c r="AI405" s="811"/>
      <c r="AJ405" s="811"/>
      <c r="AK405" s="811"/>
      <c r="AL405" s="811"/>
      <c r="AM405" s="812"/>
    </row>
    <row r="406" spans="1:40" ht="45.75" customHeight="1">
      <c r="B406" s="814"/>
      <c r="C406" s="816"/>
      <c r="D406" s="284">
        <v>2014</v>
      </c>
      <c r="E406" s="284">
        <v>2015</v>
      </c>
      <c r="F406" s="284">
        <v>2016</v>
      </c>
      <c r="G406" s="284">
        <v>2017</v>
      </c>
      <c r="H406" s="284">
        <v>2018</v>
      </c>
      <c r="I406" s="284">
        <v>2019</v>
      </c>
      <c r="J406" s="284">
        <v>2020</v>
      </c>
      <c r="K406" s="284">
        <v>2021</v>
      </c>
      <c r="L406" s="284">
        <v>2022</v>
      </c>
      <c r="M406" s="284">
        <v>2023</v>
      </c>
      <c r="N406" s="821"/>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 50 to 2999 KW</v>
      </c>
      <c r="AB406" s="284" t="str">
        <f>'1.  LRAMVA Summary'!G52</f>
        <v>GS 3000 to 4999 KW</v>
      </c>
      <c r="AC406" s="284" t="str">
        <f>'1.  LRAMVA Summary'!H52</f>
        <v>USL</v>
      </c>
      <c r="AD406" s="284" t="str">
        <f>'1.  LRAMVA Summary'!I52</f>
        <v xml:space="preserve">Sentinel </v>
      </c>
      <c r="AE406" s="284" t="str">
        <f>'1.  LRAMVA Summary'!J52</f>
        <v>Street Lighting</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t="str">
        <f>'1.  LRAMVA Summary'!I53</f>
        <v xml:space="preserve">kW </v>
      </c>
      <c r="AE407" s="290" t="str">
        <f>'1.  LRAMVA Summary'!J53</f>
        <v xml:space="preserve">kW </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260</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260</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9"/>
      <c r="Z414" s="409"/>
      <c r="AA414" s="409"/>
      <c r="AB414" s="409"/>
      <c r="AC414" s="409"/>
      <c r="AD414" s="409"/>
      <c r="AE414" s="409"/>
      <c r="AF414" s="409"/>
      <c r="AG414" s="409"/>
      <c r="AH414" s="409"/>
      <c r="AI414" s="409"/>
      <c r="AJ414" s="409"/>
      <c r="AK414" s="409"/>
      <c r="AL414" s="409"/>
      <c r="AM414" s="295">
        <f>SUM(Y414:AL414)</f>
        <v>0</v>
      </c>
    </row>
    <row r="415" spans="1:40" ht="15" outlineLevel="1">
      <c r="B415" s="293" t="s">
        <v>260</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0</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9"/>
      <c r="Z417" s="409"/>
      <c r="AA417" s="409"/>
      <c r="AB417" s="409"/>
      <c r="AC417" s="409"/>
      <c r="AD417" s="409"/>
      <c r="AE417" s="409"/>
      <c r="AF417" s="409"/>
      <c r="AG417" s="409"/>
      <c r="AH417" s="409"/>
      <c r="AI417" s="409"/>
      <c r="AJ417" s="409"/>
      <c r="AK417" s="409"/>
      <c r="AL417" s="409"/>
      <c r="AM417" s="295">
        <f>SUM(Y417:AL417)</f>
        <v>0</v>
      </c>
    </row>
    <row r="418" spans="1:39" ht="15" outlineLevel="1">
      <c r="B418" s="293" t="s">
        <v>260</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0</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9"/>
      <c r="Z420" s="409"/>
      <c r="AA420" s="409"/>
      <c r="AB420" s="409"/>
      <c r="AC420" s="409"/>
      <c r="AD420" s="409"/>
      <c r="AE420" s="409"/>
      <c r="AF420" s="409"/>
      <c r="AG420" s="409"/>
      <c r="AH420" s="409"/>
      <c r="AI420" s="409"/>
      <c r="AJ420" s="409"/>
      <c r="AK420" s="409"/>
      <c r="AL420" s="409"/>
      <c r="AM420" s="295">
        <f>SUM(Y420:AL420)</f>
        <v>0</v>
      </c>
    </row>
    <row r="421" spans="1:39" ht="15" outlineLevel="1">
      <c r="B421" s="293" t="s">
        <v>260</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0</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260</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260</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486</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260</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260</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260</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14"/>
      <c r="Z439" s="468"/>
      <c r="AA439" s="414"/>
      <c r="AB439" s="414"/>
      <c r="AC439" s="414"/>
      <c r="AD439" s="414"/>
      <c r="AE439" s="414"/>
      <c r="AF439" s="414"/>
      <c r="AG439" s="414"/>
      <c r="AH439" s="414"/>
      <c r="AI439" s="414"/>
      <c r="AJ439" s="414"/>
      <c r="AK439" s="414"/>
      <c r="AL439" s="414"/>
      <c r="AM439" s="295">
        <f>SUM(Y439:AL439)</f>
        <v>0</v>
      </c>
    </row>
    <row r="440" spans="1:39" ht="15" outlineLevel="1">
      <c r="B440" s="293" t="s">
        <v>260</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0</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260</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260</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260</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487</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260</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488</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260</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260</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260</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260</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260</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260</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38">AA470</f>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260</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9"/>
      <c r="Z477" s="409"/>
      <c r="AA477" s="409"/>
      <c r="AB477" s="409"/>
      <c r="AC477" s="409"/>
      <c r="AD477" s="409"/>
      <c r="AE477" s="409"/>
      <c r="AF477" s="409"/>
      <c r="AG477" s="409"/>
      <c r="AH477" s="409"/>
      <c r="AI477" s="409"/>
      <c r="AJ477" s="409"/>
      <c r="AK477" s="409"/>
      <c r="AL477" s="409"/>
      <c r="AM477" s="295">
        <f>SUM(Y477:AL477)</f>
        <v>0</v>
      </c>
    </row>
    <row r="478" spans="1:39" ht="15" outlineLevel="1">
      <c r="B478" s="293" t="s">
        <v>260</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0</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489</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260</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260</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260</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260</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260</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260</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490</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260</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491</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492</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260</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493</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260</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494</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260</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261</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262</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8">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8">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8">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8">
        <f>SUM(Y520:AL520)</f>
        <v>0</v>
      </c>
    </row>
    <row r="521" spans="2:41" ht="15.75">
      <c r="B521" s="348" t="s">
        <v>263</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264</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266</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591</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1110" zoomScale="90" zoomScaleNormal="90" workbookViewId="0">
      <pane xSplit="2" topLeftCell="AA1" activePane="topRight" state="frozen"/>
      <selection pane="topRight" activeCell="J679" sqref="J679"/>
    </sheetView>
  </sheetViews>
  <sheetFormatPr defaultColWidth="9" defaultRowHeight="15" outlineLevelRow="1" outlineLevelCol="1"/>
  <cols>
    <col min="1" max="1" width="4.5703125" style="521" customWidth="1"/>
    <col min="2" max="2" width="44" style="426" customWidth="1"/>
    <col min="3" max="3" width="13.42578125" style="426" customWidth="1"/>
    <col min="4" max="4" width="17" style="426" customWidth="1"/>
    <col min="5" max="13" width="10.140625" style="426" bestFit="1" customWidth="1" outlineLevel="1"/>
    <col min="14" max="14" width="13.5703125" style="426" customWidth="1" outlineLevel="1"/>
    <col min="15" max="15" width="15.5703125" style="426" customWidth="1"/>
    <col min="16" max="24" width="9" style="426" customWidth="1" outlineLevel="1"/>
    <col min="25" max="25" width="16.5703125" style="426" customWidth="1"/>
    <col min="26" max="27" width="15" style="426" customWidth="1"/>
    <col min="28" max="28" width="17.5703125" style="426" customWidth="1"/>
    <col min="29" max="29" width="19.5703125" style="426" customWidth="1"/>
    <col min="30" max="30" width="18.5703125" style="426" customWidth="1"/>
    <col min="31" max="35" width="15" style="426" customWidth="1"/>
    <col min="36" max="38" width="17.28515625" style="426" customWidth="1"/>
    <col min="39" max="39" width="14.5703125" style="426" customWidth="1"/>
    <col min="40" max="40" width="11.5703125" style="426" customWidth="1"/>
    <col min="41" max="16384" width="9" style="426"/>
  </cols>
  <sheetData>
    <row r="13" spans="2:39" ht="15.75" thickBot="1"/>
    <row r="14" spans="2:39" ht="26.25" customHeight="1" thickBot="1">
      <c r="B14" s="823"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23"/>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23"/>
      <c r="C16" s="804" t="s">
        <v>554</v>
      </c>
      <c r="D16" s="805"/>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23" t="s">
        <v>507</v>
      </c>
      <c r="C18" s="822" t="s">
        <v>695</v>
      </c>
      <c r="D18" s="822"/>
      <c r="E18" s="822"/>
      <c r="F18" s="822"/>
      <c r="G18" s="822"/>
      <c r="H18" s="822"/>
      <c r="I18" s="822"/>
      <c r="J18" s="822"/>
      <c r="K18" s="822"/>
      <c r="L18" s="822"/>
      <c r="M18" s="822"/>
      <c r="N18" s="822"/>
      <c r="O18" s="822"/>
      <c r="P18" s="822"/>
      <c r="Q18" s="822"/>
      <c r="R18" s="822"/>
      <c r="S18" s="822"/>
      <c r="T18" s="822"/>
      <c r="U18" s="822"/>
      <c r="V18" s="822"/>
      <c r="W18" s="822"/>
      <c r="X18" s="822"/>
      <c r="Y18" s="605"/>
      <c r="Z18" s="605"/>
      <c r="AA18" s="605"/>
      <c r="AB18" s="605"/>
      <c r="AC18" s="605"/>
      <c r="AD18" s="605"/>
      <c r="AE18" s="269"/>
      <c r="AF18" s="264"/>
      <c r="AG18" s="264"/>
      <c r="AH18" s="264"/>
      <c r="AI18" s="264"/>
      <c r="AJ18" s="264"/>
      <c r="AK18" s="264"/>
      <c r="AL18" s="264"/>
      <c r="AM18" s="264"/>
    </row>
    <row r="19" spans="2:39" ht="45.75" customHeight="1">
      <c r="B19" s="823"/>
      <c r="C19" s="822" t="s">
        <v>574</v>
      </c>
      <c r="D19" s="822"/>
      <c r="E19" s="822"/>
      <c r="F19" s="822"/>
      <c r="G19" s="822"/>
      <c r="H19" s="822"/>
      <c r="I19" s="822"/>
      <c r="J19" s="822"/>
      <c r="K19" s="822"/>
      <c r="L19" s="822"/>
      <c r="M19" s="822"/>
      <c r="N19" s="822"/>
      <c r="O19" s="822"/>
      <c r="P19" s="822"/>
      <c r="Q19" s="822"/>
      <c r="R19" s="822"/>
      <c r="S19" s="822"/>
      <c r="T19" s="822"/>
      <c r="U19" s="822"/>
      <c r="V19" s="822"/>
      <c r="W19" s="822"/>
      <c r="X19" s="822"/>
      <c r="Y19" s="605"/>
      <c r="Z19" s="605"/>
      <c r="AA19" s="605"/>
      <c r="AB19" s="605"/>
      <c r="AC19" s="605"/>
      <c r="AD19" s="605"/>
      <c r="AE19" s="269"/>
      <c r="AF19" s="264"/>
      <c r="AG19" s="264"/>
      <c r="AH19" s="264"/>
      <c r="AI19" s="264"/>
      <c r="AJ19" s="264"/>
      <c r="AK19" s="264"/>
      <c r="AL19" s="264"/>
      <c r="AM19" s="264"/>
    </row>
    <row r="20" spans="2:39" ht="62.25" customHeight="1">
      <c r="B20" s="272"/>
      <c r="C20" s="822" t="s">
        <v>572</v>
      </c>
      <c r="D20" s="822"/>
      <c r="E20" s="822"/>
      <c r="F20" s="822"/>
      <c r="G20" s="822"/>
      <c r="H20" s="822"/>
      <c r="I20" s="822"/>
      <c r="J20" s="822"/>
      <c r="K20" s="822"/>
      <c r="L20" s="822"/>
      <c r="M20" s="822"/>
      <c r="N20" s="822"/>
      <c r="O20" s="822"/>
      <c r="P20" s="822"/>
      <c r="Q20" s="822"/>
      <c r="R20" s="822"/>
      <c r="S20" s="822"/>
      <c r="T20" s="822"/>
      <c r="U20" s="822"/>
      <c r="V20" s="822"/>
      <c r="W20" s="822"/>
      <c r="X20" s="822"/>
      <c r="Y20" s="605"/>
      <c r="Z20" s="605"/>
      <c r="AA20" s="605"/>
      <c r="AB20" s="605"/>
      <c r="AC20" s="605"/>
      <c r="AD20" s="605"/>
      <c r="AE20" s="427"/>
      <c r="AF20" s="264"/>
      <c r="AG20" s="264"/>
      <c r="AH20" s="264"/>
      <c r="AI20" s="264"/>
      <c r="AJ20" s="264"/>
      <c r="AK20" s="264"/>
      <c r="AL20" s="264"/>
      <c r="AM20" s="264"/>
    </row>
    <row r="21" spans="2:39" ht="37.5" customHeight="1">
      <c r="B21" s="272"/>
      <c r="C21" s="822" t="s">
        <v>638</v>
      </c>
      <c r="D21" s="822"/>
      <c r="E21" s="822"/>
      <c r="F21" s="822"/>
      <c r="G21" s="822"/>
      <c r="H21" s="822"/>
      <c r="I21" s="822"/>
      <c r="J21" s="822"/>
      <c r="K21" s="822"/>
      <c r="L21" s="822"/>
      <c r="M21" s="822"/>
      <c r="N21" s="822"/>
      <c r="O21" s="822"/>
      <c r="P21" s="822"/>
      <c r="Q21" s="822"/>
      <c r="R21" s="822"/>
      <c r="S21" s="822"/>
      <c r="T21" s="822"/>
      <c r="U21" s="822"/>
      <c r="V21" s="822"/>
      <c r="W21" s="822"/>
      <c r="X21" s="822"/>
      <c r="Y21" s="605"/>
      <c r="Z21" s="605"/>
      <c r="AA21" s="605"/>
      <c r="AB21" s="605"/>
      <c r="AC21" s="605"/>
      <c r="AD21" s="605"/>
      <c r="AE21" s="275"/>
      <c r="AF21" s="264"/>
      <c r="AG21" s="264"/>
      <c r="AH21" s="264"/>
      <c r="AI21" s="264"/>
      <c r="AJ21" s="264"/>
      <c r="AK21" s="264"/>
      <c r="AL21" s="264"/>
      <c r="AM21" s="264"/>
    </row>
    <row r="22" spans="2:39" ht="54.75" customHeight="1">
      <c r="B22" s="272"/>
      <c r="C22" s="822" t="s">
        <v>622</v>
      </c>
      <c r="D22" s="822"/>
      <c r="E22" s="822"/>
      <c r="F22" s="822"/>
      <c r="G22" s="822"/>
      <c r="H22" s="822"/>
      <c r="I22" s="822"/>
      <c r="J22" s="822"/>
      <c r="K22" s="822"/>
      <c r="L22" s="822"/>
      <c r="M22" s="822"/>
      <c r="N22" s="822"/>
      <c r="O22" s="822"/>
      <c r="P22" s="822"/>
      <c r="Q22" s="822"/>
      <c r="R22" s="822"/>
      <c r="S22" s="822"/>
      <c r="T22" s="822"/>
      <c r="U22" s="822"/>
      <c r="V22" s="822"/>
      <c r="W22" s="822"/>
      <c r="X22" s="822"/>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23" t="s">
        <v>530</v>
      </c>
      <c r="C24" s="595" t="s">
        <v>532</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23"/>
      <c r="C25" s="595" t="s">
        <v>533</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534</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535</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536</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537</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267</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13" t="s">
        <v>211</v>
      </c>
      <c r="C34" s="815" t="s">
        <v>33</v>
      </c>
      <c r="D34" s="283" t="s">
        <v>423</v>
      </c>
      <c r="E34" s="817" t="s">
        <v>209</v>
      </c>
      <c r="F34" s="818"/>
      <c r="G34" s="818"/>
      <c r="H34" s="818"/>
      <c r="I34" s="818"/>
      <c r="J34" s="818"/>
      <c r="K34" s="818"/>
      <c r="L34" s="818"/>
      <c r="M34" s="819"/>
      <c r="N34" s="820" t="s">
        <v>213</v>
      </c>
      <c r="O34" s="283" t="s">
        <v>424</v>
      </c>
      <c r="P34" s="817" t="s">
        <v>212</v>
      </c>
      <c r="Q34" s="818"/>
      <c r="R34" s="818"/>
      <c r="S34" s="818"/>
      <c r="T34" s="818"/>
      <c r="U34" s="818"/>
      <c r="V34" s="818"/>
      <c r="W34" s="818"/>
      <c r="X34" s="819"/>
      <c r="Y34" s="810" t="s">
        <v>244</v>
      </c>
      <c r="Z34" s="811"/>
      <c r="AA34" s="811"/>
      <c r="AB34" s="811"/>
      <c r="AC34" s="811"/>
      <c r="AD34" s="811"/>
      <c r="AE34" s="811"/>
      <c r="AF34" s="811"/>
      <c r="AG34" s="811"/>
      <c r="AH34" s="811"/>
      <c r="AI34" s="811"/>
      <c r="AJ34" s="811"/>
      <c r="AK34" s="811"/>
      <c r="AL34" s="811"/>
      <c r="AM34" s="812"/>
    </row>
    <row r="35" spans="1:39" ht="65.25" customHeight="1">
      <c r="B35" s="814"/>
      <c r="C35" s="816"/>
      <c r="D35" s="284">
        <v>2015</v>
      </c>
      <c r="E35" s="284">
        <v>2016</v>
      </c>
      <c r="F35" s="284">
        <v>2017</v>
      </c>
      <c r="G35" s="284">
        <v>2018</v>
      </c>
      <c r="H35" s="284">
        <v>2019</v>
      </c>
      <c r="I35" s="284">
        <v>2020</v>
      </c>
      <c r="J35" s="284">
        <v>2021</v>
      </c>
      <c r="K35" s="284">
        <v>2022</v>
      </c>
      <c r="L35" s="284">
        <v>2023</v>
      </c>
      <c r="M35" s="428">
        <v>2024</v>
      </c>
      <c r="N35" s="821"/>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 50 to 2999 KW</v>
      </c>
      <c r="AB35" s="284" t="str">
        <f>'1.  LRAMVA Summary'!G52</f>
        <v>GS 3000 to 4999 KW</v>
      </c>
      <c r="AC35" s="284" t="str">
        <f>'1.  LRAMVA Summary'!H52</f>
        <v>USL</v>
      </c>
      <c r="AD35" s="284" t="str">
        <f>'1.  LRAMVA Summary'!I52</f>
        <v xml:space="preserve">Sentinel </v>
      </c>
      <c r="AE35" s="284" t="str">
        <f>'1.  LRAMVA Summary'!J52</f>
        <v>Street Lighting</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505</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t="str">
        <f>'1.  LRAMVA Summary'!I53</f>
        <v xml:space="preserve">kW </v>
      </c>
      <c r="AE36" s="290" t="str">
        <f>'1.  LRAMVA Summary'!J53</f>
        <v xml:space="preserve">kW </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498</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c r="E38" s="294"/>
      <c r="F38" s="294"/>
      <c r="G38" s="294"/>
      <c r="H38" s="294"/>
      <c r="I38" s="294"/>
      <c r="J38" s="294"/>
      <c r="K38" s="294"/>
      <c r="L38" s="294"/>
      <c r="M38" s="294"/>
      <c r="N38" s="290"/>
      <c r="O38" s="294"/>
      <c r="P38" s="294"/>
      <c r="Q38" s="294"/>
      <c r="R38" s="294"/>
      <c r="S38" s="294"/>
      <c r="T38" s="294"/>
      <c r="U38" s="294"/>
      <c r="V38" s="294"/>
      <c r="W38" s="294"/>
      <c r="X38" s="294"/>
      <c r="Y38" s="409"/>
      <c r="Z38" s="409"/>
      <c r="AA38" s="409"/>
      <c r="AB38" s="409"/>
      <c r="AC38" s="409"/>
      <c r="AD38" s="409"/>
      <c r="AE38" s="409"/>
      <c r="AF38" s="409"/>
      <c r="AG38" s="409"/>
      <c r="AH38" s="409"/>
      <c r="AI38" s="409"/>
      <c r="AJ38" s="409"/>
      <c r="AK38" s="409"/>
      <c r="AL38" s="409"/>
      <c r="AM38" s="295">
        <f>SUM(Y38:AL38)</f>
        <v>0</v>
      </c>
    </row>
    <row r="39" spans="1:39" outlineLevel="1">
      <c r="B39" s="293" t="s">
        <v>268</v>
      </c>
      <c r="C39" s="290" t="s">
        <v>163</v>
      </c>
      <c r="D39" s="294"/>
      <c r="E39" s="294"/>
      <c r="F39" s="294"/>
      <c r="G39" s="294"/>
      <c r="H39" s="294"/>
      <c r="I39" s="294"/>
      <c r="J39" s="294"/>
      <c r="K39" s="294"/>
      <c r="L39" s="294"/>
      <c r="M39" s="294"/>
      <c r="N39" s="467"/>
      <c r="O39" s="294"/>
      <c r="P39" s="294"/>
      <c r="Q39" s="294"/>
      <c r="R39" s="294"/>
      <c r="S39" s="294"/>
      <c r="T39" s="294"/>
      <c r="U39" s="294"/>
      <c r="V39" s="294"/>
      <c r="W39" s="294"/>
      <c r="X39" s="294"/>
      <c r="Y39" s="410">
        <f>Y38</f>
        <v>0</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c r="E41" s="294"/>
      <c r="F41" s="294"/>
      <c r="G41" s="294"/>
      <c r="H41" s="294"/>
      <c r="I41" s="294"/>
      <c r="J41" s="294"/>
      <c r="K41" s="294"/>
      <c r="L41" s="294"/>
      <c r="M41" s="294"/>
      <c r="N41" s="290"/>
      <c r="O41" s="294"/>
      <c r="P41" s="294"/>
      <c r="Q41" s="294"/>
      <c r="R41" s="294"/>
      <c r="S41" s="294"/>
      <c r="T41" s="294"/>
      <c r="U41" s="294"/>
      <c r="V41" s="294"/>
      <c r="W41" s="294"/>
      <c r="X41" s="294"/>
      <c r="Y41" s="409"/>
      <c r="Z41" s="409"/>
      <c r="AA41" s="409"/>
      <c r="AB41" s="409"/>
      <c r="AC41" s="409"/>
      <c r="AD41" s="409"/>
      <c r="AE41" s="409"/>
      <c r="AF41" s="409"/>
      <c r="AG41" s="409"/>
      <c r="AH41" s="409"/>
      <c r="AI41" s="409"/>
      <c r="AJ41" s="409"/>
      <c r="AK41" s="409"/>
      <c r="AL41" s="409"/>
      <c r="AM41" s="295">
        <f>SUM(Y41:AL41)</f>
        <v>0</v>
      </c>
    </row>
    <row r="42" spans="1:39" outlineLevel="1">
      <c r="B42" s="293" t="s">
        <v>268</v>
      </c>
      <c r="C42" s="290" t="s">
        <v>163</v>
      </c>
      <c r="D42" s="294"/>
      <c r="E42" s="294"/>
      <c r="F42" s="294"/>
      <c r="G42" s="294"/>
      <c r="H42" s="294"/>
      <c r="I42" s="294"/>
      <c r="J42" s="294"/>
      <c r="K42" s="294"/>
      <c r="L42" s="294"/>
      <c r="M42" s="294"/>
      <c r="N42" s="467"/>
      <c r="O42" s="294"/>
      <c r="P42" s="294"/>
      <c r="Q42" s="294"/>
      <c r="R42" s="294"/>
      <c r="S42" s="294"/>
      <c r="T42" s="294"/>
      <c r="U42" s="294"/>
      <c r="V42" s="294"/>
      <c r="W42" s="294"/>
      <c r="X42" s="294"/>
      <c r="Y42" s="410">
        <f t="shared" ref="Y42:AL42" si="1">Y41</f>
        <v>0</v>
      </c>
      <c r="Z42" s="410">
        <f t="shared" si="1"/>
        <v>0</v>
      </c>
      <c r="AA42" s="410">
        <f t="shared" si="1"/>
        <v>0</v>
      </c>
      <c r="AB42" s="410">
        <f t="shared" si="1"/>
        <v>0</v>
      </c>
      <c r="AC42" s="410">
        <f t="shared" si="1"/>
        <v>0</v>
      </c>
      <c r="AD42" s="410">
        <f t="shared" si="1"/>
        <v>0</v>
      </c>
      <c r="AE42" s="410">
        <f t="shared" si="1"/>
        <v>0</v>
      </c>
      <c r="AF42" s="410">
        <f t="shared" si="1"/>
        <v>0</v>
      </c>
      <c r="AG42" s="410">
        <f t="shared" si="1"/>
        <v>0</v>
      </c>
      <c r="AH42" s="410">
        <f t="shared" si="1"/>
        <v>0</v>
      </c>
      <c r="AI42" s="410">
        <f t="shared" si="1"/>
        <v>0</v>
      </c>
      <c r="AJ42" s="410">
        <f t="shared" si="1"/>
        <v>0</v>
      </c>
      <c r="AK42" s="410">
        <f t="shared" si="1"/>
        <v>0</v>
      </c>
      <c r="AL42" s="410">
        <f t="shared" si="1"/>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c r="E44" s="294"/>
      <c r="F44" s="294"/>
      <c r="G44" s="294"/>
      <c r="H44" s="294"/>
      <c r="I44" s="294"/>
      <c r="J44" s="294"/>
      <c r="K44" s="294"/>
      <c r="L44" s="294"/>
      <c r="M44" s="294"/>
      <c r="N44" s="290"/>
      <c r="O44" s="294"/>
      <c r="P44" s="294"/>
      <c r="Q44" s="294"/>
      <c r="R44" s="294"/>
      <c r="S44" s="294"/>
      <c r="T44" s="294"/>
      <c r="U44" s="294"/>
      <c r="V44" s="294"/>
      <c r="W44" s="294"/>
      <c r="X44" s="294"/>
      <c r="Y44" s="409"/>
      <c r="Z44" s="409"/>
      <c r="AA44" s="409"/>
      <c r="AB44" s="409"/>
      <c r="AC44" s="409"/>
      <c r="AD44" s="409"/>
      <c r="AE44" s="409"/>
      <c r="AF44" s="409"/>
      <c r="AG44" s="409"/>
      <c r="AH44" s="409"/>
      <c r="AI44" s="409"/>
      <c r="AJ44" s="409"/>
      <c r="AK44" s="409"/>
      <c r="AL44" s="409"/>
      <c r="AM44" s="295">
        <f>SUM(Y44:AL44)</f>
        <v>0</v>
      </c>
    </row>
    <row r="45" spans="1:39" outlineLevel="1">
      <c r="B45" s="293" t="s">
        <v>268</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 t="shared" ref="Y45:AL45" si="2">Y44</f>
        <v>0</v>
      </c>
      <c r="Z45" s="410">
        <f t="shared" si="2"/>
        <v>0</v>
      </c>
      <c r="AA45" s="410">
        <f t="shared" si="2"/>
        <v>0</v>
      </c>
      <c r="AB45" s="410">
        <f t="shared" si="2"/>
        <v>0</v>
      </c>
      <c r="AC45" s="410">
        <f t="shared" si="2"/>
        <v>0</v>
      </c>
      <c r="AD45" s="410">
        <f t="shared" si="2"/>
        <v>0</v>
      </c>
      <c r="AE45" s="410">
        <f t="shared" si="2"/>
        <v>0</v>
      </c>
      <c r="AF45" s="410">
        <f t="shared" si="2"/>
        <v>0</v>
      </c>
      <c r="AG45" s="410">
        <f t="shared" si="2"/>
        <v>0</v>
      </c>
      <c r="AH45" s="410">
        <f t="shared" si="2"/>
        <v>0</v>
      </c>
      <c r="AI45" s="410">
        <f t="shared" si="2"/>
        <v>0</v>
      </c>
      <c r="AJ45" s="410">
        <f t="shared" si="2"/>
        <v>0</v>
      </c>
      <c r="AK45" s="410">
        <f t="shared" si="2"/>
        <v>0</v>
      </c>
      <c r="AL45" s="410">
        <f t="shared" si="2"/>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681</v>
      </c>
      <c r="C47" s="290" t="s">
        <v>25</v>
      </c>
      <c r="D47" s="294"/>
      <c r="E47" s="294"/>
      <c r="F47" s="294"/>
      <c r="G47" s="294"/>
      <c r="H47" s="294"/>
      <c r="I47" s="294"/>
      <c r="J47" s="294"/>
      <c r="K47" s="294"/>
      <c r="L47" s="294"/>
      <c r="M47" s="294"/>
      <c r="N47" s="290"/>
      <c r="O47" s="294"/>
      <c r="P47" s="294"/>
      <c r="Q47" s="294"/>
      <c r="R47" s="294"/>
      <c r="S47" s="294"/>
      <c r="T47" s="294"/>
      <c r="U47" s="294"/>
      <c r="V47" s="294"/>
      <c r="W47" s="294"/>
      <c r="X47" s="294"/>
      <c r="Y47" s="409"/>
      <c r="Z47" s="409"/>
      <c r="AA47" s="409"/>
      <c r="AB47" s="409"/>
      <c r="AC47" s="409"/>
      <c r="AD47" s="409"/>
      <c r="AE47" s="409"/>
      <c r="AF47" s="409"/>
      <c r="AG47" s="409"/>
      <c r="AH47" s="409"/>
      <c r="AI47" s="409"/>
      <c r="AJ47" s="409"/>
      <c r="AK47" s="409"/>
      <c r="AL47" s="409"/>
      <c r="AM47" s="295">
        <f>SUM(Y47:AL47)</f>
        <v>0</v>
      </c>
    </row>
    <row r="48" spans="1:39" outlineLevel="1">
      <c r="B48" s="293" t="s">
        <v>268</v>
      </c>
      <c r="C48" s="290" t="s">
        <v>163</v>
      </c>
      <c r="D48" s="294"/>
      <c r="E48" s="294"/>
      <c r="F48" s="294"/>
      <c r="G48" s="294"/>
      <c r="H48" s="294"/>
      <c r="I48" s="294"/>
      <c r="J48" s="294"/>
      <c r="K48" s="294"/>
      <c r="L48" s="294"/>
      <c r="M48" s="294"/>
      <c r="N48" s="467"/>
      <c r="O48" s="294"/>
      <c r="P48" s="294"/>
      <c r="Q48" s="294"/>
      <c r="R48" s="294"/>
      <c r="S48" s="294"/>
      <c r="T48" s="294"/>
      <c r="U48" s="294"/>
      <c r="V48" s="294"/>
      <c r="W48" s="294"/>
      <c r="X48" s="294"/>
      <c r="Y48" s="410">
        <f t="shared" ref="Y48:AL48" si="3">Y47</f>
        <v>0</v>
      </c>
      <c r="Z48" s="410">
        <f t="shared" si="3"/>
        <v>0</v>
      </c>
      <c r="AA48" s="410">
        <f t="shared" si="3"/>
        <v>0</v>
      </c>
      <c r="AB48" s="410">
        <f t="shared" si="3"/>
        <v>0</v>
      </c>
      <c r="AC48" s="410">
        <f t="shared" si="3"/>
        <v>0</v>
      </c>
      <c r="AD48" s="410">
        <f t="shared" si="3"/>
        <v>0</v>
      </c>
      <c r="AE48" s="410">
        <f t="shared" si="3"/>
        <v>0</v>
      </c>
      <c r="AF48" s="410">
        <f t="shared" si="3"/>
        <v>0</v>
      </c>
      <c r="AG48" s="410">
        <f t="shared" si="3"/>
        <v>0</v>
      </c>
      <c r="AH48" s="410">
        <f t="shared" si="3"/>
        <v>0</v>
      </c>
      <c r="AI48" s="410">
        <f t="shared" si="3"/>
        <v>0</v>
      </c>
      <c r="AJ48" s="410">
        <f t="shared" si="3"/>
        <v>0</v>
      </c>
      <c r="AK48" s="410">
        <f t="shared" si="3"/>
        <v>0</v>
      </c>
      <c r="AL48" s="410">
        <f t="shared" si="3"/>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268</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 t="shared" ref="Y51:AL51" si="4">Y50</f>
        <v>0</v>
      </c>
      <c r="Z51" s="410">
        <f t="shared" si="4"/>
        <v>0</v>
      </c>
      <c r="AA51" s="410">
        <f t="shared" si="4"/>
        <v>0</v>
      </c>
      <c r="AB51" s="410">
        <f t="shared" si="4"/>
        <v>0</v>
      </c>
      <c r="AC51" s="410">
        <f t="shared" si="4"/>
        <v>0</v>
      </c>
      <c r="AD51" s="410">
        <f t="shared" si="4"/>
        <v>0</v>
      </c>
      <c r="AE51" s="410">
        <f t="shared" si="4"/>
        <v>0</v>
      </c>
      <c r="AF51" s="410">
        <f t="shared" si="4"/>
        <v>0</v>
      </c>
      <c r="AG51" s="410">
        <f t="shared" si="4"/>
        <v>0</v>
      </c>
      <c r="AH51" s="410">
        <f t="shared" si="4"/>
        <v>0</v>
      </c>
      <c r="AI51" s="410">
        <f t="shared" si="4"/>
        <v>0</v>
      </c>
      <c r="AJ51" s="410">
        <f t="shared" si="4"/>
        <v>0</v>
      </c>
      <c r="AK51" s="410">
        <f t="shared" si="4"/>
        <v>0</v>
      </c>
      <c r="AL51" s="410">
        <f t="shared" si="4"/>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499</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268</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 t="shared" ref="Y55:AL55" si="5">Y54</f>
        <v>0</v>
      </c>
      <c r="Z55" s="410">
        <f t="shared" si="5"/>
        <v>0</v>
      </c>
      <c r="AA55" s="410">
        <f t="shared" si="5"/>
        <v>0</v>
      </c>
      <c r="AB55" s="410">
        <f t="shared" si="5"/>
        <v>0</v>
      </c>
      <c r="AC55" s="410">
        <f t="shared" si="5"/>
        <v>0</v>
      </c>
      <c r="AD55" s="410">
        <f t="shared" si="5"/>
        <v>0</v>
      </c>
      <c r="AE55" s="410">
        <f t="shared" si="5"/>
        <v>0</v>
      </c>
      <c r="AF55" s="410">
        <f t="shared" si="5"/>
        <v>0</v>
      </c>
      <c r="AG55" s="410">
        <f t="shared" si="5"/>
        <v>0</v>
      </c>
      <c r="AH55" s="410">
        <f t="shared" si="5"/>
        <v>0</v>
      </c>
      <c r="AI55" s="410">
        <f t="shared" si="5"/>
        <v>0</v>
      </c>
      <c r="AJ55" s="410">
        <f t="shared" si="5"/>
        <v>0</v>
      </c>
      <c r="AK55" s="410">
        <f t="shared" si="5"/>
        <v>0</v>
      </c>
      <c r="AL55" s="410">
        <f t="shared" si="5"/>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c r="E57" s="294"/>
      <c r="F57" s="294"/>
      <c r="G57" s="294"/>
      <c r="H57" s="294"/>
      <c r="I57" s="294"/>
      <c r="J57" s="294"/>
      <c r="K57" s="294"/>
      <c r="L57" s="294"/>
      <c r="M57" s="294"/>
      <c r="N57" s="294">
        <v>12</v>
      </c>
      <c r="O57" s="294"/>
      <c r="P57" s="294"/>
      <c r="Q57" s="294"/>
      <c r="R57" s="294"/>
      <c r="S57" s="294"/>
      <c r="T57" s="294"/>
      <c r="U57" s="294"/>
      <c r="V57" s="294"/>
      <c r="W57" s="294"/>
      <c r="X57" s="294"/>
      <c r="Y57" s="532"/>
      <c r="Z57" s="532"/>
      <c r="AA57" s="532"/>
      <c r="AB57" s="409"/>
      <c r="AC57" s="532"/>
      <c r="AD57" s="409"/>
      <c r="AE57" s="409"/>
      <c r="AF57" s="414"/>
      <c r="AG57" s="414"/>
      <c r="AH57" s="414"/>
      <c r="AI57" s="414"/>
      <c r="AJ57" s="414"/>
      <c r="AK57" s="414"/>
      <c r="AL57" s="414"/>
      <c r="AM57" s="295">
        <f>SUM(Y57:AL57)</f>
        <v>0</v>
      </c>
    </row>
    <row r="58" spans="1:39" outlineLevel="1">
      <c r="B58" s="293" t="s">
        <v>268</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 t="shared" ref="Y58:AL58" si="6">Y57</f>
        <v>0</v>
      </c>
      <c r="Z58" s="410">
        <f t="shared" si="6"/>
        <v>0</v>
      </c>
      <c r="AA58" s="410">
        <f t="shared" si="6"/>
        <v>0</v>
      </c>
      <c r="AB58" s="410">
        <f t="shared" si="6"/>
        <v>0</v>
      </c>
      <c r="AC58" s="410">
        <f t="shared" si="6"/>
        <v>0</v>
      </c>
      <c r="AD58" s="410">
        <f t="shared" si="6"/>
        <v>0</v>
      </c>
      <c r="AE58" s="410">
        <f t="shared" si="6"/>
        <v>0</v>
      </c>
      <c r="AF58" s="410">
        <f t="shared" si="6"/>
        <v>0</v>
      </c>
      <c r="AG58" s="410">
        <f t="shared" si="6"/>
        <v>0</v>
      </c>
      <c r="AH58" s="410">
        <f t="shared" si="6"/>
        <v>0</v>
      </c>
      <c r="AI58" s="410">
        <f t="shared" si="6"/>
        <v>0</v>
      </c>
      <c r="AJ58" s="410">
        <f t="shared" si="6"/>
        <v>0</v>
      </c>
      <c r="AK58" s="410">
        <f t="shared" si="6"/>
        <v>0</v>
      </c>
      <c r="AL58" s="410">
        <f t="shared" si="6"/>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c r="E60" s="294"/>
      <c r="F60" s="294"/>
      <c r="G60" s="294"/>
      <c r="H60" s="294"/>
      <c r="I60" s="294"/>
      <c r="J60" s="294"/>
      <c r="K60" s="294"/>
      <c r="L60" s="294"/>
      <c r="M60" s="294"/>
      <c r="N60" s="294">
        <v>12</v>
      </c>
      <c r="O60" s="294"/>
      <c r="P60" s="294"/>
      <c r="Q60" s="294"/>
      <c r="R60" s="294"/>
      <c r="S60" s="294"/>
      <c r="T60" s="294"/>
      <c r="U60" s="294"/>
      <c r="V60" s="294"/>
      <c r="W60" s="294"/>
      <c r="X60" s="294"/>
      <c r="Y60" s="414"/>
      <c r="Z60" s="532"/>
      <c r="AA60" s="409"/>
      <c r="AB60" s="409"/>
      <c r="AC60" s="409"/>
      <c r="AD60" s="409"/>
      <c r="AE60" s="409"/>
      <c r="AF60" s="414"/>
      <c r="AG60" s="414"/>
      <c r="AH60" s="414"/>
      <c r="AI60" s="414"/>
      <c r="AJ60" s="414"/>
      <c r="AK60" s="414"/>
      <c r="AL60" s="414"/>
      <c r="AM60" s="295">
        <f>SUM(Y60:AL60)</f>
        <v>0</v>
      </c>
    </row>
    <row r="61" spans="1:39" outlineLevel="1">
      <c r="B61" s="293" t="s">
        <v>268</v>
      </c>
      <c r="C61" s="290" t="s">
        <v>163</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 t="shared" ref="Y61:AL61" si="7">Y60</f>
        <v>0</v>
      </c>
      <c r="Z61" s="410">
        <f t="shared" si="7"/>
        <v>0</v>
      </c>
      <c r="AA61" s="410">
        <f t="shared" si="7"/>
        <v>0</v>
      </c>
      <c r="AB61" s="410">
        <f t="shared" si="7"/>
        <v>0</v>
      </c>
      <c r="AC61" s="410">
        <f t="shared" si="7"/>
        <v>0</v>
      </c>
      <c r="AD61" s="410">
        <f t="shared" si="7"/>
        <v>0</v>
      </c>
      <c r="AE61" s="410">
        <f t="shared" si="7"/>
        <v>0</v>
      </c>
      <c r="AF61" s="410">
        <f t="shared" si="7"/>
        <v>0</v>
      </c>
      <c r="AG61" s="410">
        <f t="shared" si="7"/>
        <v>0</v>
      </c>
      <c r="AH61" s="410">
        <f t="shared" si="7"/>
        <v>0</v>
      </c>
      <c r="AI61" s="410">
        <f t="shared" si="7"/>
        <v>0</v>
      </c>
      <c r="AJ61" s="410">
        <f t="shared" si="7"/>
        <v>0</v>
      </c>
      <c r="AK61" s="410">
        <f t="shared" si="7"/>
        <v>0</v>
      </c>
      <c r="AL61" s="410">
        <f t="shared" si="7"/>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268</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 t="shared" ref="Y64:AL64" si="8">Y63</f>
        <v>0</v>
      </c>
      <c r="Z64" s="410">
        <f t="shared" si="8"/>
        <v>0</v>
      </c>
      <c r="AA64" s="410">
        <f t="shared" si="8"/>
        <v>0</v>
      </c>
      <c r="AB64" s="410">
        <f t="shared" si="8"/>
        <v>0</v>
      </c>
      <c r="AC64" s="410">
        <f t="shared" si="8"/>
        <v>0</v>
      </c>
      <c r="AD64" s="410">
        <f t="shared" si="8"/>
        <v>0</v>
      </c>
      <c r="AE64" s="410">
        <f t="shared" si="8"/>
        <v>0</v>
      </c>
      <c r="AF64" s="410">
        <f t="shared" si="8"/>
        <v>0</v>
      </c>
      <c r="AG64" s="410">
        <f t="shared" si="8"/>
        <v>0</v>
      </c>
      <c r="AH64" s="410">
        <f t="shared" si="8"/>
        <v>0</v>
      </c>
      <c r="AI64" s="410">
        <f t="shared" si="8"/>
        <v>0</v>
      </c>
      <c r="AJ64" s="410">
        <f t="shared" si="8"/>
        <v>0</v>
      </c>
      <c r="AK64" s="410">
        <f t="shared" si="8"/>
        <v>0</v>
      </c>
      <c r="AL64" s="410">
        <f t="shared" si="8"/>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268</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 t="shared" ref="Y67:AL67" si="9">Y66</f>
        <v>0</v>
      </c>
      <c r="Z67" s="410">
        <f t="shared" si="9"/>
        <v>0</v>
      </c>
      <c r="AA67" s="410">
        <f t="shared" si="9"/>
        <v>0</v>
      </c>
      <c r="AB67" s="410">
        <f t="shared" si="9"/>
        <v>0</v>
      </c>
      <c r="AC67" s="410">
        <f t="shared" si="9"/>
        <v>0</v>
      </c>
      <c r="AD67" s="410">
        <f t="shared" si="9"/>
        <v>0</v>
      </c>
      <c r="AE67" s="410">
        <f t="shared" si="9"/>
        <v>0</v>
      </c>
      <c r="AF67" s="410">
        <f t="shared" si="9"/>
        <v>0</v>
      </c>
      <c r="AG67" s="410">
        <f t="shared" si="9"/>
        <v>0</v>
      </c>
      <c r="AH67" s="410">
        <f t="shared" si="9"/>
        <v>0</v>
      </c>
      <c r="AI67" s="410">
        <f t="shared" si="9"/>
        <v>0</v>
      </c>
      <c r="AJ67" s="410">
        <f t="shared" si="9"/>
        <v>0</v>
      </c>
      <c r="AK67" s="410">
        <f t="shared" si="9"/>
        <v>0</v>
      </c>
      <c r="AL67" s="410">
        <f t="shared" si="9"/>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268</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 t="shared" ref="Y71:AL71" si="10">Y70</f>
        <v>0</v>
      </c>
      <c r="Z71" s="410">
        <f t="shared" si="10"/>
        <v>0</v>
      </c>
      <c r="AA71" s="410">
        <f t="shared" si="10"/>
        <v>0</v>
      </c>
      <c r="AB71" s="410">
        <f t="shared" si="10"/>
        <v>0</v>
      </c>
      <c r="AC71" s="410">
        <f t="shared" si="10"/>
        <v>0</v>
      </c>
      <c r="AD71" s="410">
        <f t="shared" si="10"/>
        <v>0</v>
      </c>
      <c r="AE71" s="410">
        <f t="shared" si="10"/>
        <v>0</v>
      </c>
      <c r="AF71" s="410">
        <f t="shared" si="10"/>
        <v>0</v>
      </c>
      <c r="AG71" s="410">
        <f t="shared" si="10"/>
        <v>0</v>
      </c>
      <c r="AH71" s="410">
        <f t="shared" si="10"/>
        <v>0</v>
      </c>
      <c r="AI71" s="410">
        <f t="shared" si="10"/>
        <v>0</v>
      </c>
      <c r="AJ71" s="410">
        <f t="shared" si="10"/>
        <v>0</v>
      </c>
      <c r="AK71" s="410">
        <f t="shared" si="10"/>
        <v>0</v>
      </c>
      <c r="AL71" s="410">
        <f t="shared" si="10"/>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268</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 t="shared" ref="Y74:AL74" si="11">Y73</f>
        <v>0</v>
      </c>
      <c r="Z74" s="410">
        <f t="shared" si="11"/>
        <v>0</v>
      </c>
      <c r="AA74" s="410">
        <f t="shared" si="11"/>
        <v>0</v>
      </c>
      <c r="AB74" s="410">
        <f t="shared" si="11"/>
        <v>0</v>
      </c>
      <c r="AC74" s="410">
        <f t="shared" si="11"/>
        <v>0</v>
      </c>
      <c r="AD74" s="410">
        <f t="shared" si="11"/>
        <v>0</v>
      </c>
      <c r="AE74" s="410">
        <f t="shared" si="11"/>
        <v>0</v>
      </c>
      <c r="AF74" s="410">
        <f t="shared" si="11"/>
        <v>0</v>
      </c>
      <c r="AG74" s="410">
        <f t="shared" si="11"/>
        <v>0</v>
      </c>
      <c r="AH74" s="410">
        <f t="shared" si="11"/>
        <v>0</v>
      </c>
      <c r="AI74" s="410">
        <f t="shared" si="11"/>
        <v>0</v>
      </c>
      <c r="AJ74" s="410">
        <f t="shared" si="11"/>
        <v>0</v>
      </c>
      <c r="AK74" s="410">
        <f t="shared" si="11"/>
        <v>0</v>
      </c>
      <c r="AL74" s="410">
        <f t="shared" si="11"/>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9" t="s">
        <v>268</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2">Z76</f>
        <v>0</v>
      </c>
      <c r="AA77" s="410">
        <f t="shared" si="12"/>
        <v>0</v>
      </c>
      <c r="AB77" s="410">
        <f t="shared" si="12"/>
        <v>0</v>
      </c>
      <c r="AC77" s="410">
        <f t="shared" si="12"/>
        <v>0</v>
      </c>
      <c r="AD77" s="410">
        <f t="shared" si="12"/>
        <v>0</v>
      </c>
      <c r="AE77" s="410">
        <f t="shared" si="12"/>
        <v>0</v>
      </c>
      <c r="AF77" s="410">
        <f t="shared" si="12"/>
        <v>0</v>
      </c>
      <c r="AG77" s="410">
        <f t="shared" si="12"/>
        <v>0</v>
      </c>
      <c r="AH77" s="410">
        <f t="shared" si="12"/>
        <v>0</v>
      </c>
      <c r="AI77" s="410">
        <f t="shared" si="12"/>
        <v>0</v>
      </c>
      <c r="AJ77" s="410">
        <f t="shared" si="12"/>
        <v>0</v>
      </c>
      <c r="AK77" s="410">
        <f t="shared" si="12"/>
        <v>0</v>
      </c>
      <c r="AL77" s="410">
        <f t="shared" si="12"/>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c r="E80" s="294"/>
      <c r="F80" s="294"/>
      <c r="G80" s="294"/>
      <c r="H80" s="294"/>
      <c r="I80" s="294"/>
      <c r="J80" s="294"/>
      <c r="K80" s="294"/>
      <c r="L80" s="294"/>
      <c r="M80" s="294"/>
      <c r="N80" s="294">
        <v>12</v>
      </c>
      <c r="O80" s="294"/>
      <c r="P80" s="294"/>
      <c r="Q80" s="294"/>
      <c r="R80" s="294"/>
      <c r="S80" s="294"/>
      <c r="T80" s="294"/>
      <c r="U80" s="294"/>
      <c r="V80" s="294"/>
      <c r="W80" s="294"/>
      <c r="X80" s="294"/>
      <c r="Y80" s="532"/>
      <c r="Z80" s="409"/>
      <c r="AA80" s="409"/>
      <c r="AB80" s="409"/>
      <c r="AC80" s="409"/>
      <c r="AD80" s="409"/>
      <c r="AE80" s="409"/>
      <c r="AF80" s="409"/>
      <c r="AG80" s="409"/>
      <c r="AH80" s="409"/>
      <c r="AI80" s="409"/>
      <c r="AJ80" s="409"/>
      <c r="AK80" s="409"/>
      <c r="AL80" s="409"/>
      <c r="AM80" s="295">
        <f>SUM(Y80:AL80)</f>
        <v>0</v>
      </c>
    </row>
    <row r="81" spans="1:40" outlineLevel="1">
      <c r="B81" s="293" t="s">
        <v>268</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 t="shared" ref="Y81:AL81" si="13">Y80</f>
        <v>0</v>
      </c>
      <c r="Z81" s="410">
        <f t="shared" si="13"/>
        <v>0</v>
      </c>
      <c r="AA81" s="410">
        <f t="shared" si="13"/>
        <v>0</v>
      </c>
      <c r="AB81" s="410">
        <f t="shared" si="13"/>
        <v>0</v>
      </c>
      <c r="AC81" s="410">
        <f t="shared" si="13"/>
        <v>0</v>
      </c>
      <c r="AD81" s="410">
        <f t="shared" si="13"/>
        <v>0</v>
      </c>
      <c r="AE81" s="410">
        <f t="shared" si="13"/>
        <v>0</v>
      </c>
      <c r="AF81" s="410">
        <f t="shared" si="13"/>
        <v>0</v>
      </c>
      <c r="AG81" s="410">
        <f t="shared" si="13"/>
        <v>0</v>
      </c>
      <c r="AH81" s="410">
        <f t="shared" si="13"/>
        <v>0</v>
      </c>
      <c r="AI81" s="410">
        <f t="shared" si="13"/>
        <v>0</v>
      </c>
      <c r="AJ81" s="410">
        <f t="shared" si="13"/>
        <v>0</v>
      </c>
      <c r="AK81" s="410">
        <f t="shared" si="13"/>
        <v>0</v>
      </c>
      <c r="AL81" s="410">
        <f t="shared" si="13"/>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491</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496</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268</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 t="shared" ref="Y85:AD85" si="14">Y84</f>
        <v>0</v>
      </c>
      <c r="Z85" s="410">
        <f t="shared" si="14"/>
        <v>0</v>
      </c>
      <c r="AA85" s="410">
        <f t="shared" si="14"/>
        <v>0</v>
      </c>
      <c r="AB85" s="410">
        <f t="shared" si="14"/>
        <v>0</v>
      </c>
      <c r="AC85" s="410">
        <f t="shared" si="14"/>
        <v>0</v>
      </c>
      <c r="AD85" s="410">
        <f t="shared" si="14"/>
        <v>0</v>
      </c>
      <c r="AE85" s="410">
        <f t="shared" ref="AE85:AL85" si="15">AE84</f>
        <v>0</v>
      </c>
      <c r="AF85" s="410">
        <f t="shared" si="15"/>
        <v>0</v>
      </c>
      <c r="AG85" s="410">
        <f t="shared" si="15"/>
        <v>0</v>
      </c>
      <c r="AH85" s="410">
        <f t="shared" si="15"/>
        <v>0</v>
      </c>
      <c r="AI85" s="410">
        <f t="shared" si="15"/>
        <v>0</v>
      </c>
      <c r="AJ85" s="410">
        <f t="shared" si="15"/>
        <v>0</v>
      </c>
      <c r="AK85" s="410">
        <f t="shared" si="15"/>
        <v>0</v>
      </c>
      <c r="AL85" s="410">
        <f t="shared" si="15"/>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492</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268</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 t="shared" ref="Y88:AD88" si="16">Y87</f>
        <v>0</v>
      </c>
      <c r="Z88" s="410">
        <f t="shared" si="16"/>
        <v>0</v>
      </c>
      <c r="AA88" s="410">
        <f t="shared" si="16"/>
        <v>0</v>
      </c>
      <c r="AB88" s="410">
        <f t="shared" si="16"/>
        <v>0</v>
      </c>
      <c r="AC88" s="410">
        <f t="shared" si="16"/>
        <v>0</v>
      </c>
      <c r="AD88" s="410">
        <f t="shared" si="16"/>
        <v>0</v>
      </c>
      <c r="AE88" s="410">
        <f t="shared" ref="AE88:AL88" si="17">AE87</f>
        <v>0</v>
      </c>
      <c r="AF88" s="410">
        <f t="shared" si="17"/>
        <v>0</v>
      </c>
      <c r="AG88" s="410">
        <f t="shared" si="17"/>
        <v>0</v>
      </c>
      <c r="AH88" s="410">
        <f t="shared" si="17"/>
        <v>0</v>
      </c>
      <c r="AI88" s="410">
        <f t="shared" si="17"/>
        <v>0</v>
      </c>
      <c r="AJ88" s="410">
        <f t="shared" si="17"/>
        <v>0</v>
      </c>
      <c r="AK88" s="410">
        <f t="shared" si="17"/>
        <v>0</v>
      </c>
      <c r="AL88" s="410">
        <f t="shared" si="17"/>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497</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268</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8">Z91</f>
        <v>0</v>
      </c>
      <c r="AA92" s="410">
        <f t="shared" si="18"/>
        <v>0</v>
      </c>
      <c r="AB92" s="410">
        <f t="shared" si="18"/>
        <v>0</v>
      </c>
      <c r="AC92" s="410">
        <f t="shared" si="18"/>
        <v>0</v>
      </c>
      <c r="AD92" s="410">
        <f t="shared" si="18"/>
        <v>0</v>
      </c>
      <c r="AE92" s="410">
        <f t="shared" si="18"/>
        <v>0</v>
      </c>
      <c r="AF92" s="410">
        <f t="shared" si="18"/>
        <v>0</v>
      </c>
      <c r="AG92" s="410">
        <f t="shared" si="18"/>
        <v>0</v>
      </c>
      <c r="AH92" s="410">
        <f t="shared" si="18"/>
        <v>0</v>
      </c>
      <c r="AI92" s="410">
        <f t="shared" si="18"/>
        <v>0</v>
      </c>
      <c r="AJ92" s="410">
        <f t="shared" si="18"/>
        <v>0</v>
      </c>
      <c r="AK92" s="410">
        <f t="shared" si="18"/>
        <v>0</v>
      </c>
      <c r="AL92" s="410">
        <f t="shared" si="18"/>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268</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 t="shared" ref="Y95:AL95" si="19">Y94</f>
        <v>0</v>
      </c>
      <c r="Z95" s="410">
        <f t="shared" si="19"/>
        <v>0</v>
      </c>
      <c r="AA95" s="410">
        <f t="shared" si="19"/>
        <v>0</v>
      </c>
      <c r="AB95" s="410">
        <f t="shared" si="19"/>
        <v>0</v>
      </c>
      <c r="AC95" s="410">
        <f t="shared" si="19"/>
        <v>0</v>
      </c>
      <c r="AD95" s="410">
        <f t="shared" si="19"/>
        <v>0</v>
      </c>
      <c r="AE95" s="410">
        <f t="shared" si="19"/>
        <v>0</v>
      </c>
      <c r="AF95" s="410">
        <f t="shared" si="19"/>
        <v>0</v>
      </c>
      <c r="AG95" s="410">
        <f t="shared" si="19"/>
        <v>0</v>
      </c>
      <c r="AH95" s="410">
        <f t="shared" si="19"/>
        <v>0</v>
      </c>
      <c r="AI95" s="410">
        <f t="shared" si="19"/>
        <v>0</v>
      </c>
      <c r="AJ95" s="410">
        <f t="shared" si="19"/>
        <v>0</v>
      </c>
      <c r="AK95" s="410">
        <f t="shared" si="19"/>
        <v>0</v>
      </c>
      <c r="AL95" s="410">
        <f t="shared" si="19"/>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268</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20">Z97</f>
        <v>0</v>
      </c>
      <c r="AA98" s="410">
        <f t="shared" si="20"/>
        <v>0</v>
      </c>
      <c r="AB98" s="410">
        <f t="shared" si="20"/>
        <v>0</v>
      </c>
      <c r="AC98" s="410">
        <f t="shared" si="20"/>
        <v>0</v>
      </c>
      <c r="AD98" s="410">
        <f t="shared" si="20"/>
        <v>0</v>
      </c>
      <c r="AE98" s="410">
        <f t="shared" si="20"/>
        <v>0</v>
      </c>
      <c r="AF98" s="410">
        <f t="shared" si="20"/>
        <v>0</v>
      </c>
      <c r="AG98" s="410">
        <f t="shared" si="20"/>
        <v>0</v>
      </c>
      <c r="AH98" s="410">
        <f t="shared" si="20"/>
        <v>0</v>
      </c>
      <c r="AI98" s="410">
        <f t="shared" si="20"/>
        <v>0</v>
      </c>
      <c r="AJ98" s="410">
        <f t="shared" si="20"/>
        <v>0</v>
      </c>
      <c r="AK98" s="410">
        <f t="shared" si="20"/>
        <v>0</v>
      </c>
      <c r="AL98" s="410">
        <f t="shared" si="20"/>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268</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21">Y100</f>
        <v>0</v>
      </c>
      <c r="Z101" s="410">
        <f t="shared" si="21"/>
        <v>0</v>
      </c>
      <c r="AA101" s="410">
        <f t="shared" si="21"/>
        <v>0</v>
      </c>
      <c r="AB101" s="410">
        <f t="shared" si="21"/>
        <v>0</v>
      </c>
      <c r="AC101" s="410">
        <f t="shared" si="21"/>
        <v>0</v>
      </c>
      <c r="AD101" s="410">
        <f t="shared" si="21"/>
        <v>0</v>
      </c>
      <c r="AE101" s="410">
        <f t="shared" si="21"/>
        <v>0</v>
      </c>
      <c r="AF101" s="410">
        <f t="shared" si="21"/>
        <v>0</v>
      </c>
      <c r="AG101" s="410">
        <f t="shared" si="21"/>
        <v>0</v>
      </c>
      <c r="AH101" s="410">
        <f t="shared" si="21"/>
        <v>0</v>
      </c>
      <c r="AI101" s="410">
        <f t="shared" si="21"/>
        <v>0</v>
      </c>
      <c r="AJ101" s="410">
        <f t="shared" si="21"/>
        <v>0</v>
      </c>
      <c r="AK101" s="410">
        <f t="shared" si="21"/>
        <v>0</v>
      </c>
      <c r="AL101" s="410">
        <f t="shared" si="21"/>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504</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500</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268</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 t="shared" ref="Y106:AL106" si="22">Y105</f>
        <v>0</v>
      </c>
      <c r="Z106" s="410">
        <f t="shared" si="22"/>
        <v>0</v>
      </c>
      <c r="AA106" s="410">
        <f t="shared" si="22"/>
        <v>0</v>
      </c>
      <c r="AB106" s="410">
        <f t="shared" si="22"/>
        <v>0</v>
      </c>
      <c r="AC106" s="410">
        <f t="shared" si="22"/>
        <v>0</v>
      </c>
      <c r="AD106" s="410">
        <f t="shared" si="22"/>
        <v>0</v>
      </c>
      <c r="AE106" s="410">
        <f t="shared" si="22"/>
        <v>0</v>
      </c>
      <c r="AF106" s="410">
        <f t="shared" si="22"/>
        <v>0</v>
      </c>
      <c r="AG106" s="410">
        <f t="shared" si="22"/>
        <v>0</v>
      </c>
      <c r="AH106" s="410">
        <f t="shared" si="22"/>
        <v>0</v>
      </c>
      <c r="AI106" s="410">
        <f t="shared" si="22"/>
        <v>0</v>
      </c>
      <c r="AJ106" s="410">
        <f t="shared" si="22"/>
        <v>0</v>
      </c>
      <c r="AK106" s="410">
        <f t="shared" si="22"/>
        <v>0</v>
      </c>
      <c r="AL106" s="410">
        <f t="shared" si="22"/>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268</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 t="shared" ref="Y109:AL109" si="23">Y108</f>
        <v>0</v>
      </c>
      <c r="Z109" s="410">
        <f t="shared" si="23"/>
        <v>0</v>
      </c>
      <c r="AA109" s="410">
        <f t="shared" si="23"/>
        <v>0</v>
      </c>
      <c r="AB109" s="410">
        <f t="shared" si="23"/>
        <v>0</v>
      </c>
      <c r="AC109" s="410">
        <f t="shared" si="23"/>
        <v>0</v>
      </c>
      <c r="AD109" s="410">
        <f t="shared" si="23"/>
        <v>0</v>
      </c>
      <c r="AE109" s="410">
        <f t="shared" si="23"/>
        <v>0</v>
      </c>
      <c r="AF109" s="410">
        <f t="shared" si="23"/>
        <v>0</v>
      </c>
      <c r="AG109" s="410">
        <f t="shared" si="23"/>
        <v>0</v>
      </c>
      <c r="AH109" s="410">
        <f t="shared" si="23"/>
        <v>0</v>
      </c>
      <c r="AI109" s="410">
        <f t="shared" si="23"/>
        <v>0</v>
      </c>
      <c r="AJ109" s="410">
        <f t="shared" si="23"/>
        <v>0</v>
      </c>
      <c r="AK109" s="410">
        <f t="shared" si="23"/>
        <v>0</v>
      </c>
      <c r="AL109" s="410">
        <f t="shared" si="23"/>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268</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 t="shared" ref="Y112:AL112" si="24">Y111</f>
        <v>0</v>
      </c>
      <c r="Z112" s="410">
        <f t="shared" si="24"/>
        <v>0</v>
      </c>
      <c r="AA112" s="410">
        <f t="shared" si="24"/>
        <v>0</v>
      </c>
      <c r="AB112" s="410">
        <f t="shared" si="24"/>
        <v>0</v>
      </c>
      <c r="AC112" s="410">
        <f t="shared" si="24"/>
        <v>0</v>
      </c>
      <c r="AD112" s="410">
        <f t="shared" si="24"/>
        <v>0</v>
      </c>
      <c r="AE112" s="410">
        <f t="shared" si="24"/>
        <v>0</v>
      </c>
      <c r="AF112" s="410">
        <f t="shared" si="24"/>
        <v>0</v>
      </c>
      <c r="AG112" s="410">
        <f t="shared" si="24"/>
        <v>0</v>
      </c>
      <c r="AH112" s="410">
        <f t="shared" si="24"/>
        <v>0</v>
      </c>
      <c r="AI112" s="410">
        <f t="shared" si="24"/>
        <v>0</v>
      </c>
      <c r="AJ112" s="410">
        <f t="shared" si="24"/>
        <v>0</v>
      </c>
      <c r="AK112" s="410">
        <f t="shared" si="24"/>
        <v>0</v>
      </c>
      <c r="AL112" s="410">
        <f t="shared" si="24"/>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268</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 t="shared" ref="Y115:AL115" si="25">Y114</f>
        <v>0</v>
      </c>
      <c r="Z115" s="410">
        <f t="shared" si="25"/>
        <v>0</v>
      </c>
      <c r="AA115" s="410">
        <f t="shared" si="25"/>
        <v>0</v>
      </c>
      <c r="AB115" s="410">
        <f t="shared" si="25"/>
        <v>0</v>
      </c>
      <c r="AC115" s="410">
        <f t="shared" si="25"/>
        <v>0</v>
      </c>
      <c r="AD115" s="410">
        <f t="shared" si="25"/>
        <v>0</v>
      </c>
      <c r="AE115" s="410">
        <f t="shared" si="25"/>
        <v>0</v>
      </c>
      <c r="AF115" s="410">
        <f t="shared" si="25"/>
        <v>0</v>
      </c>
      <c r="AG115" s="410">
        <f t="shared" si="25"/>
        <v>0</v>
      </c>
      <c r="AH115" s="410">
        <f t="shared" si="25"/>
        <v>0</v>
      </c>
      <c r="AI115" s="410">
        <f t="shared" si="25"/>
        <v>0</v>
      </c>
      <c r="AJ115" s="410">
        <f t="shared" si="25"/>
        <v>0</v>
      </c>
      <c r="AK115" s="410">
        <f t="shared" si="25"/>
        <v>0</v>
      </c>
      <c r="AL115" s="410">
        <f t="shared" si="25"/>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501</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268</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 t="shared" ref="Y119:AL119" si="26">Y118</f>
        <v>0</v>
      </c>
      <c r="Z119" s="410">
        <f t="shared" si="26"/>
        <v>0</v>
      </c>
      <c r="AA119" s="410">
        <f t="shared" si="26"/>
        <v>0</v>
      </c>
      <c r="AB119" s="410">
        <f t="shared" si="26"/>
        <v>0</v>
      </c>
      <c r="AC119" s="410">
        <f t="shared" si="26"/>
        <v>0</v>
      </c>
      <c r="AD119" s="410">
        <f t="shared" si="26"/>
        <v>0</v>
      </c>
      <c r="AE119" s="410">
        <f t="shared" si="26"/>
        <v>0</v>
      </c>
      <c r="AF119" s="410">
        <f t="shared" si="26"/>
        <v>0</v>
      </c>
      <c r="AG119" s="410">
        <f t="shared" si="26"/>
        <v>0</v>
      </c>
      <c r="AH119" s="410">
        <f t="shared" si="26"/>
        <v>0</v>
      </c>
      <c r="AI119" s="410">
        <f t="shared" si="26"/>
        <v>0</v>
      </c>
      <c r="AJ119" s="410">
        <f t="shared" si="26"/>
        <v>0</v>
      </c>
      <c r="AK119" s="410">
        <f t="shared" si="26"/>
        <v>0</v>
      </c>
      <c r="AL119" s="410">
        <f t="shared" si="26"/>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268</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 t="shared" ref="Y122:AL122" si="27">Y121</f>
        <v>0</v>
      </c>
      <c r="Z122" s="410">
        <f t="shared" si="27"/>
        <v>0</v>
      </c>
      <c r="AA122" s="410">
        <f t="shared" si="27"/>
        <v>0</v>
      </c>
      <c r="AB122" s="410">
        <f t="shared" si="27"/>
        <v>0</v>
      </c>
      <c r="AC122" s="410">
        <f t="shared" si="27"/>
        <v>0</v>
      </c>
      <c r="AD122" s="410">
        <f t="shared" si="27"/>
        <v>0</v>
      </c>
      <c r="AE122" s="410">
        <f t="shared" si="27"/>
        <v>0</v>
      </c>
      <c r="AF122" s="410">
        <f t="shared" si="27"/>
        <v>0</v>
      </c>
      <c r="AG122" s="410">
        <f t="shared" si="27"/>
        <v>0</v>
      </c>
      <c r="AH122" s="410">
        <f t="shared" si="27"/>
        <v>0</v>
      </c>
      <c r="AI122" s="410">
        <f t="shared" si="27"/>
        <v>0</v>
      </c>
      <c r="AJ122" s="410">
        <f t="shared" si="27"/>
        <v>0</v>
      </c>
      <c r="AK122" s="410">
        <f t="shared" si="27"/>
        <v>0</v>
      </c>
      <c r="AL122" s="410">
        <f t="shared" si="27"/>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268</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 t="shared" ref="Y125:AL125" si="28">Y124</f>
        <v>0</v>
      </c>
      <c r="Z125" s="410">
        <f t="shared" si="28"/>
        <v>0</v>
      </c>
      <c r="AA125" s="410">
        <f t="shared" si="28"/>
        <v>0</v>
      </c>
      <c r="AB125" s="410">
        <f t="shared" si="28"/>
        <v>0</v>
      </c>
      <c r="AC125" s="410">
        <f t="shared" si="28"/>
        <v>0</v>
      </c>
      <c r="AD125" s="410">
        <f t="shared" si="28"/>
        <v>0</v>
      </c>
      <c r="AE125" s="410">
        <f t="shared" si="28"/>
        <v>0</v>
      </c>
      <c r="AF125" s="410">
        <f t="shared" si="28"/>
        <v>0</v>
      </c>
      <c r="AG125" s="410">
        <f t="shared" si="28"/>
        <v>0</v>
      </c>
      <c r="AH125" s="410">
        <f t="shared" si="28"/>
        <v>0</v>
      </c>
      <c r="AI125" s="410">
        <f t="shared" si="28"/>
        <v>0</v>
      </c>
      <c r="AJ125" s="410">
        <f t="shared" si="28"/>
        <v>0</v>
      </c>
      <c r="AK125" s="410">
        <f t="shared" si="28"/>
        <v>0</v>
      </c>
      <c r="AL125" s="410">
        <f t="shared" si="28"/>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268</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 t="shared" ref="Y128:AL128" si="29">Y127</f>
        <v>0</v>
      </c>
      <c r="Z128" s="410">
        <f t="shared" si="29"/>
        <v>0</v>
      </c>
      <c r="AA128" s="410">
        <f t="shared" si="29"/>
        <v>0</v>
      </c>
      <c r="AB128" s="410">
        <f t="shared" si="29"/>
        <v>0</v>
      </c>
      <c r="AC128" s="410">
        <f t="shared" si="29"/>
        <v>0</v>
      </c>
      <c r="AD128" s="410">
        <f t="shared" si="29"/>
        <v>0</v>
      </c>
      <c r="AE128" s="410">
        <f t="shared" si="29"/>
        <v>0</v>
      </c>
      <c r="AF128" s="410">
        <f t="shared" si="29"/>
        <v>0</v>
      </c>
      <c r="AG128" s="410">
        <f t="shared" si="29"/>
        <v>0</v>
      </c>
      <c r="AH128" s="410">
        <f t="shared" si="29"/>
        <v>0</v>
      </c>
      <c r="AI128" s="410">
        <f t="shared" si="29"/>
        <v>0</v>
      </c>
      <c r="AJ128" s="410">
        <f t="shared" si="29"/>
        <v>0</v>
      </c>
      <c r="AK128" s="410">
        <f t="shared" si="29"/>
        <v>0</v>
      </c>
      <c r="AL128" s="410">
        <f t="shared" si="29"/>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268</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 t="shared" ref="Y131:AL131" si="30">Y130</f>
        <v>0</v>
      </c>
      <c r="Z131" s="410">
        <f t="shared" si="30"/>
        <v>0</v>
      </c>
      <c r="AA131" s="410">
        <f t="shared" si="30"/>
        <v>0</v>
      </c>
      <c r="AB131" s="410">
        <f t="shared" si="30"/>
        <v>0</v>
      </c>
      <c r="AC131" s="410">
        <f t="shared" si="30"/>
        <v>0</v>
      </c>
      <c r="AD131" s="410">
        <f t="shared" si="30"/>
        <v>0</v>
      </c>
      <c r="AE131" s="410">
        <f t="shared" si="30"/>
        <v>0</v>
      </c>
      <c r="AF131" s="410">
        <f t="shared" si="30"/>
        <v>0</v>
      </c>
      <c r="AG131" s="410">
        <f t="shared" si="30"/>
        <v>0</v>
      </c>
      <c r="AH131" s="410">
        <f t="shared" si="30"/>
        <v>0</v>
      </c>
      <c r="AI131" s="410">
        <f t="shared" si="30"/>
        <v>0</v>
      </c>
      <c r="AJ131" s="410">
        <f t="shared" si="30"/>
        <v>0</v>
      </c>
      <c r="AK131" s="410">
        <f t="shared" si="30"/>
        <v>0</v>
      </c>
      <c r="AL131" s="410">
        <f t="shared" si="30"/>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268</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 t="shared" ref="Y134:AL134" si="31">Y133</f>
        <v>0</v>
      </c>
      <c r="Z134" s="410">
        <f t="shared" si="31"/>
        <v>0</v>
      </c>
      <c r="AA134" s="410">
        <f t="shared" si="31"/>
        <v>0</v>
      </c>
      <c r="AB134" s="410">
        <f t="shared" si="31"/>
        <v>0</v>
      </c>
      <c r="AC134" s="410">
        <f t="shared" si="31"/>
        <v>0</v>
      </c>
      <c r="AD134" s="410">
        <f t="shared" si="31"/>
        <v>0</v>
      </c>
      <c r="AE134" s="410">
        <f t="shared" si="31"/>
        <v>0</v>
      </c>
      <c r="AF134" s="410">
        <f t="shared" si="31"/>
        <v>0</v>
      </c>
      <c r="AG134" s="410">
        <f t="shared" si="31"/>
        <v>0</v>
      </c>
      <c r="AH134" s="410">
        <f t="shared" si="31"/>
        <v>0</v>
      </c>
      <c r="AI134" s="410">
        <f t="shared" si="31"/>
        <v>0</v>
      </c>
      <c r="AJ134" s="410">
        <f t="shared" si="31"/>
        <v>0</v>
      </c>
      <c r="AK134" s="410">
        <f t="shared" si="31"/>
        <v>0</v>
      </c>
      <c r="AL134" s="410">
        <f t="shared" si="31"/>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268</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 t="shared" ref="Y137:AL137" si="32">Y136</f>
        <v>0</v>
      </c>
      <c r="Z137" s="410">
        <f t="shared" si="32"/>
        <v>0</v>
      </c>
      <c r="AA137" s="410">
        <f t="shared" si="32"/>
        <v>0</v>
      </c>
      <c r="AB137" s="410">
        <f t="shared" si="32"/>
        <v>0</v>
      </c>
      <c r="AC137" s="410">
        <f t="shared" si="32"/>
        <v>0</v>
      </c>
      <c r="AD137" s="410">
        <f t="shared" si="32"/>
        <v>0</v>
      </c>
      <c r="AE137" s="410">
        <f t="shared" si="32"/>
        <v>0</v>
      </c>
      <c r="AF137" s="410">
        <f t="shared" si="32"/>
        <v>0</v>
      </c>
      <c r="AG137" s="410">
        <f t="shared" si="32"/>
        <v>0</v>
      </c>
      <c r="AH137" s="410">
        <f t="shared" si="32"/>
        <v>0</v>
      </c>
      <c r="AI137" s="410">
        <f t="shared" si="32"/>
        <v>0</v>
      </c>
      <c r="AJ137" s="410">
        <f t="shared" si="32"/>
        <v>0</v>
      </c>
      <c r="AK137" s="410">
        <f t="shared" si="32"/>
        <v>0</v>
      </c>
      <c r="AL137" s="410">
        <f t="shared" si="32"/>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268</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 t="shared" ref="Y140:AL140" si="33">Y139</f>
        <v>0</v>
      </c>
      <c r="Z140" s="410">
        <f t="shared" si="33"/>
        <v>0</v>
      </c>
      <c r="AA140" s="410">
        <f t="shared" si="33"/>
        <v>0</v>
      </c>
      <c r="AB140" s="410">
        <f t="shared" si="33"/>
        <v>0</v>
      </c>
      <c r="AC140" s="410">
        <f t="shared" si="33"/>
        <v>0</v>
      </c>
      <c r="AD140" s="410">
        <f t="shared" si="33"/>
        <v>0</v>
      </c>
      <c r="AE140" s="410">
        <f t="shared" si="33"/>
        <v>0</v>
      </c>
      <c r="AF140" s="410">
        <f t="shared" si="33"/>
        <v>0</v>
      </c>
      <c r="AG140" s="410">
        <f t="shared" si="33"/>
        <v>0</v>
      </c>
      <c r="AH140" s="410">
        <f t="shared" si="33"/>
        <v>0</v>
      </c>
      <c r="AI140" s="410">
        <f t="shared" si="33"/>
        <v>0</v>
      </c>
      <c r="AJ140" s="410">
        <f t="shared" si="33"/>
        <v>0</v>
      </c>
      <c r="AK140" s="410">
        <f t="shared" si="33"/>
        <v>0</v>
      </c>
      <c r="AL140" s="410">
        <f t="shared" si="33"/>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502</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268</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 t="shared" ref="Y144:AL144" si="34">Y143</f>
        <v>0</v>
      </c>
      <c r="Z144" s="410">
        <f t="shared" si="34"/>
        <v>0</v>
      </c>
      <c r="AA144" s="410">
        <f t="shared" si="34"/>
        <v>0</v>
      </c>
      <c r="AB144" s="410">
        <f t="shared" si="34"/>
        <v>0</v>
      </c>
      <c r="AC144" s="410">
        <f t="shared" si="34"/>
        <v>0</v>
      </c>
      <c r="AD144" s="410">
        <f t="shared" si="34"/>
        <v>0</v>
      </c>
      <c r="AE144" s="410">
        <f t="shared" si="34"/>
        <v>0</v>
      </c>
      <c r="AF144" s="410">
        <f t="shared" si="34"/>
        <v>0</v>
      </c>
      <c r="AG144" s="410">
        <f t="shared" si="34"/>
        <v>0</v>
      </c>
      <c r="AH144" s="410">
        <f t="shared" si="34"/>
        <v>0</v>
      </c>
      <c r="AI144" s="410">
        <f t="shared" si="34"/>
        <v>0</v>
      </c>
      <c r="AJ144" s="410">
        <f t="shared" si="34"/>
        <v>0</v>
      </c>
      <c r="AK144" s="410">
        <f t="shared" si="34"/>
        <v>0</v>
      </c>
      <c r="AL144" s="410">
        <f t="shared" si="34"/>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268</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 t="shared" ref="Y147:AL147" si="35">Y146</f>
        <v>0</v>
      </c>
      <c r="Z147" s="410">
        <f t="shared" si="35"/>
        <v>0</v>
      </c>
      <c r="AA147" s="410">
        <f t="shared" si="35"/>
        <v>0</v>
      </c>
      <c r="AB147" s="410">
        <f t="shared" si="35"/>
        <v>0</v>
      </c>
      <c r="AC147" s="410">
        <f t="shared" si="35"/>
        <v>0</v>
      </c>
      <c r="AD147" s="410">
        <f t="shared" si="35"/>
        <v>0</v>
      </c>
      <c r="AE147" s="410">
        <f t="shared" si="35"/>
        <v>0</v>
      </c>
      <c r="AF147" s="410">
        <f t="shared" si="35"/>
        <v>0</v>
      </c>
      <c r="AG147" s="410">
        <f t="shared" si="35"/>
        <v>0</v>
      </c>
      <c r="AH147" s="410">
        <f t="shared" si="35"/>
        <v>0</v>
      </c>
      <c r="AI147" s="410">
        <f t="shared" si="35"/>
        <v>0</v>
      </c>
      <c r="AJ147" s="410">
        <f t="shared" si="35"/>
        <v>0</v>
      </c>
      <c r="AK147" s="410">
        <f t="shared" si="35"/>
        <v>0</v>
      </c>
      <c r="AL147" s="410">
        <f t="shared" si="35"/>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268</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 t="shared" ref="Y150:AL150" si="36">Y149</f>
        <v>0</v>
      </c>
      <c r="Z150" s="410">
        <f t="shared" si="36"/>
        <v>0</v>
      </c>
      <c r="AA150" s="410">
        <f t="shared" si="36"/>
        <v>0</v>
      </c>
      <c r="AB150" s="410">
        <f t="shared" si="36"/>
        <v>0</v>
      </c>
      <c r="AC150" s="410">
        <f t="shared" si="36"/>
        <v>0</v>
      </c>
      <c r="AD150" s="410">
        <f t="shared" si="36"/>
        <v>0</v>
      </c>
      <c r="AE150" s="410">
        <f t="shared" si="36"/>
        <v>0</v>
      </c>
      <c r="AF150" s="410">
        <f t="shared" si="36"/>
        <v>0</v>
      </c>
      <c r="AG150" s="410">
        <f t="shared" si="36"/>
        <v>0</v>
      </c>
      <c r="AH150" s="410">
        <f t="shared" si="36"/>
        <v>0</v>
      </c>
      <c r="AI150" s="410">
        <f t="shared" si="36"/>
        <v>0</v>
      </c>
      <c r="AJ150" s="410">
        <f t="shared" si="36"/>
        <v>0</v>
      </c>
      <c r="AK150" s="410">
        <f t="shared" si="36"/>
        <v>0</v>
      </c>
      <c r="AL150" s="410">
        <f t="shared" si="36"/>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503</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268</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 t="shared" ref="Y154:AL154" si="37">Y153</f>
        <v>0</v>
      </c>
      <c r="Z154" s="410">
        <f t="shared" si="37"/>
        <v>0</v>
      </c>
      <c r="AA154" s="410">
        <f t="shared" si="37"/>
        <v>0</v>
      </c>
      <c r="AB154" s="410">
        <f t="shared" si="37"/>
        <v>0</v>
      </c>
      <c r="AC154" s="410">
        <f t="shared" si="37"/>
        <v>0</v>
      </c>
      <c r="AD154" s="410">
        <f t="shared" si="37"/>
        <v>0</v>
      </c>
      <c r="AE154" s="410">
        <f t="shared" si="37"/>
        <v>0</v>
      </c>
      <c r="AF154" s="410">
        <f t="shared" si="37"/>
        <v>0</v>
      </c>
      <c r="AG154" s="410">
        <f t="shared" si="37"/>
        <v>0</v>
      </c>
      <c r="AH154" s="410">
        <f t="shared" si="37"/>
        <v>0</v>
      </c>
      <c r="AI154" s="410">
        <f t="shared" si="37"/>
        <v>0</v>
      </c>
      <c r="AJ154" s="410">
        <f t="shared" si="37"/>
        <v>0</v>
      </c>
      <c r="AK154" s="410">
        <f t="shared" si="37"/>
        <v>0</v>
      </c>
      <c r="AL154" s="410">
        <f t="shared" si="37"/>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268</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 t="shared" ref="Y157:AL157" si="38">Y156</f>
        <v>0</v>
      </c>
      <c r="Z157" s="410">
        <f t="shared" si="38"/>
        <v>0</v>
      </c>
      <c r="AA157" s="410">
        <f t="shared" si="38"/>
        <v>0</v>
      </c>
      <c r="AB157" s="410">
        <f t="shared" si="38"/>
        <v>0</v>
      </c>
      <c r="AC157" s="410">
        <f t="shared" si="38"/>
        <v>0</v>
      </c>
      <c r="AD157" s="410">
        <f t="shared" si="38"/>
        <v>0</v>
      </c>
      <c r="AE157" s="410">
        <f t="shared" si="38"/>
        <v>0</v>
      </c>
      <c r="AF157" s="410">
        <f t="shared" si="38"/>
        <v>0</v>
      </c>
      <c r="AG157" s="410">
        <f t="shared" si="38"/>
        <v>0</v>
      </c>
      <c r="AH157" s="410">
        <f t="shared" si="38"/>
        <v>0</v>
      </c>
      <c r="AI157" s="410">
        <f t="shared" si="38"/>
        <v>0</v>
      </c>
      <c r="AJ157" s="410">
        <f t="shared" si="38"/>
        <v>0</v>
      </c>
      <c r="AK157" s="410">
        <f t="shared" si="38"/>
        <v>0</v>
      </c>
      <c r="AL157" s="410">
        <f t="shared" si="38"/>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268</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 t="shared" ref="Y160:AL160" si="39">Y159</f>
        <v>0</v>
      </c>
      <c r="Z160" s="410">
        <f t="shared" si="39"/>
        <v>0</v>
      </c>
      <c r="AA160" s="410">
        <f t="shared" si="39"/>
        <v>0</v>
      </c>
      <c r="AB160" s="410">
        <f t="shared" si="39"/>
        <v>0</v>
      </c>
      <c r="AC160" s="410">
        <f t="shared" si="39"/>
        <v>0</v>
      </c>
      <c r="AD160" s="410">
        <f t="shared" si="39"/>
        <v>0</v>
      </c>
      <c r="AE160" s="410">
        <f t="shared" si="39"/>
        <v>0</v>
      </c>
      <c r="AF160" s="410">
        <f t="shared" si="39"/>
        <v>0</v>
      </c>
      <c r="AG160" s="410">
        <f t="shared" si="39"/>
        <v>0</v>
      </c>
      <c r="AH160" s="410">
        <f t="shared" si="39"/>
        <v>0</v>
      </c>
      <c r="AI160" s="410">
        <f t="shared" si="39"/>
        <v>0</v>
      </c>
      <c r="AJ160" s="410">
        <f t="shared" si="39"/>
        <v>0</v>
      </c>
      <c r="AK160" s="410">
        <f t="shared" si="39"/>
        <v>0</v>
      </c>
      <c r="AL160" s="410">
        <f t="shared" si="39"/>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268</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 t="shared" ref="Y163:AL163" si="40">Y162</f>
        <v>0</v>
      </c>
      <c r="Z163" s="410">
        <f t="shared" si="40"/>
        <v>0</v>
      </c>
      <c r="AA163" s="410">
        <f t="shared" si="40"/>
        <v>0</v>
      </c>
      <c r="AB163" s="410">
        <f t="shared" si="40"/>
        <v>0</v>
      </c>
      <c r="AC163" s="410">
        <f t="shared" si="40"/>
        <v>0</v>
      </c>
      <c r="AD163" s="410">
        <f t="shared" si="40"/>
        <v>0</v>
      </c>
      <c r="AE163" s="410">
        <f t="shared" si="40"/>
        <v>0</v>
      </c>
      <c r="AF163" s="410">
        <f t="shared" si="40"/>
        <v>0</v>
      </c>
      <c r="AG163" s="410">
        <f t="shared" si="40"/>
        <v>0</v>
      </c>
      <c r="AH163" s="410">
        <f t="shared" si="40"/>
        <v>0</v>
      </c>
      <c r="AI163" s="410">
        <f t="shared" si="40"/>
        <v>0</v>
      </c>
      <c r="AJ163" s="410">
        <f t="shared" si="40"/>
        <v>0</v>
      </c>
      <c r="AK163" s="410">
        <f t="shared" si="40"/>
        <v>0</v>
      </c>
      <c r="AL163" s="410">
        <f t="shared" si="40"/>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268</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 t="shared" ref="Y166:AL166" si="41">Y165</f>
        <v>0</v>
      </c>
      <c r="Z166" s="410">
        <f t="shared" si="41"/>
        <v>0</v>
      </c>
      <c r="AA166" s="410">
        <f t="shared" si="41"/>
        <v>0</v>
      </c>
      <c r="AB166" s="410">
        <f t="shared" si="41"/>
        <v>0</v>
      </c>
      <c r="AC166" s="410">
        <f t="shared" si="41"/>
        <v>0</v>
      </c>
      <c r="AD166" s="410">
        <f t="shared" si="41"/>
        <v>0</v>
      </c>
      <c r="AE166" s="410">
        <f t="shared" si="41"/>
        <v>0</v>
      </c>
      <c r="AF166" s="410">
        <f t="shared" si="41"/>
        <v>0</v>
      </c>
      <c r="AG166" s="410">
        <f t="shared" si="41"/>
        <v>0</v>
      </c>
      <c r="AH166" s="410">
        <f t="shared" si="41"/>
        <v>0</v>
      </c>
      <c r="AI166" s="410">
        <f t="shared" si="41"/>
        <v>0</v>
      </c>
      <c r="AJ166" s="410">
        <f t="shared" si="41"/>
        <v>0</v>
      </c>
      <c r="AK166" s="410">
        <f t="shared" si="41"/>
        <v>0</v>
      </c>
      <c r="AL166" s="410">
        <f t="shared" si="41"/>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268</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 t="shared" ref="Y169:AL169" si="42">Y168</f>
        <v>0</v>
      </c>
      <c r="Z169" s="410">
        <f t="shared" si="42"/>
        <v>0</v>
      </c>
      <c r="AA169" s="410">
        <f t="shared" si="42"/>
        <v>0</v>
      </c>
      <c r="AB169" s="410">
        <f t="shared" si="42"/>
        <v>0</v>
      </c>
      <c r="AC169" s="410">
        <f t="shared" si="42"/>
        <v>0</v>
      </c>
      <c r="AD169" s="410">
        <f t="shared" si="42"/>
        <v>0</v>
      </c>
      <c r="AE169" s="410">
        <f t="shared" si="42"/>
        <v>0</v>
      </c>
      <c r="AF169" s="410">
        <f t="shared" si="42"/>
        <v>0</v>
      </c>
      <c r="AG169" s="410">
        <f t="shared" si="42"/>
        <v>0</v>
      </c>
      <c r="AH169" s="410">
        <f t="shared" si="42"/>
        <v>0</v>
      </c>
      <c r="AI169" s="410">
        <f t="shared" si="42"/>
        <v>0</v>
      </c>
      <c r="AJ169" s="410">
        <f t="shared" si="42"/>
        <v>0</v>
      </c>
      <c r="AK169" s="410">
        <f t="shared" si="42"/>
        <v>0</v>
      </c>
      <c r="AL169" s="410">
        <f t="shared" si="42"/>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268</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 t="shared" ref="Y172:AL172" si="43">Y171</f>
        <v>0</v>
      </c>
      <c r="Z172" s="410">
        <f t="shared" si="43"/>
        <v>0</v>
      </c>
      <c r="AA172" s="410">
        <f t="shared" si="43"/>
        <v>0</v>
      </c>
      <c r="AB172" s="410">
        <f t="shared" si="43"/>
        <v>0</v>
      </c>
      <c r="AC172" s="410">
        <f t="shared" si="43"/>
        <v>0</v>
      </c>
      <c r="AD172" s="410">
        <f t="shared" si="43"/>
        <v>0</v>
      </c>
      <c r="AE172" s="410">
        <f t="shared" si="43"/>
        <v>0</v>
      </c>
      <c r="AF172" s="410">
        <f t="shared" si="43"/>
        <v>0</v>
      </c>
      <c r="AG172" s="410">
        <f t="shared" si="43"/>
        <v>0</v>
      </c>
      <c r="AH172" s="410">
        <f t="shared" si="43"/>
        <v>0</v>
      </c>
      <c r="AI172" s="410">
        <f t="shared" si="43"/>
        <v>0</v>
      </c>
      <c r="AJ172" s="410">
        <f t="shared" si="43"/>
        <v>0</v>
      </c>
      <c r="AK172" s="410">
        <f t="shared" si="43"/>
        <v>0</v>
      </c>
      <c r="AL172" s="410">
        <f t="shared" si="43"/>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268</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 t="shared" ref="Y175:AL175" si="44">Y174</f>
        <v>0</v>
      </c>
      <c r="Z175" s="410">
        <f t="shared" si="44"/>
        <v>0</v>
      </c>
      <c r="AA175" s="410">
        <f t="shared" si="44"/>
        <v>0</v>
      </c>
      <c r="AB175" s="410">
        <f t="shared" si="44"/>
        <v>0</v>
      </c>
      <c r="AC175" s="410">
        <f t="shared" si="44"/>
        <v>0</v>
      </c>
      <c r="AD175" s="410">
        <f t="shared" si="44"/>
        <v>0</v>
      </c>
      <c r="AE175" s="410">
        <f t="shared" si="44"/>
        <v>0</v>
      </c>
      <c r="AF175" s="410">
        <f t="shared" si="44"/>
        <v>0</v>
      </c>
      <c r="AG175" s="410">
        <f t="shared" si="44"/>
        <v>0</v>
      </c>
      <c r="AH175" s="410">
        <f t="shared" si="44"/>
        <v>0</v>
      </c>
      <c r="AI175" s="410">
        <f t="shared" si="44"/>
        <v>0</v>
      </c>
      <c r="AJ175" s="410">
        <f t="shared" si="44"/>
        <v>0</v>
      </c>
      <c r="AK175" s="410">
        <f t="shared" si="44"/>
        <v>0</v>
      </c>
      <c r="AL175" s="410">
        <f t="shared" si="44"/>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268</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 t="shared" ref="Y178:AL178" si="45">Y177</f>
        <v>0</v>
      </c>
      <c r="Z178" s="410">
        <f t="shared" si="45"/>
        <v>0</v>
      </c>
      <c r="AA178" s="410">
        <f t="shared" si="45"/>
        <v>0</v>
      </c>
      <c r="AB178" s="410">
        <f t="shared" si="45"/>
        <v>0</v>
      </c>
      <c r="AC178" s="410">
        <f t="shared" si="45"/>
        <v>0</v>
      </c>
      <c r="AD178" s="410">
        <f t="shared" si="45"/>
        <v>0</v>
      </c>
      <c r="AE178" s="410">
        <f t="shared" si="45"/>
        <v>0</v>
      </c>
      <c r="AF178" s="410">
        <f t="shared" si="45"/>
        <v>0</v>
      </c>
      <c r="AG178" s="410">
        <f t="shared" si="45"/>
        <v>0</v>
      </c>
      <c r="AH178" s="410">
        <f t="shared" si="45"/>
        <v>0</v>
      </c>
      <c r="AI178" s="410">
        <f t="shared" si="45"/>
        <v>0</v>
      </c>
      <c r="AJ178" s="410">
        <f t="shared" si="45"/>
        <v>0</v>
      </c>
      <c r="AK178" s="410">
        <f t="shared" si="45"/>
        <v>0</v>
      </c>
      <c r="AL178" s="410">
        <f t="shared" si="45"/>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268</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 t="shared" ref="Y181:AL181" si="46">Y180</f>
        <v>0</v>
      </c>
      <c r="Z181" s="410">
        <f t="shared" si="46"/>
        <v>0</v>
      </c>
      <c r="AA181" s="410">
        <f t="shared" si="46"/>
        <v>0</v>
      </c>
      <c r="AB181" s="410">
        <f t="shared" si="46"/>
        <v>0</v>
      </c>
      <c r="AC181" s="410">
        <f t="shared" si="46"/>
        <v>0</v>
      </c>
      <c r="AD181" s="410">
        <f t="shared" si="46"/>
        <v>0</v>
      </c>
      <c r="AE181" s="410">
        <f t="shared" si="46"/>
        <v>0</v>
      </c>
      <c r="AF181" s="410">
        <f t="shared" si="46"/>
        <v>0</v>
      </c>
      <c r="AG181" s="410">
        <f t="shared" si="46"/>
        <v>0</v>
      </c>
      <c r="AH181" s="410">
        <f t="shared" si="46"/>
        <v>0</v>
      </c>
      <c r="AI181" s="410">
        <f t="shared" si="46"/>
        <v>0</v>
      </c>
      <c r="AJ181" s="410">
        <f t="shared" si="46"/>
        <v>0</v>
      </c>
      <c r="AK181" s="410">
        <f t="shared" si="46"/>
        <v>0</v>
      </c>
      <c r="AL181" s="410">
        <f t="shared" si="46"/>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268</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 t="shared" ref="Y184:AL184" si="47">Y183</f>
        <v>0</v>
      </c>
      <c r="Z184" s="410">
        <f t="shared" si="47"/>
        <v>0</v>
      </c>
      <c r="AA184" s="410">
        <f t="shared" si="47"/>
        <v>0</v>
      </c>
      <c r="AB184" s="410">
        <f t="shared" si="47"/>
        <v>0</v>
      </c>
      <c r="AC184" s="410">
        <f t="shared" si="47"/>
        <v>0</v>
      </c>
      <c r="AD184" s="410">
        <f t="shared" si="47"/>
        <v>0</v>
      </c>
      <c r="AE184" s="410">
        <f t="shared" si="47"/>
        <v>0</v>
      </c>
      <c r="AF184" s="410">
        <f t="shared" si="47"/>
        <v>0</v>
      </c>
      <c r="AG184" s="410">
        <f t="shared" si="47"/>
        <v>0</v>
      </c>
      <c r="AH184" s="410">
        <f t="shared" si="47"/>
        <v>0</v>
      </c>
      <c r="AI184" s="410">
        <f t="shared" si="47"/>
        <v>0</v>
      </c>
      <c r="AJ184" s="410">
        <f t="shared" si="47"/>
        <v>0</v>
      </c>
      <c r="AK184" s="410">
        <f t="shared" si="47"/>
        <v>0</v>
      </c>
      <c r="AL184" s="410">
        <f t="shared" si="47"/>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268</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 t="shared" ref="Y187:AL187" si="48">Y186</f>
        <v>0</v>
      </c>
      <c r="Z187" s="410">
        <f t="shared" si="48"/>
        <v>0</v>
      </c>
      <c r="AA187" s="410">
        <f t="shared" si="48"/>
        <v>0</v>
      </c>
      <c r="AB187" s="410">
        <f t="shared" si="48"/>
        <v>0</v>
      </c>
      <c r="AC187" s="410">
        <f t="shared" si="48"/>
        <v>0</v>
      </c>
      <c r="AD187" s="410">
        <f t="shared" si="48"/>
        <v>0</v>
      </c>
      <c r="AE187" s="410">
        <f t="shared" si="48"/>
        <v>0</v>
      </c>
      <c r="AF187" s="410">
        <f t="shared" si="48"/>
        <v>0</v>
      </c>
      <c r="AG187" s="410">
        <f t="shared" si="48"/>
        <v>0</v>
      </c>
      <c r="AH187" s="410">
        <f t="shared" si="48"/>
        <v>0</v>
      </c>
      <c r="AI187" s="410">
        <f t="shared" si="48"/>
        <v>0</v>
      </c>
      <c r="AJ187" s="410">
        <f t="shared" si="48"/>
        <v>0</v>
      </c>
      <c r="AK187" s="410">
        <f t="shared" si="48"/>
        <v>0</v>
      </c>
      <c r="AL187" s="410">
        <f t="shared" si="48"/>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268</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 t="shared" ref="Y190:AL190" si="49">Y189</f>
        <v>0</v>
      </c>
      <c r="Z190" s="410">
        <f t="shared" si="49"/>
        <v>0</v>
      </c>
      <c r="AA190" s="410">
        <f t="shared" si="49"/>
        <v>0</v>
      </c>
      <c r="AB190" s="410">
        <f t="shared" si="49"/>
        <v>0</v>
      </c>
      <c r="AC190" s="410">
        <f t="shared" si="49"/>
        <v>0</v>
      </c>
      <c r="AD190" s="410">
        <f t="shared" si="49"/>
        <v>0</v>
      </c>
      <c r="AE190" s="410">
        <f t="shared" si="49"/>
        <v>0</v>
      </c>
      <c r="AF190" s="410">
        <f t="shared" si="49"/>
        <v>0</v>
      </c>
      <c r="AG190" s="410">
        <f t="shared" si="49"/>
        <v>0</v>
      </c>
      <c r="AH190" s="410">
        <f t="shared" si="49"/>
        <v>0</v>
      </c>
      <c r="AI190" s="410">
        <f t="shared" si="49"/>
        <v>0</v>
      </c>
      <c r="AJ190" s="410">
        <f t="shared" si="49"/>
        <v>0</v>
      </c>
      <c r="AK190" s="410">
        <f t="shared" si="49"/>
        <v>0</v>
      </c>
      <c r="AL190" s="410">
        <f t="shared" si="49"/>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268</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 t="shared" ref="Y193:AL193" si="50">Y192</f>
        <v>0</v>
      </c>
      <c r="Z193" s="410">
        <f t="shared" si="50"/>
        <v>0</v>
      </c>
      <c r="AA193" s="410">
        <f t="shared" si="50"/>
        <v>0</v>
      </c>
      <c r="AB193" s="410">
        <f t="shared" si="50"/>
        <v>0</v>
      </c>
      <c r="AC193" s="410">
        <f t="shared" si="50"/>
        <v>0</v>
      </c>
      <c r="AD193" s="410">
        <f t="shared" si="50"/>
        <v>0</v>
      </c>
      <c r="AE193" s="410">
        <f t="shared" si="50"/>
        <v>0</v>
      </c>
      <c r="AF193" s="410">
        <f t="shared" si="50"/>
        <v>0</v>
      </c>
      <c r="AG193" s="410">
        <f t="shared" si="50"/>
        <v>0</v>
      </c>
      <c r="AH193" s="410">
        <f t="shared" si="50"/>
        <v>0</v>
      </c>
      <c r="AI193" s="410">
        <f t="shared" si="50"/>
        <v>0</v>
      </c>
      <c r="AJ193" s="410">
        <f t="shared" si="50"/>
        <v>0</v>
      </c>
      <c r="AK193" s="410">
        <f t="shared" si="50"/>
        <v>0</v>
      </c>
      <c r="AL193" s="410">
        <f t="shared" si="50"/>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272</v>
      </c>
      <c r="C195" s="328"/>
      <c r="D195" s="328">
        <f>SUM(D38:D193)</f>
        <v>0</v>
      </c>
      <c r="E195" s="328"/>
      <c r="F195" s="328"/>
      <c r="G195" s="328"/>
      <c r="H195" s="328"/>
      <c r="I195" s="328"/>
      <c r="J195" s="328"/>
      <c r="K195" s="328"/>
      <c r="L195" s="328"/>
      <c r="M195" s="328"/>
      <c r="N195" s="328"/>
      <c r="O195" s="328">
        <f>SUM(O38:O193)</f>
        <v>0</v>
      </c>
      <c r="P195" s="328"/>
      <c r="Q195" s="328"/>
      <c r="R195" s="328"/>
      <c r="S195" s="328"/>
      <c r="T195" s="328"/>
      <c r="U195" s="328"/>
      <c r="V195" s="328"/>
      <c r="W195" s="328"/>
      <c r="X195" s="328"/>
      <c r="Y195" s="328">
        <f>IF(Y36="kWh",SUMPRODUCT(D38:D193,Y38:Y193))</f>
        <v>0</v>
      </c>
      <c r="Z195" s="328">
        <f>IF(Z36="kWh",SUMPRODUCT(D38:D193,Z38:Z193))</f>
        <v>0</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273</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0</v>
      </c>
      <c r="Z198" s="340">
        <f>HLOOKUP(Z$35,'3.  Distribution Rates'!$C$122:$P$133,7,FALSE)</f>
        <v>0</v>
      </c>
      <c r="AA198" s="340">
        <f>HLOOKUP(AA$35,'3.  Distribution Rates'!$C$122:$P$133,7,FALSE)</f>
        <v>0</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1">AB195*AB198</f>
        <v>0</v>
      </c>
      <c r="AC203" s="377">
        <f t="shared" si="51"/>
        <v>0</v>
      </c>
      <c r="AD203" s="377">
        <f t="shared" si="51"/>
        <v>0</v>
      </c>
      <c r="AE203" s="377">
        <f t="shared" si="51"/>
        <v>0</v>
      </c>
      <c r="AF203" s="377">
        <f t="shared" si="51"/>
        <v>0</v>
      </c>
      <c r="AG203" s="377">
        <f t="shared" si="51"/>
        <v>0</v>
      </c>
      <c r="AH203" s="377">
        <f t="shared" si="51"/>
        <v>0</v>
      </c>
      <c r="AI203" s="377">
        <f t="shared" si="51"/>
        <v>0</v>
      </c>
      <c r="AJ203" s="377">
        <f t="shared" si="51"/>
        <v>0</v>
      </c>
      <c r="AK203" s="377">
        <f t="shared" si="51"/>
        <v>0</v>
      </c>
      <c r="AL203" s="377">
        <f t="shared" si="51"/>
        <v>0</v>
      </c>
      <c r="AM203" s="628">
        <f>SUM(Y203:AL203)</f>
        <v>0</v>
      </c>
    </row>
    <row r="204" spans="2:39" ht="15.75">
      <c r="B204" s="348" t="s">
        <v>269</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 t="shared" ref="Y204:AM204" si="52">SUM(Y199:Y203)</f>
        <v>0</v>
      </c>
      <c r="Z204" s="345">
        <f t="shared" si="52"/>
        <v>0</v>
      </c>
      <c r="AA204" s="345">
        <f t="shared" si="52"/>
        <v>0</v>
      </c>
      <c r="AB204" s="345">
        <f t="shared" si="52"/>
        <v>0</v>
      </c>
      <c r="AC204" s="345">
        <f t="shared" si="52"/>
        <v>0</v>
      </c>
      <c r="AD204" s="345">
        <f t="shared" si="52"/>
        <v>0</v>
      </c>
      <c r="AE204" s="345">
        <f t="shared" si="52"/>
        <v>0</v>
      </c>
      <c r="AF204" s="345">
        <f t="shared" si="52"/>
        <v>0</v>
      </c>
      <c r="AG204" s="345">
        <f t="shared" si="52"/>
        <v>0</v>
      </c>
      <c r="AH204" s="345">
        <f t="shared" si="52"/>
        <v>0</v>
      </c>
      <c r="AI204" s="345">
        <f t="shared" si="52"/>
        <v>0</v>
      </c>
      <c r="AJ204" s="345">
        <f t="shared" si="52"/>
        <v>0</v>
      </c>
      <c r="AK204" s="345">
        <f t="shared" si="52"/>
        <v>0</v>
      </c>
      <c r="AL204" s="345">
        <f t="shared" si="52"/>
        <v>0</v>
      </c>
      <c r="AM204" s="406">
        <f t="shared" si="52"/>
        <v>0</v>
      </c>
    </row>
    <row r="205" spans="2:39" ht="15.75">
      <c r="B205" s="348" t="s">
        <v>270</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3">Z196*Z198</f>
        <v>0</v>
      </c>
      <c r="AA205" s="346">
        <f t="shared" si="53"/>
        <v>0</v>
      </c>
      <c r="AB205" s="346">
        <f t="shared" si="53"/>
        <v>0</v>
      </c>
      <c r="AC205" s="346">
        <f t="shared" si="53"/>
        <v>0</v>
      </c>
      <c r="AD205" s="346">
        <f t="shared" si="53"/>
        <v>0</v>
      </c>
      <c r="AE205" s="346">
        <f t="shared" si="53"/>
        <v>0</v>
      </c>
      <c r="AF205" s="346">
        <f>AF196*AF198</f>
        <v>0</v>
      </c>
      <c r="AG205" s="346">
        <f t="shared" ref="AG205:AL205" si="54">AG196*AG198</f>
        <v>0</v>
      </c>
      <c r="AH205" s="346">
        <f t="shared" si="54"/>
        <v>0</v>
      </c>
      <c r="AI205" s="346">
        <f t="shared" si="54"/>
        <v>0</v>
      </c>
      <c r="AJ205" s="346">
        <f t="shared" si="54"/>
        <v>0</v>
      </c>
      <c r="AK205" s="346">
        <f t="shared" si="54"/>
        <v>0</v>
      </c>
      <c r="AL205" s="346">
        <f t="shared" si="54"/>
        <v>0</v>
      </c>
      <c r="AM205" s="406">
        <f>SUM(Y205:AL205)</f>
        <v>0</v>
      </c>
    </row>
    <row r="206" spans="2:39" ht="15.75">
      <c r="B206" s="348" t="s">
        <v>271</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0</v>
      </c>
      <c r="Z208" s="290">
        <f>SUMPRODUCT(E38:E193,Z38:Z193)</f>
        <v>0</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591</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274</v>
      </c>
      <c r="C216" s="280"/>
      <c r="D216" s="589" t="s">
        <v>529</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13" t="s">
        <v>211</v>
      </c>
      <c r="C217" s="815" t="s">
        <v>33</v>
      </c>
      <c r="D217" s="283" t="s">
        <v>423</v>
      </c>
      <c r="E217" s="817" t="s">
        <v>209</v>
      </c>
      <c r="F217" s="818"/>
      <c r="G217" s="818"/>
      <c r="H217" s="818"/>
      <c r="I217" s="818"/>
      <c r="J217" s="818"/>
      <c r="K217" s="818"/>
      <c r="L217" s="818"/>
      <c r="M217" s="819"/>
      <c r="N217" s="820" t="s">
        <v>213</v>
      </c>
      <c r="O217" s="283" t="s">
        <v>424</v>
      </c>
      <c r="P217" s="817" t="s">
        <v>212</v>
      </c>
      <c r="Q217" s="818"/>
      <c r="R217" s="818"/>
      <c r="S217" s="818"/>
      <c r="T217" s="818"/>
      <c r="U217" s="818"/>
      <c r="V217" s="818"/>
      <c r="W217" s="818"/>
      <c r="X217" s="819"/>
      <c r="Y217" s="810" t="s">
        <v>244</v>
      </c>
      <c r="Z217" s="811"/>
      <c r="AA217" s="811"/>
      <c r="AB217" s="811"/>
      <c r="AC217" s="811"/>
      <c r="AD217" s="811"/>
      <c r="AE217" s="811"/>
      <c r="AF217" s="811"/>
      <c r="AG217" s="811"/>
      <c r="AH217" s="811"/>
      <c r="AI217" s="811"/>
      <c r="AJ217" s="811"/>
      <c r="AK217" s="811"/>
      <c r="AL217" s="811"/>
      <c r="AM217" s="812"/>
    </row>
    <row r="218" spans="1:39" ht="60.75" customHeight="1">
      <c r="B218" s="814"/>
      <c r="C218" s="816"/>
      <c r="D218" s="284">
        <v>2016</v>
      </c>
      <c r="E218" s="284">
        <v>2017</v>
      </c>
      <c r="F218" s="284">
        <v>2018</v>
      </c>
      <c r="G218" s="284">
        <v>2019</v>
      </c>
      <c r="H218" s="284">
        <v>2020</v>
      </c>
      <c r="I218" s="284">
        <v>2021</v>
      </c>
      <c r="J218" s="284">
        <v>2022</v>
      </c>
      <c r="K218" s="284">
        <v>2023</v>
      </c>
      <c r="L218" s="284">
        <v>2024</v>
      </c>
      <c r="M218" s="284">
        <v>2025</v>
      </c>
      <c r="N218" s="821"/>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 50 to 2999 KW</v>
      </c>
      <c r="AB218" s="284" t="str">
        <f>'1.  LRAMVA Summary'!G52</f>
        <v>GS 3000 to 4999 KW</v>
      </c>
      <c r="AC218" s="284" t="str">
        <f>'1.  LRAMVA Summary'!H52</f>
        <v>USL</v>
      </c>
      <c r="AD218" s="284" t="str">
        <f>'1.  LRAMVA Summary'!I52</f>
        <v xml:space="preserve">Sentinel </v>
      </c>
      <c r="AE218" s="284" t="str">
        <f>'1.  LRAMVA Summary'!J52</f>
        <v>Street Lighting</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505</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t="str">
        <f>'1.  LRAMVA Summary'!I53</f>
        <v xml:space="preserve">kW </v>
      </c>
      <c r="AE219" s="290" t="str">
        <f>'1.  LRAMVA Summary'!J53</f>
        <v xml:space="preserve">kW </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498</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290</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 t="shared" ref="Y222:AL222" si="55">Y221</f>
        <v>0</v>
      </c>
      <c r="Z222" s="410">
        <f t="shared" si="55"/>
        <v>0</v>
      </c>
      <c r="AA222" s="410">
        <f t="shared" si="55"/>
        <v>0</v>
      </c>
      <c r="AB222" s="410">
        <f t="shared" si="55"/>
        <v>0</v>
      </c>
      <c r="AC222" s="410">
        <f t="shared" si="55"/>
        <v>0</v>
      </c>
      <c r="AD222" s="410">
        <f t="shared" si="55"/>
        <v>0</v>
      </c>
      <c r="AE222" s="410">
        <f t="shared" si="55"/>
        <v>0</v>
      </c>
      <c r="AF222" s="410">
        <f t="shared" si="55"/>
        <v>0</v>
      </c>
      <c r="AG222" s="410">
        <f t="shared" si="55"/>
        <v>0</v>
      </c>
      <c r="AH222" s="410">
        <f t="shared" si="55"/>
        <v>0</v>
      </c>
      <c r="AI222" s="410">
        <f t="shared" si="55"/>
        <v>0</v>
      </c>
      <c r="AJ222" s="410">
        <f t="shared" si="55"/>
        <v>0</v>
      </c>
      <c r="AK222" s="410">
        <f t="shared" si="55"/>
        <v>0</v>
      </c>
      <c r="AL222" s="410">
        <f t="shared" si="55"/>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290</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 t="shared" ref="Y225:AL225" si="56">Y224</f>
        <v>0</v>
      </c>
      <c r="Z225" s="410">
        <f t="shared" si="56"/>
        <v>0</v>
      </c>
      <c r="AA225" s="410">
        <f t="shared" si="56"/>
        <v>0</v>
      </c>
      <c r="AB225" s="410">
        <f t="shared" si="56"/>
        <v>0</v>
      </c>
      <c r="AC225" s="410">
        <f t="shared" si="56"/>
        <v>0</v>
      </c>
      <c r="AD225" s="410">
        <f t="shared" si="56"/>
        <v>0</v>
      </c>
      <c r="AE225" s="410">
        <f t="shared" si="56"/>
        <v>0</v>
      </c>
      <c r="AF225" s="410">
        <f t="shared" si="56"/>
        <v>0</v>
      </c>
      <c r="AG225" s="410">
        <f t="shared" si="56"/>
        <v>0</v>
      </c>
      <c r="AH225" s="410">
        <f t="shared" si="56"/>
        <v>0</v>
      </c>
      <c r="AI225" s="410">
        <f t="shared" si="56"/>
        <v>0</v>
      </c>
      <c r="AJ225" s="410">
        <f t="shared" si="56"/>
        <v>0</v>
      </c>
      <c r="AK225" s="410">
        <f t="shared" si="56"/>
        <v>0</v>
      </c>
      <c r="AL225" s="410">
        <f t="shared" si="56"/>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290</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 t="shared" ref="Y228:AL228" si="57">Y227</f>
        <v>0</v>
      </c>
      <c r="Z228" s="410">
        <f t="shared" si="57"/>
        <v>0</v>
      </c>
      <c r="AA228" s="410">
        <f t="shared" si="57"/>
        <v>0</v>
      </c>
      <c r="AB228" s="410">
        <f t="shared" si="57"/>
        <v>0</v>
      </c>
      <c r="AC228" s="410">
        <f t="shared" si="57"/>
        <v>0</v>
      </c>
      <c r="AD228" s="410">
        <f t="shared" si="57"/>
        <v>0</v>
      </c>
      <c r="AE228" s="410">
        <f t="shared" si="57"/>
        <v>0</v>
      </c>
      <c r="AF228" s="410">
        <f t="shared" si="57"/>
        <v>0</v>
      </c>
      <c r="AG228" s="410">
        <f t="shared" si="57"/>
        <v>0</v>
      </c>
      <c r="AH228" s="410">
        <f t="shared" si="57"/>
        <v>0</v>
      </c>
      <c r="AI228" s="410">
        <f t="shared" si="57"/>
        <v>0</v>
      </c>
      <c r="AJ228" s="410">
        <f t="shared" si="57"/>
        <v>0</v>
      </c>
      <c r="AK228" s="410">
        <f t="shared" si="57"/>
        <v>0</v>
      </c>
      <c r="AL228" s="410">
        <f t="shared" si="57"/>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681</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290</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 t="shared" ref="Y231:AL231" si="58">Y230</f>
        <v>0</v>
      </c>
      <c r="Z231" s="410">
        <f t="shared" si="58"/>
        <v>0</v>
      </c>
      <c r="AA231" s="410">
        <f t="shared" si="58"/>
        <v>0</v>
      </c>
      <c r="AB231" s="410">
        <f t="shared" si="58"/>
        <v>0</v>
      </c>
      <c r="AC231" s="410">
        <f t="shared" si="58"/>
        <v>0</v>
      </c>
      <c r="AD231" s="410">
        <f t="shared" si="58"/>
        <v>0</v>
      </c>
      <c r="AE231" s="410">
        <f t="shared" si="58"/>
        <v>0</v>
      </c>
      <c r="AF231" s="410">
        <f t="shared" si="58"/>
        <v>0</v>
      </c>
      <c r="AG231" s="410">
        <f t="shared" si="58"/>
        <v>0</v>
      </c>
      <c r="AH231" s="410">
        <f t="shared" si="58"/>
        <v>0</v>
      </c>
      <c r="AI231" s="410">
        <f t="shared" si="58"/>
        <v>0</v>
      </c>
      <c r="AJ231" s="410">
        <f t="shared" si="58"/>
        <v>0</v>
      </c>
      <c r="AK231" s="410">
        <f t="shared" si="58"/>
        <v>0</v>
      </c>
      <c r="AL231" s="410">
        <f t="shared" si="58"/>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290</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 t="shared" ref="Y234:AL234" si="59">Y233</f>
        <v>0</v>
      </c>
      <c r="Z234" s="410">
        <f t="shared" si="59"/>
        <v>0</v>
      </c>
      <c r="AA234" s="410">
        <f t="shared" si="59"/>
        <v>0</v>
      </c>
      <c r="AB234" s="410">
        <f t="shared" si="59"/>
        <v>0</v>
      </c>
      <c r="AC234" s="410">
        <f t="shared" si="59"/>
        <v>0</v>
      </c>
      <c r="AD234" s="410">
        <f t="shared" si="59"/>
        <v>0</v>
      </c>
      <c r="AE234" s="410">
        <f t="shared" si="59"/>
        <v>0</v>
      </c>
      <c r="AF234" s="410">
        <f t="shared" si="59"/>
        <v>0</v>
      </c>
      <c r="AG234" s="410">
        <f t="shared" si="59"/>
        <v>0</v>
      </c>
      <c r="AH234" s="410">
        <f t="shared" si="59"/>
        <v>0</v>
      </c>
      <c r="AI234" s="410">
        <f t="shared" si="59"/>
        <v>0</v>
      </c>
      <c r="AJ234" s="410">
        <f t="shared" si="59"/>
        <v>0</v>
      </c>
      <c r="AK234" s="410">
        <f t="shared" si="59"/>
        <v>0</v>
      </c>
      <c r="AL234" s="410">
        <f t="shared" si="59"/>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499</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290</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 t="shared" ref="Y238:AL238" si="60">Y237</f>
        <v>0</v>
      </c>
      <c r="Z238" s="410">
        <f t="shared" si="60"/>
        <v>0</v>
      </c>
      <c r="AA238" s="410">
        <f t="shared" si="60"/>
        <v>0</v>
      </c>
      <c r="AB238" s="410">
        <f t="shared" si="60"/>
        <v>0</v>
      </c>
      <c r="AC238" s="410">
        <f t="shared" si="60"/>
        <v>0</v>
      </c>
      <c r="AD238" s="410">
        <f t="shared" si="60"/>
        <v>0</v>
      </c>
      <c r="AE238" s="410">
        <f t="shared" si="60"/>
        <v>0</v>
      </c>
      <c r="AF238" s="410">
        <f t="shared" si="60"/>
        <v>0</v>
      </c>
      <c r="AG238" s="410">
        <f t="shared" si="60"/>
        <v>0</v>
      </c>
      <c r="AH238" s="410">
        <f t="shared" si="60"/>
        <v>0</v>
      </c>
      <c r="AI238" s="410">
        <f t="shared" si="60"/>
        <v>0</v>
      </c>
      <c r="AJ238" s="410">
        <f t="shared" si="60"/>
        <v>0</v>
      </c>
      <c r="AK238" s="410">
        <f t="shared" si="60"/>
        <v>0</v>
      </c>
      <c r="AL238" s="410">
        <f t="shared" si="60"/>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290</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 t="shared" ref="Y241:AL241" si="61">Y240</f>
        <v>0</v>
      </c>
      <c r="Z241" s="410">
        <f t="shared" si="61"/>
        <v>0</v>
      </c>
      <c r="AA241" s="410">
        <f t="shared" si="61"/>
        <v>0</v>
      </c>
      <c r="AB241" s="410">
        <f t="shared" si="61"/>
        <v>0</v>
      </c>
      <c r="AC241" s="410">
        <f t="shared" si="61"/>
        <v>0</v>
      </c>
      <c r="AD241" s="410">
        <f t="shared" si="61"/>
        <v>0</v>
      </c>
      <c r="AE241" s="410">
        <f t="shared" si="61"/>
        <v>0</v>
      </c>
      <c r="AF241" s="410">
        <f t="shared" si="61"/>
        <v>0</v>
      </c>
      <c r="AG241" s="410">
        <f t="shared" si="61"/>
        <v>0</v>
      </c>
      <c r="AH241" s="410">
        <f t="shared" si="61"/>
        <v>0</v>
      </c>
      <c r="AI241" s="410">
        <f t="shared" si="61"/>
        <v>0</v>
      </c>
      <c r="AJ241" s="410">
        <f t="shared" si="61"/>
        <v>0</v>
      </c>
      <c r="AK241" s="410">
        <f t="shared" si="61"/>
        <v>0</v>
      </c>
      <c r="AL241" s="410">
        <f t="shared" si="61"/>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290</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 t="shared" ref="Y244:AL244" si="62">Y243</f>
        <v>0</v>
      </c>
      <c r="Z244" s="410">
        <f t="shared" si="62"/>
        <v>0</v>
      </c>
      <c r="AA244" s="410">
        <f t="shared" si="62"/>
        <v>0</v>
      </c>
      <c r="AB244" s="410">
        <f t="shared" si="62"/>
        <v>0</v>
      </c>
      <c r="AC244" s="410">
        <f t="shared" si="62"/>
        <v>0</v>
      </c>
      <c r="AD244" s="410">
        <f t="shared" si="62"/>
        <v>0</v>
      </c>
      <c r="AE244" s="410">
        <f t="shared" si="62"/>
        <v>0</v>
      </c>
      <c r="AF244" s="410">
        <f t="shared" si="62"/>
        <v>0</v>
      </c>
      <c r="AG244" s="410">
        <f t="shared" si="62"/>
        <v>0</v>
      </c>
      <c r="AH244" s="410">
        <f t="shared" si="62"/>
        <v>0</v>
      </c>
      <c r="AI244" s="410">
        <f t="shared" si="62"/>
        <v>0</v>
      </c>
      <c r="AJ244" s="410">
        <f t="shared" si="62"/>
        <v>0</v>
      </c>
      <c r="AK244" s="410">
        <f t="shared" si="62"/>
        <v>0</v>
      </c>
      <c r="AL244" s="410">
        <f t="shared" si="62"/>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290</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 t="shared" ref="Y247:AL247" si="63">Y246</f>
        <v>0</v>
      </c>
      <c r="Z247" s="410">
        <f t="shared" si="63"/>
        <v>0</v>
      </c>
      <c r="AA247" s="410">
        <f t="shared" si="63"/>
        <v>0</v>
      </c>
      <c r="AB247" s="410">
        <f t="shared" si="63"/>
        <v>0</v>
      </c>
      <c r="AC247" s="410">
        <f t="shared" si="63"/>
        <v>0</v>
      </c>
      <c r="AD247" s="410">
        <f t="shared" si="63"/>
        <v>0</v>
      </c>
      <c r="AE247" s="410">
        <f t="shared" si="63"/>
        <v>0</v>
      </c>
      <c r="AF247" s="410">
        <f t="shared" si="63"/>
        <v>0</v>
      </c>
      <c r="AG247" s="410">
        <f t="shared" si="63"/>
        <v>0</v>
      </c>
      <c r="AH247" s="410">
        <f t="shared" si="63"/>
        <v>0</v>
      </c>
      <c r="AI247" s="410">
        <f t="shared" si="63"/>
        <v>0</v>
      </c>
      <c r="AJ247" s="410">
        <f t="shared" si="63"/>
        <v>0</v>
      </c>
      <c r="AK247" s="410">
        <f t="shared" si="63"/>
        <v>0</v>
      </c>
      <c r="AL247" s="410">
        <f t="shared" si="63"/>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290</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 t="shared" ref="Y250:AL250" si="64">Y249</f>
        <v>0</v>
      </c>
      <c r="Z250" s="410">
        <f t="shared" si="64"/>
        <v>0</v>
      </c>
      <c r="AA250" s="410">
        <f t="shared" si="64"/>
        <v>0</v>
      </c>
      <c r="AB250" s="410">
        <f t="shared" si="64"/>
        <v>0</v>
      </c>
      <c r="AC250" s="410">
        <f t="shared" si="64"/>
        <v>0</v>
      </c>
      <c r="AD250" s="410">
        <f t="shared" si="64"/>
        <v>0</v>
      </c>
      <c r="AE250" s="410">
        <f t="shared" si="64"/>
        <v>0</v>
      </c>
      <c r="AF250" s="410">
        <f t="shared" si="64"/>
        <v>0</v>
      </c>
      <c r="AG250" s="410">
        <f t="shared" si="64"/>
        <v>0</v>
      </c>
      <c r="AH250" s="410">
        <f t="shared" si="64"/>
        <v>0</v>
      </c>
      <c r="AI250" s="410">
        <f t="shared" si="64"/>
        <v>0</v>
      </c>
      <c r="AJ250" s="410">
        <f t="shared" si="64"/>
        <v>0</v>
      </c>
      <c r="AK250" s="410">
        <f t="shared" si="64"/>
        <v>0</v>
      </c>
      <c r="AL250" s="410">
        <f t="shared" si="64"/>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290</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 t="shared" ref="Y254:AL254" si="65">Y253</f>
        <v>0</v>
      </c>
      <c r="Z254" s="410">
        <f t="shared" si="65"/>
        <v>0</v>
      </c>
      <c r="AA254" s="410">
        <f t="shared" si="65"/>
        <v>0</v>
      </c>
      <c r="AB254" s="410">
        <f t="shared" si="65"/>
        <v>0</v>
      </c>
      <c r="AC254" s="410">
        <f t="shared" si="65"/>
        <v>0</v>
      </c>
      <c r="AD254" s="410">
        <f t="shared" si="65"/>
        <v>0</v>
      </c>
      <c r="AE254" s="410">
        <f t="shared" si="65"/>
        <v>0</v>
      </c>
      <c r="AF254" s="410">
        <f t="shared" si="65"/>
        <v>0</v>
      </c>
      <c r="AG254" s="410">
        <f t="shared" si="65"/>
        <v>0</v>
      </c>
      <c r="AH254" s="410">
        <f t="shared" si="65"/>
        <v>0</v>
      </c>
      <c r="AI254" s="410">
        <f t="shared" si="65"/>
        <v>0</v>
      </c>
      <c r="AJ254" s="410">
        <f t="shared" si="65"/>
        <v>0</v>
      </c>
      <c r="AK254" s="410">
        <f t="shared" si="65"/>
        <v>0</v>
      </c>
      <c r="AL254" s="410">
        <f t="shared" si="65"/>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290</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 t="shared" ref="Y257:AL257" si="66">Y256</f>
        <v>0</v>
      </c>
      <c r="Z257" s="410">
        <f t="shared" si="66"/>
        <v>0</v>
      </c>
      <c r="AA257" s="410">
        <f t="shared" si="66"/>
        <v>0</v>
      </c>
      <c r="AB257" s="410">
        <f t="shared" si="66"/>
        <v>0</v>
      </c>
      <c r="AC257" s="410">
        <f t="shared" si="66"/>
        <v>0</v>
      </c>
      <c r="AD257" s="410">
        <f t="shared" si="66"/>
        <v>0</v>
      </c>
      <c r="AE257" s="410">
        <f t="shared" si="66"/>
        <v>0</v>
      </c>
      <c r="AF257" s="410">
        <f t="shared" si="66"/>
        <v>0</v>
      </c>
      <c r="AG257" s="410">
        <f t="shared" si="66"/>
        <v>0</v>
      </c>
      <c r="AH257" s="410">
        <f t="shared" si="66"/>
        <v>0</v>
      </c>
      <c r="AI257" s="410">
        <f t="shared" si="66"/>
        <v>0</v>
      </c>
      <c r="AJ257" s="410">
        <f t="shared" si="66"/>
        <v>0</v>
      </c>
      <c r="AK257" s="410">
        <f t="shared" si="66"/>
        <v>0</v>
      </c>
      <c r="AL257" s="410">
        <f t="shared" si="66"/>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290</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 t="shared" ref="Y260:AL260" si="67">Y259</f>
        <v>0</v>
      </c>
      <c r="Z260" s="410">
        <f t="shared" si="67"/>
        <v>0</v>
      </c>
      <c r="AA260" s="410">
        <f t="shared" si="67"/>
        <v>0</v>
      </c>
      <c r="AB260" s="410">
        <f t="shared" si="67"/>
        <v>0</v>
      </c>
      <c r="AC260" s="410">
        <f t="shared" si="67"/>
        <v>0</v>
      </c>
      <c r="AD260" s="410">
        <f t="shared" si="67"/>
        <v>0</v>
      </c>
      <c r="AE260" s="410">
        <f t="shared" si="67"/>
        <v>0</v>
      </c>
      <c r="AF260" s="410">
        <f t="shared" si="67"/>
        <v>0</v>
      </c>
      <c r="AG260" s="410">
        <f t="shared" si="67"/>
        <v>0</v>
      </c>
      <c r="AH260" s="410">
        <f t="shared" si="67"/>
        <v>0</v>
      </c>
      <c r="AI260" s="410">
        <f t="shared" si="67"/>
        <v>0</v>
      </c>
      <c r="AJ260" s="410">
        <f t="shared" si="67"/>
        <v>0</v>
      </c>
      <c r="AK260" s="410">
        <f t="shared" si="67"/>
        <v>0</v>
      </c>
      <c r="AL260" s="410">
        <f t="shared" si="67"/>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290</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 t="shared" ref="Y264:AL264" si="68">Y263</f>
        <v>0</v>
      </c>
      <c r="Z264" s="410">
        <f t="shared" si="68"/>
        <v>0</v>
      </c>
      <c r="AA264" s="410">
        <f t="shared" si="68"/>
        <v>0</v>
      </c>
      <c r="AB264" s="410">
        <f t="shared" si="68"/>
        <v>0</v>
      </c>
      <c r="AC264" s="410">
        <f t="shared" si="68"/>
        <v>0</v>
      </c>
      <c r="AD264" s="410">
        <f t="shared" si="68"/>
        <v>0</v>
      </c>
      <c r="AE264" s="410">
        <f t="shared" si="68"/>
        <v>0</v>
      </c>
      <c r="AF264" s="410">
        <f t="shared" si="68"/>
        <v>0</v>
      </c>
      <c r="AG264" s="410">
        <f t="shared" si="68"/>
        <v>0</v>
      </c>
      <c r="AH264" s="410">
        <f t="shared" si="68"/>
        <v>0</v>
      </c>
      <c r="AI264" s="410">
        <f t="shared" si="68"/>
        <v>0</v>
      </c>
      <c r="AJ264" s="410">
        <f t="shared" si="68"/>
        <v>0</v>
      </c>
      <c r="AK264" s="410">
        <f t="shared" si="68"/>
        <v>0</v>
      </c>
      <c r="AL264" s="410">
        <f t="shared" si="68"/>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491</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496</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290</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69">Z267</f>
        <v>0</v>
      </c>
      <c r="AA268" s="410">
        <f t="shared" si="69"/>
        <v>0</v>
      </c>
      <c r="AB268" s="410">
        <f t="shared" si="69"/>
        <v>0</v>
      </c>
      <c r="AC268" s="410">
        <f t="shared" si="69"/>
        <v>0</v>
      </c>
      <c r="AD268" s="410">
        <f t="shared" si="69"/>
        <v>0</v>
      </c>
      <c r="AE268" s="410">
        <f t="shared" si="69"/>
        <v>0</v>
      </c>
      <c r="AF268" s="410">
        <f t="shared" si="69"/>
        <v>0</v>
      </c>
      <c r="AG268" s="410">
        <f t="shared" si="69"/>
        <v>0</v>
      </c>
      <c r="AH268" s="410">
        <f t="shared" si="69"/>
        <v>0</v>
      </c>
      <c r="AI268" s="410">
        <f t="shared" si="69"/>
        <v>0</v>
      </c>
      <c r="AJ268" s="410">
        <f t="shared" si="69"/>
        <v>0</v>
      </c>
      <c r="AK268" s="410">
        <f t="shared" si="69"/>
        <v>0</v>
      </c>
      <c r="AL268" s="410">
        <f t="shared" si="69"/>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492</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290</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0">Z270</f>
        <v>0</v>
      </c>
      <c r="AA271" s="410">
        <f t="shared" si="70"/>
        <v>0</v>
      </c>
      <c r="AB271" s="410">
        <f t="shared" si="70"/>
        <v>0</v>
      </c>
      <c r="AC271" s="410">
        <f t="shared" si="70"/>
        <v>0</v>
      </c>
      <c r="AD271" s="410">
        <f t="shared" si="70"/>
        <v>0</v>
      </c>
      <c r="AE271" s="410">
        <f t="shared" si="70"/>
        <v>0</v>
      </c>
      <c r="AF271" s="410">
        <f t="shared" si="70"/>
        <v>0</v>
      </c>
      <c r="AG271" s="410">
        <f t="shared" si="70"/>
        <v>0</v>
      </c>
      <c r="AH271" s="410">
        <f t="shared" si="70"/>
        <v>0</v>
      </c>
      <c r="AI271" s="410">
        <f t="shared" si="70"/>
        <v>0</v>
      </c>
      <c r="AJ271" s="410">
        <f t="shared" si="70"/>
        <v>0</v>
      </c>
      <c r="AK271" s="410">
        <f t="shared" si="70"/>
        <v>0</v>
      </c>
      <c r="AL271" s="410">
        <f t="shared" si="70"/>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497</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290</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1">Z274</f>
        <v>0</v>
      </c>
      <c r="AA275" s="410">
        <f t="shared" si="71"/>
        <v>0</v>
      </c>
      <c r="AB275" s="410">
        <f t="shared" si="71"/>
        <v>0</v>
      </c>
      <c r="AC275" s="410">
        <f t="shared" si="71"/>
        <v>0</v>
      </c>
      <c r="AD275" s="410">
        <f t="shared" si="71"/>
        <v>0</v>
      </c>
      <c r="AE275" s="410">
        <f t="shared" si="71"/>
        <v>0</v>
      </c>
      <c r="AF275" s="410">
        <f t="shared" si="71"/>
        <v>0</v>
      </c>
      <c r="AG275" s="410">
        <f t="shared" si="71"/>
        <v>0</v>
      </c>
      <c r="AH275" s="410">
        <f t="shared" si="71"/>
        <v>0</v>
      </c>
      <c r="AI275" s="410">
        <f t="shared" si="71"/>
        <v>0</v>
      </c>
      <c r="AJ275" s="410">
        <f t="shared" si="71"/>
        <v>0</v>
      </c>
      <c r="AK275" s="410">
        <f t="shared" si="71"/>
        <v>0</v>
      </c>
      <c r="AL275" s="410">
        <f t="shared" si="71"/>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290</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2">Z277</f>
        <v>0</v>
      </c>
      <c r="AA278" s="410">
        <f t="shared" si="72"/>
        <v>0</v>
      </c>
      <c r="AB278" s="410">
        <f t="shared" si="72"/>
        <v>0</v>
      </c>
      <c r="AC278" s="410">
        <f t="shared" si="72"/>
        <v>0</v>
      </c>
      <c r="AD278" s="410">
        <f t="shared" si="72"/>
        <v>0</v>
      </c>
      <c r="AE278" s="410">
        <f t="shared" si="72"/>
        <v>0</v>
      </c>
      <c r="AF278" s="410">
        <f t="shared" si="72"/>
        <v>0</v>
      </c>
      <c r="AG278" s="410">
        <f t="shared" si="72"/>
        <v>0</v>
      </c>
      <c r="AH278" s="410">
        <f t="shared" si="72"/>
        <v>0</v>
      </c>
      <c r="AI278" s="410">
        <f t="shared" si="72"/>
        <v>0</v>
      </c>
      <c r="AJ278" s="410">
        <f t="shared" si="72"/>
        <v>0</v>
      </c>
      <c r="AK278" s="410">
        <f t="shared" si="72"/>
        <v>0</v>
      </c>
      <c r="AL278" s="410">
        <f t="shared" si="72"/>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290</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3">Z280</f>
        <v>0</v>
      </c>
      <c r="AA281" s="410">
        <f t="shared" si="73"/>
        <v>0</v>
      </c>
      <c r="AB281" s="410">
        <f t="shared" si="73"/>
        <v>0</v>
      </c>
      <c r="AC281" s="410">
        <f t="shared" si="73"/>
        <v>0</v>
      </c>
      <c r="AD281" s="410">
        <f t="shared" si="73"/>
        <v>0</v>
      </c>
      <c r="AE281" s="410">
        <f t="shared" si="73"/>
        <v>0</v>
      </c>
      <c r="AF281" s="410">
        <f t="shared" si="73"/>
        <v>0</v>
      </c>
      <c r="AG281" s="410">
        <f t="shared" si="73"/>
        <v>0</v>
      </c>
      <c r="AH281" s="410">
        <f t="shared" si="73"/>
        <v>0</v>
      </c>
      <c r="AI281" s="410">
        <f t="shared" si="73"/>
        <v>0</v>
      </c>
      <c r="AJ281" s="410">
        <f t="shared" si="73"/>
        <v>0</v>
      </c>
      <c r="AK281" s="410">
        <f t="shared" si="73"/>
        <v>0</v>
      </c>
      <c r="AL281" s="410">
        <f t="shared" si="73"/>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290</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Y283</f>
        <v>0</v>
      </c>
      <c r="Z284" s="410">
        <f t="shared" si="74"/>
        <v>0</v>
      </c>
      <c r="AA284" s="410">
        <f t="shared" si="74"/>
        <v>0</v>
      </c>
      <c r="AB284" s="410">
        <f t="shared" si="74"/>
        <v>0</v>
      </c>
      <c r="AC284" s="410">
        <f t="shared" si="74"/>
        <v>0</v>
      </c>
      <c r="AD284" s="410">
        <f t="shared" si="74"/>
        <v>0</v>
      </c>
      <c r="AE284" s="410">
        <f t="shared" si="74"/>
        <v>0</v>
      </c>
      <c r="AF284" s="410">
        <f t="shared" si="74"/>
        <v>0</v>
      </c>
      <c r="AG284" s="410">
        <f t="shared" si="74"/>
        <v>0</v>
      </c>
      <c r="AH284" s="410">
        <f t="shared" si="74"/>
        <v>0</v>
      </c>
      <c r="AI284" s="410">
        <f t="shared" si="74"/>
        <v>0</v>
      </c>
      <c r="AJ284" s="410">
        <f t="shared" si="74"/>
        <v>0</v>
      </c>
      <c r="AK284" s="410">
        <f t="shared" si="74"/>
        <v>0</v>
      </c>
      <c r="AL284" s="410">
        <f t="shared" si="74"/>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504</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500</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564824.0390480205</v>
      </c>
      <c r="E288" s="294">
        <v>564824.0390480205</v>
      </c>
      <c r="F288" s="294">
        <v>564824.0390480205</v>
      </c>
      <c r="G288" s="294">
        <v>564824.0390480205</v>
      </c>
      <c r="H288" s="294">
        <v>564824.0390480205</v>
      </c>
      <c r="I288" s="294">
        <v>564824.0390480205</v>
      </c>
      <c r="J288" s="294">
        <v>564824.0390480205</v>
      </c>
      <c r="K288" s="294">
        <v>564743.03904242069</v>
      </c>
      <c r="L288" s="294">
        <v>564743.03904242069</v>
      </c>
      <c r="M288" s="294">
        <v>562032.03885500098</v>
      </c>
      <c r="N288" s="290"/>
      <c r="O288" s="294">
        <v>37</v>
      </c>
      <c r="P288" s="294">
        <v>37</v>
      </c>
      <c r="Q288" s="294">
        <v>37</v>
      </c>
      <c r="R288" s="294">
        <v>37</v>
      </c>
      <c r="S288" s="294">
        <v>37</v>
      </c>
      <c r="T288" s="294">
        <v>37</v>
      </c>
      <c r="U288" s="294">
        <v>37</v>
      </c>
      <c r="V288" s="294">
        <v>37</v>
      </c>
      <c r="W288" s="294">
        <v>37</v>
      </c>
      <c r="X288" s="294">
        <v>36</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290</v>
      </c>
      <c r="C289" s="290" t="s">
        <v>163</v>
      </c>
      <c r="D289" s="294">
        <v>61886</v>
      </c>
      <c r="E289" s="294">
        <v>61886</v>
      </c>
      <c r="F289" s="294">
        <v>61886</v>
      </c>
      <c r="G289" s="294">
        <v>61886</v>
      </c>
      <c r="H289" s="294">
        <v>61886</v>
      </c>
      <c r="I289" s="294">
        <v>61886</v>
      </c>
      <c r="J289" s="294">
        <v>61886</v>
      </c>
      <c r="K289" s="294">
        <v>61882</v>
      </c>
      <c r="L289" s="294">
        <v>61882</v>
      </c>
      <c r="M289" s="294">
        <v>61955</v>
      </c>
      <c r="N289" s="290"/>
      <c r="O289" s="294">
        <v>4</v>
      </c>
      <c r="P289" s="294">
        <v>4</v>
      </c>
      <c r="Q289" s="294">
        <v>4</v>
      </c>
      <c r="R289" s="294">
        <v>4</v>
      </c>
      <c r="S289" s="294">
        <v>4</v>
      </c>
      <c r="T289" s="294">
        <v>4</v>
      </c>
      <c r="U289" s="294">
        <v>4</v>
      </c>
      <c r="V289" s="294">
        <v>4</v>
      </c>
      <c r="W289" s="294">
        <v>4</v>
      </c>
      <c r="X289" s="294">
        <v>4</v>
      </c>
      <c r="Y289" s="410">
        <f t="shared" ref="Y289:AL289" si="75">Y288</f>
        <v>1</v>
      </c>
      <c r="Z289" s="410">
        <f t="shared" si="75"/>
        <v>0</v>
      </c>
      <c r="AA289" s="410">
        <f t="shared" si="75"/>
        <v>0</v>
      </c>
      <c r="AB289" s="410">
        <f t="shared" si="75"/>
        <v>0</v>
      </c>
      <c r="AC289" s="410">
        <f t="shared" si="75"/>
        <v>0</v>
      </c>
      <c r="AD289" s="410">
        <f t="shared" si="75"/>
        <v>0</v>
      </c>
      <c r="AE289" s="410">
        <f t="shared" si="75"/>
        <v>0</v>
      </c>
      <c r="AF289" s="410">
        <f t="shared" si="75"/>
        <v>0</v>
      </c>
      <c r="AG289" s="410">
        <f t="shared" si="75"/>
        <v>0</v>
      </c>
      <c r="AH289" s="410">
        <f t="shared" si="75"/>
        <v>0</v>
      </c>
      <c r="AI289" s="410">
        <f t="shared" si="75"/>
        <v>0</v>
      </c>
      <c r="AJ289" s="410">
        <f t="shared" si="75"/>
        <v>0</v>
      </c>
      <c r="AK289" s="410">
        <f t="shared" si="75"/>
        <v>0</v>
      </c>
      <c r="AL289" s="410">
        <f t="shared" si="75"/>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128237.40000000033</v>
      </c>
      <c r="E291" s="294">
        <v>128237.40000000033</v>
      </c>
      <c r="F291" s="294">
        <v>128237.40000000033</v>
      </c>
      <c r="G291" s="294">
        <v>128237.40000000033</v>
      </c>
      <c r="H291" s="294">
        <v>128237.40000000033</v>
      </c>
      <c r="I291" s="294">
        <v>128237.40000000033</v>
      </c>
      <c r="J291" s="294">
        <v>128237.40000000033</v>
      </c>
      <c r="K291" s="294">
        <v>128237.40000000033</v>
      </c>
      <c r="L291" s="294">
        <v>128237.40000000033</v>
      </c>
      <c r="M291" s="294">
        <v>128237.40000000033</v>
      </c>
      <c r="N291" s="290"/>
      <c r="O291" s="294">
        <v>37</v>
      </c>
      <c r="P291" s="294">
        <v>37</v>
      </c>
      <c r="Q291" s="294">
        <v>37</v>
      </c>
      <c r="R291" s="294">
        <v>37</v>
      </c>
      <c r="S291" s="294">
        <v>37</v>
      </c>
      <c r="T291" s="294">
        <v>37</v>
      </c>
      <c r="U291" s="294">
        <v>37</v>
      </c>
      <c r="V291" s="294">
        <v>37</v>
      </c>
      <c r="W291" s="294">
        <v>37</v>
      </c>
      <c r="X291" s="294">
        <v>37</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290</v>
      </c>
      <c r="C292" s="290" t="s">
        <v>163</v>
      </c>
      <c r="D292" s="294">
        <v>957</v>
      </c>
      <c r="E292" s="294">
        <v>957</v>
      </c>
      <c r="F292" s="294">
        <v>957</v>
      </c>
      <c r="G292" s="294">
        <v>957</v>
      </c>
      <c r="H292" s="294">
        <v>957</v>
      </c>
      <c r="I292" s="294">
        <v>957</v>
      </c>
      <c r="J292" s="294">
        <v>957</v>
      </c>
      <c r="K292" s="294">
        <v>957</v>
      </c>
      <c r="L292" s="294">
        <v>957</v>
      </c>
      <c r="M292" s="294">
        <v>957</v>
      </c>
      <c r="N292" s="290"/>
      <c r="O292" s="294">
        <v>0</v>
      </c>
      <c r="P292" s="294">
        <v>0</v>
      </c>
      <c r="Q292" s="294">
        <v>0</v>
      </c>
      <c r="R292" s="294">
        <v>0</v>
      </c>
      <c r="S292" s="294">
        <v>0</v>
      </c>
      <c r="T292" s="294">
        <v>0</v>
      </c>
      <c r="U292" s="294">
        <v>0</v>
      </c>
      <c r="V292" s="294">
        <v>0</v>
      </c>
      <c r="W292" s="294">
        <v>0</v>
      </c>
      <c r="X292" s="294">
        <v>0</v>
      </c>
      <c r="Y292" s="410">
        <f t="shared" ref="Y292:AL292" si="76">Y291</f>
        <v>1</v>
      </c>
      <c r="Z292" s="410">
        <f t="shared" si="76"/>
        <v>0</v>
      </c>
      <c r="AA292" s="410">
        <f t="shared" si="76"/>
        <v>0</v>
      </c>
      <c r="AB292" s="410">
        <f t="shared" si="76"/>
        <v>0</v>
      </c>
      <c r="AC292" s="410">
        <f t="shared" si="76"/>
        <v>0</v>
      </c>
      <c r="AD292" s="410">
        <f t="shared" si="76"/>
        <v>0</v>
      </c>
      <c r="AE292" s="410">
        <f t="shared" si="76"/>
        <v>0</v>
      </c>
      <c r="AF292" s="410">
        <f t="shared" si="76"/>
        <v>0</v>
      </c>
      <c r="AG292" s="410">
        <f t="shared" si="76"/>
        <v>0</v>
      </c>
      <c r="AH292" s="410">
        <f t="shared" si="76"/>
        <v>0</v>
      </c>
      <c r="AI292" s="410">
        <f t="shared" si="76"/>
        <v>0</v>
      </c>
      <c r="AJ292" s="410">
        <f t="shared" si="76"/>
        <v>0</v>
      </c>
      <c r="AK292" s="410">
        <f t="shared" si="76"/>
        <v>0</v>
      </c>
      <c r="AL292" s="410">
        <f t="shared" si="76"/>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v>4513.6000000000004</v>
      </c>
      <c r="E294" s="294">
        <v>4513.6000000000004</v>
      </c>
      <c r="F294" s="294">
        <v>4513.6000000000004</v>
      </c>
      <c r="G294" s="294">
        <v>4513.6000000000004</v>
      </c>
      <c r="H294" s="294">
        <v>4513.6000000000004</v>
      </c>
      <c r="I294" s="294">
        <v>4513.6000000000004</v>
      </c>
      <c r="J294" s="294">
        <v>4513.6000000000004</v>
      </c>
      <c r="K294" s="294">
        <v>4513.6000000000004</v>
      </c>
      <c r="L294" s="294">
        <v>4513.6000000000004</v>
      </c>
      <c r="M294" s="294">
        <v>4513.6000000000004</v>
      </c>
      <c r="N294" s="290"/>
      <c r="O294" s="294">
        <v>1</v>
      </c>
      <c r="P294" s="294">
        <v>1</v>
      </c>
      <c r="Q294" s="294">
        <v>1</v>
      </c>
      <c r="R294" s="294">
        <v>1</v>
      </c>
      <c r="S294" s="294">
        <v>1</v>
      </c>
      <c r="T294" s="294">
        <v>1</v>
      </c>
      <c r="U294" s="294">
        <v>1</v>
      </c>
      <c r="V294" s="294">
        <v>1</v>
      </c>
      <c r="W294" s="294">
        <v>1</v>
      </c>
      <c r="X294" s="294">
        <v>1</v>
      </c>
      <c r="Y294" s="409">
        <v>1</v>
      </c>
      <c r="Z294" s="409"/>
      <c r="AA294" s="409"/>
      <c r="AB294" s="409"/>
      <c r="AC294" s="409"/>
      <c r="AD294" s="409"/>
      <c r="AE294" s="409"/>
      <c r="AF294" s="409"/>
      <c r="AG294" s="409"/>
      <c r="AH294" s="409"/>
      <c r="AI294" s="409"/>
      <c r="AJ294" s="409"/>
      <c r="AK294" s="409"/>
      <c r="AL294" s="409"/>
      <c r="AM294" s="295">
        <f>SUM(Y294:AL294)</f>
        <v>1</v>
      </c>
    </row>
    <row r="295" spans="1:39" outlineLevel="1">
      <c r="B295" s="293" t="s">
        <v>290</v>
      </c>
      <c r="C295" s="290" t="s">
        <v>163</v>
      </c>
      <c r="D295" s="294">
        <v>3086</v>
      </c>
      <c r="E295" s="294">
        <v>3086</v>
      </c>
      <c r="F295" s="294">
        <v>3086</v>
      </c>
      <c r="G295" s="294">
        <v>3086</v>
      </c>
      <c r="H295" s="294">
        <v>3086</v>
      </c>
      <c r="I295" s="294">
        <v>3086</v>
      </c>
      <c r="J295" s="294">
        <v>3086</v>
      </c>
      <c r="K295" s="294">
        <v>3086</v>
      </c>
      <c r="L295" s="294">
        <v>3086</v>
      </c>
      <c r="M295" s="294">
        <v>3086</v>
      </c>
      <c r="N295" s="290"/>
      <c r="O295" s="294">
        <v>1</v>
      </c>
      <c r="P295" s="294">
        <v>1</v>
      </c>
      <c r="Q295" s="294">
        <v>1</v>
      </c>
      <c r="R295" s="294">
        <v>1</v>
      </c>
      <c r="S295" s="294">
        <v>1</v>
      </c>
      <c r="T295" s="294">
        <v>1</v>
      </c>
      <c r="U295" s="294">
        <v>1</v>
      </c>
      <c r="V295" s="294">
        <v>1</v>
      </c>
      <c r="W295" s="294">
        <v>1</v>
      </c>
      <c r="X295" s="294">
        <v>1</v>
      </c>
      <c r="Y295" s="410">
        <f t="shared" ref="Y295:AL295" si="77">Y294</f>
        <v>1</v>
      </c>
      <c r="Z295" s="410">
        <f t="shared" si="77"/>
        <v>0</v>
      </c>
      <c r="AA295" s="410">
        <f t="shared" si="77"/>
        <v>0</v>
      </c>
      <c r="AB295" s="410">
        <f t="shared" si="77"/>
        <v>0</v>
      </c>
      <c r="AC295" s="410">
        <f t="shared" si="77"/>
        <v>0</v>
      </c>
      <c r="AD295" s="410">
        <f t="shared" si="77"/>
        <v>0</v>
      </c>
      <c r="AE295" s="410">
        <f t="shared" si="77"/>
        <v>0</v>
      </c>
      <c r="AF295" s="410">
        <f t="shared" si="77"/>
        <v>0</v>
      </c>
      <c r="AG295" s="410">
        <f t="shared" si="77"/>
        <v>0</v>
      </c>
      <c r="AH295" s="410">
        <f t="shared" si="77"/>
        <v>0</v>
      </c>
      <c r="AI295" s="410">
        <f t="shared" si="77"/>
        <v>0</v>
      </c>
      <c r="AJ295" s="410">
        <f t="shared" si="77"/>
        <v>0</v>
      </c>
      <c r="AK295" s="410">
        <f t="shared" si="77"/>
        <v>0</v>
      </c>
      <c r="AL295" s="410">
        <f t="shared" si="77"/>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290</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 t="shared" ref="Y298:AL298" si="78">Y297</f>
        <v>0</v>
      </c>
      <c r="Z298" s="410">
        <f t="shared" si="78"/>
        <v>0</v>
      </c>
      <c r="AA298" s="410">
        <f t="shared" si="78"/>
        <v>0</v>
      </c>
      <c r="AB298" s="410">
        <f t="shared" si="78"/>
        <v>0</v>
      </c>
      <c r="AC298" s="410">
        <f t="shared" si="78"/>
        <v>0</v>
      </c>
      <c r="AD298" s="410">
        <f t="shared" si="78"/>
        <v>0</v>
      </c>
      <c r="AE298" s="410">
        <f t="shared" si="78"/>
        <v>0</v>
      </c>
      <c r="AF298" s="410">
        <f t="shared" si="78"/>
        <v>0</v>
      </c>
      <c r="AG298" s="410">
        <f t="shared" si="78"/>
        <v>0</v>
      </c>
      <c r="AH298" s="410">
        <f t="shared" si="78"/>
        <v>0</v>
      </c>
      <c r="AI298" s="410">
        <f t="shared" si="78"/>
        <v>0</v>
      </c>
      <c r="AJ298" s="410">
        <f t="shared" si="78"/>
        <v>0</v>
      </c>
      <c r="AK298" s="410">
        <f t="shared" si="78"/>
        <v>0</v>
      </c>
      <c r="AL298" s="410">
        <f t="shared" si="78"/>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501</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09"/>
      <c r="Z301" s="758">
        <v>0.8</v>
      </c>
      <c r="AA301" s="758">
        <v>0.2</v>
      </c>
      <c r="AB301" s="409"/>
      <c r="AC301" s="409"/>
      <c r="AD301" s="409"/>
      <c r="AE301" s="409"/>
      <c r="AF301" s="409"/>
      <c r="AG301" s="414"/>
      <c r="AH301" s="414"/>
      <c r="AI301" s="414"/>
      <c r="AJ301" s="414"/>
      <c r="AK301" s="414"/>
      <c r="AL301" s="414"/>
      <c r="AM301" s="295">
        <f>SUM(Y301:AL301)</f>
        <v>1</v>
      </c>
    </row>
    <row r="302" spans="1:39" outlineLevel="1">
      <c r="B302" s="293" t="s">
        <v>290</v>
      </c>
      <c r="C302" s="290" t="s">
        <v>163</v>
      </c>
      <c r="D302" s="294">
        <v>13143</v>
      </c>
      <c r="E302" s="294">
        <v>13143</v>
      </c>
      <c r="F302" s="294">
        <v>13143</v>
      </c>
      <c r="G302" s="294">
        <v>13143</v>
      </c>
      <c r="H302" s="294">
        <v>13143</v>
      </c>
      <c r="I302" s="294">
        <v>13143</v>
      </c>
      <c r="J302" s="294">
        <v>13143</v>
      </c>
      <c r="K302" s="294">
        <v>13143</v>
      </c>
      <c r="L302" s="294">
        <v>13143</v>
      </c>
      <c r="M302" s="294">
        <v>13143</v>
      </c>
      <c r="N302" s="294">
        <v>12</v>
      </c>
      <c r="O302" s="294">
        <v>2</v>
      </c>
      <c r="P302" s="294">
        <v>2</v>
      </c>
      <c r="Q302" s="294">
        <v>2</v>
      </c>
      <c r="R302" s="294">
        <v>2</v>
      </c>
      <c r="S302" s="294">
        <v>2</v>
      </c>
      <c r="T302" s="294">
        <v>2</v>
      </c>
      <c r="U302" s="294">
        <v>2</v>
      </c>
      <c r="V302" s="294">
        <v>2</v>
      </c>
      <c r="W302" s="294">
        <v>2</v>
      </c>
      <c r="X302" s="294">
        <v>2</v>
      </c>
      <c r="Y302" s="410">
        <f t="shared" ref="Y302:AL302" si="79">Y301</f>
        <v>0</v>
      </c>
      <c r="Z302" s="410">
        <f t="shared" si="79"/>
        <v>0.8</v>
      </c>
      <c r="AA302" s="410">
        <f t="shared" si="79"/>
        <v>0.2</v>
      </c>
      <c r="AB302" s="410">
        <f t="shared" si="79"/>
        <v>0</v>
      </c>
      <c r="AC302" s="410">
        <f t="shared" si="79"/>
        <v>0</v>
      </c>
      <c r="AD302" s="410">
        <f t="shared" si="79"/>
        <v>0</v>
      </c>
      <c r="AE302" s="410">
        <f t="shared" si="79"/>
        <v>0</v>
      </c>
      <c r="AF302" s="410">
        <f t="shared" si="79"/>
        <v>0</v>
      </c>
      <c r="AG302" s="410">
        <f t="shared" si="79"/>
        <v>0</v>
      </c>
      <c r="AH302" s="410">
        <f t="shared" si="79"/>
        <v>0</v>
      </c>
      <c r="AI302" s="410">
        <f t="shared" si="79"/>
        <v>0</v>
      </c>
      <c r="AJ302" s="410">
        <f t="shared" si="79"/>
        <v>0</v>
      </c>
      <c r="AK302" s="410">
        <f t="shared" si="79"/>
        <v>0</v>
      </c>
      <c r="AL302" s="410">
        <f t="shared" si="79"/>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v>410299.8589535479</v>
      </c>
      <c r="E304" s="294">
        <v>402642.86158575042</v>
      </c>
      <c r="F304" s="294">
        <v>402642.86158575042</v>
      </c>
      <c r="G304" s="294">
        <v>402642.86158575042</v>
      </c>
      <c r="H304" s="294">
        <v>402642.86158575042</v>
      </c>
      <c r="I304" s="294">
        <v>402642.86158575042</v>
      </c>
      <c r="J304" s="294">
        <v>402642.86158575042</v>
      </c>
      <c r="K304" s="294">
        <v>402642.86158575042</v>
      </c>
      <c r="L304" s="294">
        <v>402642.86158575042</v>
      </c>
      <c r="M304" s="294">
        <v>402642.86158575042</v>
      </c>
      <c r="N304" s="294">
        <v>12</v>
      </c>
      <c r="O304" s="294">
        <v>64</v>
      </c>
      <c r="P304" s="294">
        <v>62</v>
      </c>
      <c r="Q304" s="294">
        <v>62</v>
      </c>
      <c r="R304" s="294">
        <v>62</v>
      </c>
      <c r="S304" s="294">
        <v>62</v>
      </c>
      <c r="T304" s="294">
        <v>62</v>
      </c>
      <c r="U304" s="294">
        <v>62</v>
      </c>
      <c r="V304" s="294">
        <v>62</v>
      </c>
      <c r="W304" s="294">
        <v>62</v>
      </c>
      <c r="X304" s="294">
        <v>62</v>
      </c>
      <c r="Y304" s="409"/>
      <c r="Z304" s="758">
        <v>0.8</v>
      </c>
      <c r="AA304" s="758">
        <v>0.2</v>
      </c>
      <c r="AB304" s="409"/>
      <c r="AC304" s="409"/>
      <c r="AD304" s="409"/>
      <c r="AE304" s="409"/>
      <c r="AF304" s="409"/>
      <c r="AG304" s="414"/>
      <c r="AH304" s="414"/>
      <c r="AI304" s="414"/>
      <c r="AJ304" s="414"/>
      <c r="AK304" s="414"/>
      <c r="AL304" s="414"/>
      <c r="AM304" s="295">
        <f>SUM(Y304:AL304)</f>
        <v>1</v>
      </c>
    </row>
    <row r="305" spans="1:39" outlineLevel="1">
      <c r="B305" s="293" t="s">
        <v>290</v>
      </c>
      <c r="C305" s="290" t="s">
        <v>163</v>
      </c>
      <c r="D305" s="294">
        <v>483362</v>
      </c>
      <c r="E305" s="294">
        <v>491019</v>
      </c>
      <c r="F305" s="294">
        <v>492371</v>
      </c>
      <c r="G305" s="294">
        <v>492371</v>
      </c>
      <c r="H305" s="294">
        <v>492371</v>
      </c>
      <c r="I305" s="294">
        <v>492371</v>
      </c>
      <c r="J305" s="294">
        <v>492371</v>
      </c>
      <c r="K305" s="294">
        <v>492371</v>
      </c>
      <c r="L305" s="294">
        <v>488056</v>
      </c>
      <c r="M305" s="294">
        <v>488056</v>
      </c>
      <c r="N305" s="294">
        <v>12</v>
      </c>
      <c r="O305" s="294">
        <v>103</v>
      </c>
      <c r="P305" s="294">
        <v>105</v>
      </c>
      <c r="Q305" s="294">
        <v>105</v>
      </c>
      <c r="R305" s="294">
        <v>105</v>
      </c>
      <c r="S305" s="294">
        <v>105</v>
      </c>
      <c r="T305" s="294">
        <v>105</v>
      </c>
      <c r="U305" s="294">
        <v>105</v>
      </c>
      <c r="V305" s="294">
        <v>105</v>
      </c>
      <c r="W305" s="294">
        <v>105</v>
      </c>
      <c r="X305" s="294">
        <v>105</v>
      </c>
      <c r="Y305" s="410">
        <f t="shared" ref="Y305:AL305" si="80">Y304</f>
        <v>0</v>
      </c>
      <c r="Z305" s="410">
        <f t="shared" si="80"/>
        <v>0.8</v>
      </c>
      <c r="AA305" s="410">
        <f t="shared" si="80"/>
        <v>0.2</v>
      </c>
      <c r="AB305" s="410">
        <f t="shared" si="80"/>
        <v>0</v>
      </c>
      <c r="AC305" s="410">
        <f t="shared" si="80"/>
        <v>0</v>
      </c>
      <c r="AD305" s="410">
        <f t="shared" si="80"/>
        <v>0</v>
      </c>
      <c r="AE305" s="410">
        <f t="shared" si="80"/>
        <v>0</v>
      </c>
      <c r="AF305" s="410">
        <f t="shared" si="80"/>
        <v>0</v>
      </c>
      <c r="AG305" s="410">
        <f t="shared" si="80"/>
        <v>0</v>
      </c>
      <c r="AH305" s="410">
        <f t="shared" si="80"/>
        <v>0</v>
      </c>
      <c r="AI305" s="410">
        <f t="shared" si="80"/>
        <v>0</v>
      </c>
      <c r="AJ305" s="410">
        <f t="shared" si="80"/>
        <v>0</v>
      </c>
      <c r="AK305" s="410">
        <f t="shared" si="80"/>
        <v>0</v>
      </c>
      <c r="AL305" s="410">
        <f t="shared" si="80"/>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v>85767.51569747302</v>
      </c>
      <c r="E307" s="294">
        <v>85767.51569747302</v>
      </c>
      <c r="F307" s="294">
        <v>85767.51569747302</v>
      </c>
      <c r="G307" s="294">
        <v>85767.51569747302</v>
      </c>
      <c r="H307" s="294">
        <v>85767.51569747302</v>
      </c>
      <c r="I307" s="294">
        <v>85767.51569747302</v>
      </c>
      <c r="J307" s="294">
        <v>64575.635361440378</v>
      </c>
      <c r="K307" s="294">
        <v>29938.830944718837</v>
      </c>
      <c r="L307" s="294">
        <v>19581.889427151349</v>
      </c>
      <c r="M307" s="294">
        <v>6693.9622012741866</v>
      </c>
      <c r="N307" s="294">
        <v>12</v>
      </c>
      <c r="O307" s="294">
        <v>17</v>
      </c>
      <c r="P307" s="294">
        <v>17</v>
      </c>
      <c r="Q307" s="294">
        <v>17</v>
      </c>
      <c r="R307" s="294">
        <v>17</v>
      </c>
      <c r="S307" s="294">
        <v>17</v>
      </c>
      <c r="T307" s="294">
        <v>17</v>
      </c>
      <c r="U307" s="294">
        <v>14</v>
      </c>
      <c r="V307" s="294">
        <v>7</v>
      </c>
      <c r="W307" s="294">
        <v>5</v>
      </c>
      <c r="X307" s="294">
        <v>2</v>
      </c>
      <c r="Y307" s="409"/>
      <c r="Z307" s="758">
        <v>0.8</v>
      </c>
      <c r="AA307" s="758">
        <v>0.2</v>
      </c>
      <c r="AB307" s="409"/>
      <c r="AC307" s="409"/>
      <c r="AD307" s="409"/>
      <c r="AE307" s="409"/>
      <c r="AF307" s="409"/>
      <c r="AG307" s="414"/>
      <c r="AH307" s="414"/>
      <c r="AI307" s="414"/>
      <c r="AJ307" s="414"/>
      <c r="AK307" s="414"/>
      <c r="AL307" s="414"/>
      <c r="AM307" s="295">
        <f>SUM(Y307:AL307)</f>
        <v>1</v>
      </c>
    </row>
    <row r="308" spans="1:39" outlineLevel="1">
      <c r="B308" s="293" t="s">
        <v>290</v>
      </c>
      <c r="C308" s="290" t="s">
        <v>163</v>
      </c>
      <c r="D308" s="294">
        <v>1664</v>
      </c>
      <c r="E308" s="294">
        <v>1664</v>
      </c>
      <c r="F308" s="294">
        <v>1664</v>
      </c>
      <c r="G308" s="294">
        <v>1664</v>
      </c>
      <c r="H308" s="294">
        <v>1664</v>
      </c>
      <c r="I308" s="294">
        <v>1664</v>
      </c>
      <c r="J308" s="294">
        <v>1633</v>
      </c>
      <c r="K308" s="294">
        <v>1581</v>
      </c>
      <c r="L308" s="294">
        <v>1421</v>
      </c>
      <c r="M308" s="294">
        <v>28</v>
      </c>
      <c r="N308" s="294">
        <v>12</v>
      </c>
      <c r="O308" s="294">
        <v>0</v>
      </c>
      <c r="P308" s="294">
        <v>0</v>
      </c>
      <c r="Q308" s="294">
        <v>0</v>
      </c>
      <c r="R308" s="294">
        <v>0</v>
      </c>
      <c r="S308" s="294">
        <v>0</v>
      </c>
      <c r="T308" s="294">
        <v>0</v>
      </c>
      <c r="U308" s="294">
        <v>0</v>
      </c>
      <c r="V308" s="294">
        <v>0</v>
      </c>
      <c r="W308" s="294">
        <v>0</v>
      </c>
      <c r="X308" s="294">
        <v>0</v>
      </c>
      <c r="Y308" s="410">
        <f t="shared" ref="Y308:AL308" si="81">Y307</f>
        <v>0</v>
      </c>
      <c r="Z308" s="410">
        <f t="shared" si="81"/>
        <v>0.8</v>
      </c>
      <c r="AA308" s="410">
        <f t="shared" si="81"/>
        <v>0.2</v>
      </c>
      <c r="AB308" s="410">
        <f t="shared" si="81"/>
        <v>0</v>
      </c>
      <c r="AC308" s="410">
        <f t="shared" si="81"/>
        <v>0</v>
      </c>
      <c r="AD308" s="410">
        <f t="shared" si="81"/>
        <v>0</v>
      </c>
      <c r="AE308" s="410">
        <f t="shared" si="81"/>
        <v>0</v>
      </c>
      <c r="AF308" s="410">
        <f t="shared" si="81"/>
        <v>0</v>
      </c>
      <c r="AG308" s="410">
        <f t="shared" si="81"/>
        <v>0</v>
      </c>
      <c r="AH308" s="410">
        <f t="shared" si="81"/>
        <v>0</v>
      </c>
      <c r="AI308" s="410">
        <f t="shared" si="81"/>
        <v>0</v>
      </c>
      <c r="AJ308" s="410">
        <f t="shared" si="81"/>
        <v>0</v>
      </c>
      <c r="AK308" s="410">
        <f t="shared" si="81"/>
        <v>0</v>
      </c>
      <c r="AL308" s="410">
        <f t="shared" si="81"/>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290</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 t="shared" ref="Y311:AL311" si="82">Y310</f>
        <v>0</v>
      </c>
      <c r="Z311" s="410">
        <f t="shared" si="82"/>
        <v>0</v>
      </c>
      <c r="AA311" s="410">
        <f t="shared" si="82"/>
        <v>0</v>
      </c>
      <c r="AB311" s="410">
        <f t="shared" si="82"/>
        <v>0</v>
      </c>
      <c r="AC311" s="410">
        <f t="shared" si="82"/>
        <v>0</v>
      </c>
      <c r="AD311" s="410">
        <f t="shared" si="82"/>
        <v>0</v>
      </c>
      <c r="AE311" s="410">
        <f t="shared" si="82"/>
        <v>0</v>
      </c>
      <c r="AF311" s="410">
        <f t="shared" si="82"/>
        <v>0</v>
      </c>
      <c r="AG311" s="410">
        <f t="shared" si="82"/>
        <v>0</v>
      </c>
      <c r="AH311" s="410">
        <f t="shared" si="82"/>
        <v>0</v>
      </c>
      <c r="AI311" s="410">
        <f t="shared" si="82"/>
        <v>0</v>
      </c>
      <c r="AJ311" s="410">
        <f t="shared" si="82"/>
        <v>0</v>
      </c>
      <c r="AK311" s="410">
        <f t="shared" si="82"/>
        <v>0</v>
      </c>
      <c r="AL311" s="410">
        <f t="shared" si="82"/>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290</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 t="shared" ref="Y314:AL314" si="83">Y313</f>
        <v>0</v>
      </c>
      <c r="Z314" s="410">
        <f t="shared" si="83"/>
        <v>0</v>
      </c>
      <c r="AA314" s="410">
        <f t="shared" si="83"/>
        <v>0</v>
      </c>
      <c r="AB314" s="410">
        <f t="shared" si="83"/>
        <v>0</v>
      </c>
      <c r="AC314" s="410">
        <f t="shared" si="83"/>
        <v>0</v>
      </c>
      <c r="AD314" s="410">
        <f t="shared" si="83"/>
        <v>0</v>
      </c>
      <c r="AE314" s="410">
        <f t="shared" si="83"/>
        <v>0</v>
      </c>
      <c r="AF314" s="410">
        <f t="shared" si="83"/>
        <v>0</v>
      </c>
      <c r="AG314" s="410">
        <f t="shared" si="83"/>
        <v>0</v>
      </c>
      <c r="AH314" s="410">
        <f t="shared" si="83"/>
        <v>0</v>
      </c>
      <c r="AI314" s="410">
        <f t="shared" si="83"/>
        <v>0</v>
      </c>
      <c r="AJ314" s="410">
        <f t="shared" si="83"/>
        <v>0</v>
      </c>
      <c r="AK314" s="410">
        <f t="shared" si="83"/>
        <v>0</v>
      </c>
      <c r="AL314" s="410">
        <f t="shared" si="83"/>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290</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 t="shared" ref="Y317:AL317" si="84">Y316</f>
        <v>0</v>
      </c>
      <c r="Z317" s="410">
        <f t="shared" si="84"/>
        <v>0</v>
      </c>
      <c r="AA317" s="410">
        <f t="shared" si="84"/>
        <v>0</v>
      </c>
      <c r="AB317" s="410">
        <f t="shared" si="84"/>
        <v>0</v>
      </c>
      <c r="AC317" s="410">
        <f t="shared" si="84"/>
        <v>0</v>
      </c>
      <c r="AD317" s="410">
        <f t="shared" si="84"/>
        <v>0</v>
      </c>
      <c r="AE317" s="410">
        <f t="shared" si="84"/>
        <v>0</v>
      </c>
      <c r="AF317" s="410">
        <f t="shared" si="84"/>
        <v>0</v>
      </c>
      <c r="AG317" s="410">
        <f t="shared" si="84"/>
        <v>0</v>
      </c>
      <c r="AH317" s="410">
        <f t="shared" si="84"/>
        <v>0</v>
      </c>
      <c r="AI317" s="410">
        <f t="shared" si="84"/>
        <v>0</v>
      </c>
      <c r="AJ317" s="410">
        <f t="shared" si="84"/>
        <v>0</v>
      </c>
      <c r="AK317" s="410">
        <f t="shared" si="84"/>
        <v>0</v>
      </c>
      <c r="AL317" s="410">
        <f t="shared" si="84"/>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290</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 t="shared" ref="Y320:AL320" si="85">Y319</f>
        <v>0</v>
      </c>
      <c r="Z320" s="410">
        <f t="shared" si="85"/>
        <v>0</v>
      </c>
      <c r="AA320" s="410">
        <f t="shared" si="85"/>
        <v>0</v>
      </c>
      <c r="AB320" s="410">
        <f t="shared" si="85"/>
        <v>0</v>
      </c>
      <c r="AC320" s="410">
        <f t="shared" si="85"/>
        <v>0</v>
      </c>
      <c r="AD320" s="410">
        <f t="shared" si="85"/>
        <v>0</v>
      </c>
      <c r="AE320" s="410">
        <f t="shared" si="85"/>
        <v>0</v>
      </c>
      <c r="AF320" s="410">
        <f t="shared" si="85"/>
        <v>0</v>
      </c>
      <c r="AG320" s="410">
        <f t="shared" si="85"/>
        <v>0</v>
      </c>
      <c r="AH320" s="410">
        <f t="shared" si="85"/>
        <v>0</v>
      </c>
      <c r="AI320" s="410">
        <f t="shared" si="85"/>
        <v>0</v>
      </c>
      <c r="AJ320" s="410">
        <f t="shared" si="85"/>
        <v>0</v>
      </c>
      <c r="AK320" s="410">
        <f t="shared" si="85"/>
        <v>0</v>
      </c>
      <c r="AL320" s="410">
        <f t="shared" si="85"/>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290</v>
      </c>
      <c r="C323" s="290" t="s">
        <v>163</v>
      </c>
      <c r="D323" s="294">
        <v>835</v>
      </c>
      <c r="E323" s="294">
        <v>835</v>
      </c>
      <c r="F323" s="294">
        <v>835</v>
      </c>
      <c r="G323" s="294">
        <v>835</v>
      </c>
      <c r="H323" s="294">
        <v>835</v>
      </c>
      <c r="I323" s="294">
        <v>835</v>
      </c>
      <c r="J323" s="294">
        <v>835</v>
      </c>
      <c r="K323" s="294">
        <v>835</v>
      </c>
      <c r="L323" s="294">
        <v>835</v>
      </c>
      <c r="M323" s="294">
        <v>835</v>
      </c>
      <c r="N323" s="294">
        <v>12</v>
      </c>
      <c r="O323" s="294">
        <v>0</v>
      </c>
      <c r="P323" s="294">
        <v>0</v>
      </c>
      <c r="Q323" s="294">
        <v>0</v>
      </c>
      <c r="R323" s="294">
        <v>0</v>
      </c>
      <c r="S323" s="294">
        <v>0</v>
      </c>
      <c r="T323" s="294">
        <v>0</v>
      </c>
      <c r="U323" s="294">
        <v>0</v>
      </c>
      <c r="V323" s="294">
        <v>0</v>
      </c>
      <c r="W323" s="294">
        <v>0</v>
      </c>
      <c r="X323" s="294">
        <v>0</v>
      </c>
      <c r="Y323" s="410">
        <f t="shared" ref="Y323:AL323" si="86">Y322</f>
        <v>0</v>
      </c>
      <c r="Z323" s="410">
        <f t="shared" si="86"/>
        <v>0</v>
      </c>
      <c r="AA323" s="410">
        <f t="shared" si="86"/>
        <v>0</v>
      </c>
      <c r="AB323" s="410">
        <f t="shared" si="86"/>
        <v>0</v>
      </c>
      <c r="AC323" s="410">
        <f t="shared" si="86"/>
        <v>0</v>
      </c>
      <c r="AD323" s="410">
        <f t="shared" si="86"/>
        <v>0</v>
      </c>
      <c r="AE323" s="410">
        <f t="shared" si="86"/>
        <v>0</v>
      </c>
      <c r="AF323" s="410">
        <f t="shared" si="86"/>
        <v>0</v>
      </c>
      <c r="AG323" s="410">
        <f t="shared" si="86"/>
        <v>0</v>
      </c>
      <c r="AH323" s="410">
        <f t="shared" si="86"/>
        <v>0</v>
      </c>
      <c r="AI323" s="410">
        <f t="shared" si="86"/>
        <v>0</v>
      </c>
      <c r="AJ323" s="410">
        <f t="shared" si="86"/>
        <v>0</v>
      </c>
      <c r="AK323" s="410">
        <f t="shared" si="86"/>
        <v>0</v>
      </c>
      <c r="AL323" s="410">
        <f t="shared" si="86"/>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502</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290</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 t="shared" ref="Y327:AL327" si="87">Y326</f>
        <v>0</v>
      </c>
      <c r="Z327" s="410">
        <f t="shared" si="87"/>
        <v>0</v>
      </c>
      <c r="AA327" s="410">
        <f t="shared" si="87"/>
        <v>0</v>
      </c>
      <c r="AB327" s="410">
        <f t="shared" si="87"/>
        <v>0</v>
      </c>
      <c r="AC327" s="410">
        <f t="shared" si="87"/>
        <v>0</v>
      </c>
      <c r="AD327" s="410">
        <f t="shared" si="87"/>
        <v>0</v>
      </c>
      <c r="AE327" s="410">
        <f t="shared" si="87"/>
        <v>0</v>
      </c>
      <c r="AF327" s="410">
        <f t="shared" si="87"/>
        <v>0</v>
      </c>
      <c r="AG327" s="410">
        <f t="shared" si="87"/>
        <v>0</v>
      </c>
      <c r="AH327" s="410">
        <f t="shared" si="87"/>
        <v>0</v>
      </c>
      <c r="AI327" s="410">
        <f t="shared" si="87"/>
        <v>0</v>
      </c>
      <c r="AJ327" s="410">
        <f t="shared" si="87"/>
        <v>0</v>
      </c>
      <c r="AK327" s="410">
        <f t="shared" si="87"/>
        <v>0</v>
      </c>
      <c r="AL327" s="410">
        <f t="shared" si="87"/>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290</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 t="shared" ref="Y330:AL330" si="88">Y329</f>
        <v>0</v>
      </c>
      <c r="Z330" s="410">
        <f t="shared" si="88"/>
        <v>0</v>
      </c>
      <c r="AA330" s="410">
        <f t="shared" si="88"/>
        <v>0</v>
      </c>
      <c r="AB330" s="410">
        <f t="shared" si="88"/>
        <v>0</v>
      </c>
      <c r="AC330" s="410">
        <f t="shared" si="88"/>
        <v>0</v>
      </c>
      <c r="AD330" s="410">
        <f t="shared" si="88"/>
        <v>0</v>
      </c>
      <c r="AE330" s="410">
        <f t="shared" si="88"/>
        <v>0</v>
      </c>
      <c r="AF330" s="410">
        <f t="shared" si="88"/>
        <v>0</v>
      </c>
      <c r="AG330" s="410">
        <f t="shared" si="88"/>
        <v>0</v>
      </c>
      <c r="AH330" s="410">
        <f t="shared" si="88"/>
        <v>0</v>
      </c>
      <c r="AI330" s="410">
        <f t="shared" si="88"/>
        <v>0</v>
      </c>
      <c r="AJ330" s="410">
        <f t="shared" si="88"/>
        <v>0</v>
      </c>
      <c r="AK330" s="410">
        <f t="shared" si="88"/>
        <v>0</v>
      </c>
      <c r="AL330" s="410">
        <f t="shared" si="88"/>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290</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 t="shared" ref="Y333:AL333" si="89">Y332</f>
        <v>0</v>
      </c>
      <c r="Z333" s="410">
        <f t="shared" si="89"/>
        <v>0</v>
      </c>
      <c r="AA333" s="410">
        <f t="shared" si="89"/>
        <v>0</v>
      </c>
      <c r="AB333" s="410">
        <f t="shared" si="89"/>
        <v>0</v>
      </c>
      <c r="AC333" s="410">
        <f t="shared" si="89"/>
        <v>0</v>
      </c>
      <c r="AD333" s="410">
        <f t="shared" si="89"/>
        <v>0</v>
      </c>
      <c r="AE333" s="410">
        <f t="shared" si="89"/>
        <v>0</v>
      </c>
      <c r="AF333" s="410">
        <f t="shared" si="89"/>
        <v>0</v>
      </c>
      <c r="AG333" s="410">
        <f t="shared" si="89"/>
        <v>0</v>
      </c>
      <c r="AH333" s="410">
        <f t="shared" si="89"/>
        <v>0</v>
      </c>
      <c r="AI333" s="410">
        <f t="shared" si="89"/>
        <v>0</v>
      </c>
      <c r="AJ333" s="410">
        <f t="shared" si="89"/>
        <v>0</v>
      </c>
      <c r="AK333" s="410">
        <f t="shared" si="89"/>
        <v>0</v>
      </c>
      <c r="AL333" s="410">
        <f t="shared" si="89"/>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503</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290</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 t="shared" ref="Y337:AL337" si="90">Y336</f>
        <v>0</v>
      </c>
      <c r="Z337" s="410">
        <f t="shared" si="90"/>
        <v>0</v>
      </c>
      <c r="AA337" s="410">
        <f t="shared" si="90"/>
        <v>0</v>
      </c>
      <c r="AB337" s="410">
        <f t="shared" si="90"/>
        <v>0</v>
      </c>
      <c r="AC337" s="410">
        <f t="shared" si="90"/>
        <v>0</v>
      </c>
      <c r="AD337" s="410">
        <f t="shared" si="90"/>
        <v>0</v>
      </c>
      <c r="AE337" s="410">
        <f t="shared" si="90"/>
        <v>0</v>
      </c>
      <c r="AF337" s="410">
        <f t="shared" si="90"/>
        <v>0</v>
      </c>
      <c r="AG337" s="410">
        <f t="shared" si="90"/>
        <v>0</v>
      </c>
      <c r="AH337" s="410">
        <f t="shared" si="90"/>
        <v>0</v>
      </c>
      <c r="AI337" s="410">
        <f t="shared" si="90"/>
        <v>0</v>
      </c>
      <c r="AJ337" s="410">
        <f t="shared" si="90"/>
        <v>0</v>
      </c>
      <c r="AK337" s="410">
        <f t="shared" si="90"/>
        <v>0</v>
      </c>
      <c r="AL337" s="410">
        <f t="shared" si="90"/>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290</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 t="shared" ref="Y340:AL340" si="91">Y339</f>
        <v>0</v>
      </c>
      <c r="Z340" s="410">
        <f t="shared" si="91"/>
        <v>0</v>
      </c>
      <c r="AA340" s="410">
        <f t="shared" si="91"/>
        <v>0</v>
      </c>
      <c r="AB340" s="410">
        <f t="shared" si="91"/>
        <v>0</v>
      </c>
      <c r="AC340" s="410">
        <f t="shared" si="91"/>
        <v>0</v>
      </c>
      <c r="AD340" s="410">
        <f t="shared" si="91"/>
        <v>0</v>
      </c>
      <c r="AE340" s="410">
        <f t="shared" si="91"/>
        <v>0</v>
      </c>
      <c r="AF340" s="410">
        <f t="shared" si="91"/>
        <v>0</v>
      </c>
      <c r="AG340" s="410">
        <f t="shared" si="91"/>
        <v>0</v>
      </c>
      <c r="AH340" s="410">
        <f t="shared" si="91"/>
        <v>0</v>
      </c>
      <c r="AI340" s="410">
        <f t="shared" si="91"/>
        <v>0</v>
      </c>
      <c r="AJ340" s="410">
        <f t="shared" si="91"/>
        <v>0</v>
      </c>
      <c r="AK340" s="410">
        <f t="shared" si="91"/>
        <v>0</v>
      </c>
      <c r="AL340" s="410">
        <f t="shared" si="91"/>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290</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 t="shared" ref="Y343:AL343" si="92">Y342</f>
        <v>0</v>
      </c>
      <c r="Z343" s="410">
        <f t="shared" si="92"/>
        <v>0</v>
      </c>
      <c r="AA343" s="410">
        <f t="shared" si="92"/>
        <v>0</v>
      </c>
      <c r="AB343" s="410">
        <f t="shared" si="92"/>
        <v>0</v>
      </c>
      <c r="AC343" s="410">
        <f t="shared" si="92"/>
        <v>0</v>
      </c>
      <c r="AD343" s="410">
        <f t="shared" si="92"/>
        <v>0</v>
      </c>
      <c r="AE343" s="410">
        <f t="shared" si="92"/>
        <v>0</v>
      </c>
      <c r="AF343" s="410">
        <f t="shared" si="92"/>
        <v>0</v>
      </c>
      <c r="AG343" s="410">
        <f t="shared" si="92"/>
        <v>0</v>
      </c>
      <c r="AH343" s="410">
        <f t="shared" si="92"/>
        <v>0</v>
      </c>
      <c r="AI343" s="410">
        <f t="shared" si="92"/>
        <v>0</v>
      </c>
      <c r="AJ343" s="410">
        <f t="shared" si="92"/>
        <v>0</v>
      </c>
      <c r="AK343" s="410">
        <f t="shared" si="92"/>
        <v>0</v>
      </c>
      <c r="AL343" s="410">
        <f t="shared" si="92"/>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290</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 t="shared" ref="Y346:AL346" si="93">Y345</f>
        <v>0</v>
      </c>
      <c r="Z346" s="410">
        <f t="shared" si="93"/>
        <v>0</v>
      </c>
      <c r="AA346" s="410">
        <f t="shared" si="93"/>
        <v>0</v>
      </c>
      <c r="AB346" s="410">
        <f t="shared" si="93"/>
        <v>0</v>
      </c>
      <c r="AC346" s="410">
        <f t="shared" si="93"/>
        <v>0</v>
      </c>
      <c r="AD346" s="410">
        <f t="shared" si="93"/>
        <v>0</v>
      </c>
      <c r="AE346" s="410">
        <f t="shared" si="93"/>
        <v>0</v>
      </c>
      <c r="AF346" s="410">
        <f t="shared" si="93"/>
        <v>0</v>
      </c>
      <c r="AG346" s="410">
        <f t="shared" si="93"/>
        <v>0</v>
      </c>
      <c r="AH346" s="410">
        <f t="shared" si="93"/>
        <v>0</v>
      </c>
      <c r="AI346" s="410">
        <f t="shared" si="93"/>
        <v>0</v>
      </c>
      <c r="AJ346" s="410">
        <f t="shared" si="93"/>
        <v>0</v>
      </c>
      <c r="AK346" s="410">
        <f t="shared" si="93"/>
        <v>0</v>
      </c>
      <c r="AL346" s="410">
        <f t="shared" si="93"/>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290</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 t="shared" ref="Y349:AL349" si="94">Y348</f>
        <v>0</v>
      </c>
      <c r="Z349" s="410">
        <f t="shared" si="94"/>
        <v>0</v>
      </c>
      <c r="AA349" s="410">
        <f t="shared" si="94"/>
        <v>0</v>
      </c>
      <c r="AB349" s="410">
        <f t="shared" si="94"/>
        <v>0</v>
      </c>
      <c r="AC349" s="410">
        <f t="shared" si="94"/>
        <v>0</v>
      </c>
      <c r="AD349" s="410">
        <f t="shared" si="94"/>
        <v>0</v>
      </c>
      <c r="AE349" s="410">
        <f t="shared" si="94"/>
        <v>0</v>
      </c>
      <c r="AF349" s="410">
        <f t="shared" si="94"/>
        <v>0</v>
      </c>
      <c r="AG349" s="410">
        <f t="shared" si="94"/>
        <v>0</v>
      </c>
      <c r="AH349" s="410">
        <f t="shared" si="94"/>
        <v>0</v>
      </c>
      <c r="AI349" s="410">
        <f t="shared" si="94"/>
        <v>0</v>
      </c>
      <c r="AJ349" s="410">
        <f t="shared" si="94"/>
        <v>0</v>
      </c>
      <c r="AK349" s="410">
        <f t="shared" si="94"/>
        <v>0</v>
      </c>
      <c r="AL349" s="410">
        <f t="shared" si="94"/>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290</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 t="shared" ref="Y352:AL352" si="95">Y351</f>
        <v>0</v>
      </c>
      <c r="Z352" s="410">
        <f t="shared" si="95"/>
        <v>0</v>
      </c>
      <c r="AA352" s="410">
        <f t="shared" si="95"/>
        <v>0</v>
      </c>
      <c r="AB352" s="410">
        <f t="shared" si="95"/>
        <v>0</v>
      </c>
      <c r="AC352" s="410">
        <f t="shared" si="95"/>
        <v>0</v>
      </c>
      <c r="AD352" s="410">
        <f t="shared" si="95"/>
        <v>0</v>
      </c>
      <c r="AE352" s="410">
        <f t="shared" si="95"/>
        <v>0</v>
      </c>
      <c r="AF352" s="410">
        <f t="shared" si="95"/>
        <v>0</v>
      </c>
      <c r="AG352" s="410">
        <f t="shared" si="95"/>
        <v>0</v>
      </c>
      <c r="AH352" s="410">
        <f t="shared" si="95"/>
        <v>0</v>
      </c>
      <c r="AI352" s="410">
        <f t="shared" si="95"/>
        <v>0</v>
      </c>
      <c r="AJ352" s="410">
        <f t="shared" si="95"/>
        <v>0</v>
      </c>
      <c r="AK352" s="410">
        <f t="shared" si="95"/>
        <v>0</v>
      </c>
      <c r="AL352" s="410">
        <f t="shared" si="95"/>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290</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 t="shared" ref="Y355:AL355" si="96">Y354</f>
        <v>0</v>
      </c>
      <c r="Z355" s="410">
        <f t="shared" si="96"/>
        <v>0</v>
      </c>
      <c r="AA355" s="410">
        <f t="shared" si="96"/>
        <v>0</v>
      </c>
      <c r="AB355" s="410">
        <f t="shared" si="96"/>
        <v>0</v>
      </c>
      <c r="AC355" s="410">
        <f t="shared" si="96"/>
        <v>0</v>
      </c>
      <c r="AD355" s="410">
        <f t="shared" si="96"/>
        <v>0</v>
      </c>
      <c r="AE355" s="410">
        <f t="shared" si="96"/>
        <v>0</v>
      </c>
      <c r="AF355" s="410">
        <f t="shared" si="96"/>
        <v>0</v>
      </c>
      <c r="AG355" s="410">
        <f t="shared" si="96"/>
        <v>0</v>
      </c>
      <c r="AH355" s="410">
        <f t="shared" si="96"/>
        <v>0</v>
      </c>
      <c r="AI355" s="410">
        <f t="shared" si="96"/>
        <v>0</v>
      </c>
      <c r="AJ355" s="410">
        <f t="shared" si="96"/>
        <v>0</v>
      </c>
      <c r="AK355" s="410">
        <f t="shared" si="96"/>
        <v>0</v>
      </c>
      <c r="AL355" s="410">
        <f t="shared" si="96"/>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290</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 t="shared" ref="Y358:AL358" si="97">Y357</f>
        <v>0</v>
      </c>
      <c r="Z358" s="410">
        <f t="shared" si="97"/>
        <v>0</v>
      </c>
      <c r="AA358" s="410">
        <f t="shared" si="97"/>
        <v>0</v>
      </c>
      <c r="AB358" s="410">
        <f t="shared" si="97"/>
        <v>0</v>
      </c>
      <c r="AC358" s="410">
        <f t="shared" si="97"/>
        <v>0</v>
      </c>
      <c r="AD358" s="410">
        <f t="shared" si="97"/>
        <v>0</v>
      </c>
      <c r="AE358" s="410">
        <f t="shared" si="97"/>
        <v>0</v>
      </c>
      <c r="AF358" s="410">
        <f t="shared" si="97"/>
        <v>0</v>
      </c>
      <c r="AG358" s="410">
        <f t="shared" si="97"/>
        <v>0</v>
      </c>
      <c r="AH358" s="410">
        <f t="shared" si="97"/>
        <v>0</v>
      </c>
      <c r="AI358" s="410">
        <f t="shared" si="97"/>
        <v>0</v>
      </c>
      <c r="AJ358" s="410">
        <f t="shared" si="97"/>
        <v>0</v>
      </c>
      <c r="AK358" s="410">
        <f t="shared" si="97"/>
        <v>0</v>
      </c>
      <c r="AL358" s="410">
        <f t="shared" si="97"/>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290</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 t="shared" ref="Y361:AL361" si="98">Y360</f>
        <v>0</v>
      </c>
      <c r="Z361" s="410">
        <f t="shared" si="98"/>
        <v>0</v>
      </c>
      <c r="AA361" s="410">
        <f t="shared" si="98"/>
        <v>0</v>
      </c>
      <c r="AB361" s="410">
        <f t="shared" si="98"/>
        <v>0</v>
      </c>
      <c r="AC361" s="410">
        <f t="shared" si="98"/>
        <v>0</v>
      </c>
      <c r="AD361" s="410">
        <f t="shared" si="98"/>
        <v>0</v>
      </c>
      <c r="AE361" s="410">
        <f t="shared" si="98"/>
        <v>0</v>
      </c>
      <c r="AF361" s="410">
        <f t="shared" si="98"/>
        <v>0</v>
      </c>
      <c r="AG361" s="410">
        <f t="shared" si="98"/>
        <v>0</v>
      </c>
      <c r="AH361" s="410">
        <f t="shared" si="98"/>
        <v>0</v>
      </c>
      <c r="AI361" s="410">
        <f t="shared" si="98"/>
        <v>0</v>
      </c>
      <c r="AJ361" s="410">
        <f t="shared" si="98"/>
        <v>0</v>
      </c>
      <c r="AK361" s="410">
        <f t="shared" si="98"/>
        <v>0</v>
      </c>
      <c r="AL361" s="410">
        <f t="shared" si="98"/>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290</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 t="shared" ref="Y364:AL364" si="99">Y363</f>
        <v>0</v>
      </c>
      <c r="Z364" s="410">
        <f t="shared" si="99"/>
        <v>0</v>
      </c>
      <c r="AA364" s="410">
        <f t="shared" si="99"/>
        <v>0</v>
      </c>
      <c r="AB364" s="410">
        <f t="shared" si="99"/>
        <v>0</v>
      </c>
      <c r="AC364" s="410">
        <f t="shared" si="99"/>
        <v>0</v>
      </c>
      <c r="AD364" s="410">
        <f t="shared" si="99"/>
        <v>0</v>
      </c>
      <c r="AE364" s="410">
        <f t="shared" si="99"/>
        <v>0</v>
      </c>
      <c r="AF364" s="410">
        <f t="shared" si="99"/>
        <v>0</v>
      </c>
      <c r="AG364" s="410">
        <f t="shared" si="99"/>
        <v>0</v>
      </c>
      <c r="AH364" s="410">
        <f t="shared" si="99"/>
        <v>0</v>
      </c>
      <c r="AI364" s="410">
        <f t="shared" si="99"/>
        <v>0</v>
      </c>
      <c r="AJ364" s="410">
        <f t="shared" si="99"/>
        <v>0</v>
      </c>
      <c r="AK364" s="410">
        <f t="shared" si="99"/>
        <v>0</v>
      </c>
      <c r="AL364" s="410">
        <f t="shared" si="99"/>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290</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 t="shared" ref="Y367:AL367" si="100">Y366</f>
        <v>0</v>
      </c>
      <c r="Z367" s="410">
        <f t="shared" si="100"/>
        <v>0</v>
      </c>
      <c r="AA367" s="410">
        <f t="shared" si="100"/>
        <v>0</v>
      </c>
      <c r="AB367" s="410">
        <f t="shared" si="100"/>
        <v>0</v>
      </c>
      <c r="AC367" s="410">
        <f t="shared" si="100"/>
        <v>0</v>
      </c>
      <c r="AD367" s="410">
        <f t="shared" si="100"/>
        <v>0</v>
      </c>
      <c r="AE367" s="410">
        <f t="shared" si="100"/>
        <v>0</v>
      </c>
      <c r="AF367" s="410">
        <f t="shared" si="100"/>
        <v>0</v>
      </c>
      <c r="AG367" s="410">
        <f t="shared" si="100"/>
        <v>0</v>
      </c>
      <c r="AH367" s="410">
        <f t="shared" si="100"/>
        <v>0</v>
      </c>
      <c r="AI367" s="410">
        <f t="shared" si="100"/>
        <v>0</v>
      </c>
      <c r="AJ367" s="410">
        <f t="shared" si="100"/>
        <v>0</v>
      </c>
      <c r="AK367" s="410">
        <f t="shared" si="100"/>
        <v>0</v>
      </c>
      <c r="AL367" s="410">
        <f t="shared" si="100"/>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290</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 t="shared" ref="Y370:AL370" si="101">Y369</f>
        <v>0</v>
      </c>
      <c r="Z370" s="410">
        <f t="shared" si="101"/>
        <v>0</v>
      </c>
      <c r="AA370" s="410">
        <f t="shared" si="101"/>
        <v>0</v>
      </c>
      <c r="AB370" s="410">
        <f t="shared" si="101"/>
        <v>0</v>
      </c>
      <c r="AC370" s="410">
        <f t="shared" si="101"/>
        <v>0</v>
      </c>
      <c r="AD370" s="410">
        <f t="shared" si="101"/>
        <v>0</v>
      </c>
      <c r="AE370" s="410">
        <f t="shared" si="101"/>
        <v>0</v>
      </c>
      <c r="AF370" s="410">
        <f t="shared" si="101"/>
        <v>0</v>
      </c>
      <c r="AG370" s="410">
        <f t="shared" si="101"/>
        <v>0</v>
      </c>
      <c r="AH370" s="410">
        <f t="shared" si="101"/>
        <v>0</v>
      </c>
      <c r="AI370" s="410">
        <f t="shared" si="101"/>
        <v>0</v>
      </c>
      <c r="AJ370" s="410">
        <f t="shared" si="101"/>
        <v>0</v>
      </c>
      <c r="AK370" s="410">
        <f t="shared" si="101"/>
        <v>0</v>
      </c>
      <c r="AL370" s="410">
        <f t="shared" si="101"/>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290</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 t="shared" ref="Y373:AL373" si="102">Y372</f>
        <v>0</v>
      </c>
      <c r="Z373" s="410">
        <f t="shared" si="102"/>
        <v>0</v>
      </c>
      <c r="AA373" s="410">
        <f t="shared" si="102"/>
        <v>0</v>
      </c>
      <c r="AB373" s="410">
        <f t="shared" si="102"/>
        <v>0</v>
      </c>
      <c r="AC373" s="410">
        <f t="shared" si="102"/>
        <v>0</v>
      </c>
      <c r="AD373" s="410">
        <f t="shared" si="102"/>
        <v>0</v>
      </c>
      <c r="AE373" s="410">
        <f t="shared" si="102"/>
        <v>0</v>
      </c>
      <c r="AF373" s="410">
        <f t="shared" si="102"/>
        <v>0</v>
      </c>
      <c r="AG373" s="410">
        <f t="shared" si="102"/>
        <v>0</v>
      </c>
      <c r="AH373" s="410">
        <f t="shared" si="102"/>
        <v>0</v>
      </c>
      <c r="AI373" s="410">
        <f t="shared" si="102"/>
        <v>0</v>
      </c>
      <c r="AJ373" s="410">
        <f t="shared" si="102"/>
        <v>0</v>
      </c>
      <c r="AK373" s="410">
        <f t="shared" si="102"/>
        <v>0</v>
      </c>
      <c r="AL373" s="410">
        <f t="shared" si="102"/>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290</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 t="shared" ref="Y376:AL376" si="103">Y375</f>
        <v>0</v>
      </c>
      <c r="Z376" s="410">
        <f t="shared" si="103"/>
        <v>0</v>
      </c>
      <c r="AA376" s="410">
        <f t="shared" si="103"/>
        <v>0</v>
      </c>
      <c r="AB376" s="410">
        <f t="shared" si="103"/>
        <v>0</v>
      </c>
      <c r="AC376" s="410">
        <f t="shared" si="103"/>
        <v>0</v>
      </c>
      <c r="AD376" s="410">
        <f t="shared" si="103"/>
        <v>0</v>
      </c>
      <c r="AE376" s="410">
        <f t="shared" si="103"/>
        <v>0</v>
      </c>
      <c r="AF376" s="410">
        <f t="shared" si="103"/>
        <v>0</v>
      </c>
      <c r="AG376" s="410">
        <f t="shared" si="103"/>
        <v>0</v>
      </c>
      <c r="AH376" s="410">
        <f t="shared" si="103"/>
        <v>0</v>
      </c>
      <c r="AI376" s="410">
        <f t="shared" si="103"/>
        <v>0</v>
      </c>
      <c r="AJ376" s="410">
        <f t="shared" si="103"/>
        <v>0</v>
      </c>
      <c r="AK376" s="410">
        <f t="shared" si="103"/>
        <v>0</v>
      </c>
      <c r="AL376" s="410">
        <f t="shared" si="103"/>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275</v>
      </c>
      <c r="C378" s="328"/>
      <c r="D378" s="328">
        <f>SUM(D221:D376)</f>
        <v>1758575.4136990418</v>
      </c>
      <c r="E378" s="328"/>
      <c r="F378" s="328"/>
      <c r="G378" s="328"/>
      <c r="H378" s="328"/>
      <c r="I378" s="328"/>
      <c r="J378" s="328"/>
      <c r="K378" s="328"/>
      <c r="L378" s="328"/>
      <c r="M378" s="328"/>
      <c r="N378" s="328"/>
      <c r="O378" s="328">
        <f>SUM(O221:O376)</f>
        <v>266</v>
      </c>
      <c r="P378" s="328"/>
      <c r="Q378" s="328"/>
      <c r="R378" s="328"/>
      <c r="S378" s="328"/>
      <c r="T378" s="328"/>
      <c r="U378" s="328"/>
      <c r="V378" s="328"/>
      <c r="W378" s="328"/>
      <c r="X378" s="328"/>
      <c r="Y378" s="328">
        <f>IF(Y219="kWh",SUMPRODUCT(D221:D376,Y221:Y376))</f>
        <v>763504.03904802084</v>
      </c>
      <c r="Z378" s="328">
        <f>IF(Z219="kWh",SUMPRODUCT(D221:D376,Z221:Z376))</f>
        <v>795389.09972081671</v>
      </c>
      <c r="AA378" s="328">
        <f>IF(AA219="kw",SUMPRODUCT(N221:N376,O221:O376,AA221:AA376),SUMPRODUCT(D221:D376,AA221:AA376))</f>
        <v>446.40000000000003</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276</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1812969</v>
      </c>
      <c r="Z379" s="391">
        <f>HLOOKUP(Z218,'2. LRAMVA Threshold'!$B$42:$Q$53,8,FALSE)</f>
        <v>749358</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277</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7.4999999999999997E-3</v>
      </c>
      <c r="Z381" s="340">
        <f>HLOOKUP(Z$35,'3.  Distribution Rates'!$C$122:$P$133,8,FALSE)</f>
        <v>5.7000000000000002E-3</v>
      </c>
      <c r="AA381" s="340">
        <f>HLOOKUP(AA$35,'3.  Distribution Rates'!$C$122:$P$133,8,FALSE)</f>
        <v>2.3065000000000002</v>
      </c>
      <c r="AB381" s="340">
        <f>HLOOKUP(AB$35,'3.  Distribution Rates'!$C$122:$P$133,8,FALSE)</f>
        <v>1.5043</v>
      </c>
      <c r="AC381" s="340">
        <f>HLOOKUP(AC$35,'3.  Distribution Rates'!$C$122:$P$133,8,FALSE)</f>
        <v>2.47E-2</v>
      </c>
      <c r="AD381" s="340">
        <f>HLOOKUP(AD$35,'3.  Distribution Rates'!$C$122:$P$133,8,FALSE)</f>
        <v>8.1355000000000004</v>
      </c>
      <c r="AE381" s="340">
        <f>HLOOKUP(AE$35,'3.  Distribution Rates'!$C$122:$P$133,8,FALSE)</f>
        <v>17.2179</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278</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104">SUM(Y382:AL382)</f>
        <v>0</v>
      </c>
    </row>
    <row r="383" spans="1:42">
      <c r="B383" s="323" t="s">
        <v>279</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104"/>
        <v>0</v>
      </c>
    </row>
    <row r="384" spans="1:42">
      <c r="B384" s="323" t="s">
        <v>280</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104"/>
        <v>0</v>
      </c>
    </row>
    <row r="385" spans="2:39">
      <c r="B385" s="323" t="s">
        <v>281</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104"/>
        <v>0</v>
      </c>
    </row>
    <row r="386" spans="2:39">
      <c r="B386" s="323" t="s">
        <v>282</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05">Y208*Y381</f>
        <v>0</v>
      </c>
      <c r="Z386" s="377">
        <f t="shared" si="105"/>
        <v>0</v>
      </c>
      <c r="AA386" s="377">
        <f t="shared" si="105"/>
        <v>0</v>
      </c>
      <c r="AB386" s="377">
        <f t="shared" si="105"/>
        <v>0</v>
      </c>
      <c r="AC386" s="377">
        <f t="shared" si="105"/>
        <v>0</v>
      </c>
      <c r="AD386" s="377">
        <f t="shared" si="105"/>
        <v>0</v>
      </c>
      <c r="AE386" s="377">
        <f t="shared" si="105"/>
        <v>0</v>
      </c>
      <c r="AF386" s="377">
        <f t="shared" si="105"/>
        <v>0</v>
      </c>
      <c r="AG386" s="377">
        <f t="shared" si="105"/>
        <v>0</v>
      </c>
      <c r="AH386" s="377">
        <f t="shared" si="105"/>
        <v>0</v>
      </c>
      <c r="AI386" s="377">
        <f t="shared" si="105"/>
        <v>0</v>
      </c>
      <c r="AJ386" s="377">
        <f t="shared" si="105"/>
        <v>0</v>
      </c>
      <c r="AK386" s="377">
        <f t="shared" si="105"/>
        <v>0</v>
      </c>
      <c r="AL386" s="377">
        <f t="shared" si="105"/>
        <v>0</v>
      </c>
      <c r="AM386" s="628">
        <f t="shared" si="104"/>
        <v>0</v>
      </c>
    </row>
    <row r="387" spans="2:39">
      <c r="B387" s="323" t="s">
        <v>291</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5726.2802928601559</v>
      </c>
      <c r="Z387" s="377">
        <f t="shared" ref="Z387:AL387" si="106">Z378*Z381</f>
        <v>4533.7178684086557</v>
      </c>
      <c r="AA387" s="377">
        <f t="shared" si="106"/>
        <v>1029.6216000000002</v>
      </c>
      <c r="AB387" s="377">
        <f t="shared" si="106"/>
        <v>0</v>
      </c>
      <c r="AC387" s="377">
        <f t="shared" si="106"/>
        <v>0</v>
      </c>
      <c r="AD387" s="377">
        <f t="shared" si="106"/>
        <v>0</v>
      </c>
      <c r="AE387" s="377">
        <f t="shared" si="106"/>
        <v>0</v>
      </c>
      <c r="AF387" s="377">
        <f t="shared" si="106"/>
        <v>0</v>
      </c>
      <c r="AG387" s="377">
        <f t="shared" si="106"/>
        <v>0</v>
      </c>
      <c r="AH387" s="377">
        <f t="shared" si="106"/>
        <v>0</v>
      </c>
      <c r="AI387" s="377">
        <f t="shared" si="106"/>
        <v>0</v>
      </c>
      <c r="AJ387" s="377">
        <f t="shared" si="106"/>
        <v>0</v>
      </c>
      <c r="AK387" s="377">
        <f t="shared" si="106"/>
        <v>0</v>
      </c>
      <c r="AL387" s="377">
        <f t="shared" si="106"/>
        <v>0</v>
      </c>
      <c r="AM387" s="628">
        <f t="shared" si="104"/>
        <v>11289.619761268812</v>
      </c>
    </row>
    <row r="388" spans="2:39" ht="15.75">
      <c r="B388" s="348" t="s">
        <v>283</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5726.2802928601559</v>
      </c>
      <c r="Z388" s="345">
        <f t="shared" ref="Z388:AE388" si="107">SUM(Z382:Z387)</f>
        <v>4533.7178684086557</v>
      </c>
      <c r="AA388" s="345">
        <f t="shared" si="107"/>
        <v>1029.6216000000002</v>
      </c>
      <c r="AB388" s="345">
        <f t="shared" si="107"/>
        <v>0</v>
      </c>
      <c r="AC388" s="345">
        <f t="shared" si="107"/>
        <v>0</v>
      </c>
      <c r="AD388" s="345">
        <f t="shared" si="107"/>
        <v>0</v>
      </c>
      <c r="AE388" s="345">
        <f t="shared" si="107"/>
        <v>0</v>
      </c>
      <c r="AF388" s="345">
        <f>SUM(AF382:AF387)</f>
        <v>0</v>
      </c>
      <c r="AG388" s="345">
        <f t="shared" ref="AG388:AL388" si="108">SUM(AG382:AG387)</f>
        <v>0</v>
      </c>
      <c r="AH388" s="345">
        <f t="shared" si="108"/>
        <v>0</v>
      </c>
      <c r="AI388" s="345">
        <f t="shared" si="108"/>
        <v>0</v>
      </c>
      <c r="AJ388" s="345">
        <f t="shared" si="108"/>
        <v>0</v>
      </c>
      <c r="AK388" s="345">
        <f t="shared" si="108"/>
        <v>0</v>
      </c>
      <c r="AL388" s="345">
        <f t="shared" si="108"/>
        <v>0</v>
      </c>
      <c r="AM388" s="406">
        <f>SUM(AM382:AM387)</f>
        <v>11289.619761268812</v>
      </c>
    </row>
    <row r="389" spans="2:39" ht="15.75">
      <c r="B389" s="348" t="s">
        <v>284</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13597.2675</v>
      </c>
      <c r="Z389" s="346">
        <f t="shared" ref="Z389:AE389" si="109">Z379*Z381</f>
        <v>4271.3406000000004</v>
      </c>
      <c r="AA389" s="346">
        <f t="shared" si="109"/>
        <v>0</v>
      </c>
      <c r="AB389" s="346">
        <f t="shared" si="109"/>
        <v>0</v>
      </c>
      <c r="AC389" s="346">
        <f t="shared" si="109"/>
        <v>0</v>
      </c>
      <c r="AD389" s="346">
        <f t="shared" si="109"/>
        <v>0</v>
      </c>
      <c r="AE389" s="346">
        <f t="shared" si="109"/>
        <v>0</v>
      </c>
      <c r="AF389" s="346">
        <f>AF379*AF381</f>
        <v>0</v>
      </c>
      <c r="AG389" s="346">
        <f t="shared" ref="AG389:AL389" si="110">AG379*AG381</f>
        <v>0</v>
      </c>
      <c r="AH389" s="346">
        <f t="shared" si="110"/>
        <v>0</v>
      </c>
      <c r="AI389" s="346">
        <f t="shared" si="110"/>
        <v>0</v>
      </c>
      <c r="AJ389" s="346">
        <f t="shared" si="110"/>
        <v>0</v>
      </c>
      <c r="AK389" s="346">
        <f t="shared" si="110"/>
        <v>0</v>
      </c>
      <c r="AL389" s="346">
        <f t="shared" si="110"/>
        <v>0</v>
      </c>
      <c r="AM389" s="406">
        <f>SUM(Y389:AL389)</f>
        <v>17868.608100000001</v>
      </c>
    </row>
    <row r="390" spans="2:39" ht="15.75">
      <c r="B390" s="348" t="s">
        <v>285</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-6578.9883387311893</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286</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763504.03904802084</v>
      </c>
      <c r="Z392" s="290">
        <f>SUMPRODUCT(E221:E376,Z221:Z376)</f>
        <v>795389.10182657873</v>
      </c>
      <c r="AA392" s="290">
        <f t="shared" ref="AA392:AL392" si="111">IF(AA219="kw",SUMPRODUCT($N$221:$N$376,$P$221:$P$376,AA221:AA376),SUMPRODUCT($E$221:$E$376,AA221:AA376))</f>
        <v>446.40000000000003</v>
      </c>
      <c r="AB392" s="290">
        <f t="shared" si="111"/>
        <v>0</v>
      </c>
      <c r="AC392" s="290">
        <f t="shared" si="111"/>
        <v>0</v>
      </c>
      <c r="AD392" s="290">
        <f t="shared" si="111"/>
        <v>0</v>
      </c>
      <c r="AE392" s="290">
        <f t="shared" si="111"/>
        <v>0</v>
      </c>
      <c r="AF392" s="290">
        <f t="shared" si="111"/>
        <v>0</v>
      </c>
      <c r="AG392" s="290">
        <f t="shared" si="111"/>
        <v>0</v>
      </c>
      <c r="AH392" s="290">
        <f t="shared" si="111"/>
        <v>0</v>
      </c>
      <c r="AI392" s="290">
        <f t="shared" si="111"/>
        <v>0</v>
      </c>
      <c r="AJ392" s="290">
        <f t="shared" si="111"/>
        <v>0</v>
      </c>
      <c r="AK392" s="290">
        <f t="shared" si="111"/>
        <v>0</v>
      </c>
      <c r="AL392" s="290">
        <f t="shared" si="111"/>
        <v>0</v>
      </c>
      <c r="AM392" s="347"/>
    </row>
    <row r="393" spans="2:39">
      <c r="B393" s="438" t="s">
        <v>287</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763504.03904802084</v>
      </c>
      <c r="Z393" s="290">
        <f>SUMPRODUCT(F221:F376,Z221:Z376)</f>
        <v>796470.70182657882</v>
      </c>
      <c r="AA393" s="290">
        <f t="shared" ref="AA393:AL393" si="112">IF(AA219="kw",SUMPRODUCT($N$221:$N$376,$Q$221:$Q$376,AA221:AA376),SUMPRODUCT($F$221:$F$376,AA221:AA376))</f>
        <v>446.40000000000003</v>
      </c>
      <c r="AB393" s="290">
        <f t="shared" si="112"/>
        <v>0</v>
      </c>
      <c r="AC393" s="290">
        <f t="shared" si="112"/>
        <v>0</v>
      </c>
      <c r="AD393" s="290">
        <f t="shared" si="112"/>
        <v>0</v>
      </c>
      <c r="AE393" s="290">
        <f t="shared" si="112"/>
        <v>0</v>
      </c>
      <c r="AF393" s="290">
        <f t="shared" si="112"/>
        <v>0</v>
      </c>
      <c r="AG393" s="290">
        <f t="shared" si="112"/>
        <v>0</v>
      </c>
      <c r="AH393" s="290">
        <f t="shared" si="112"/>
        <v>0</v>
      </c>
      <c r="AI393" s="290">
        <f t="shared" si="112"/>
        <v>0</v>
      </c>
      <c r="AJ393" s="290">
        <f t="shared" si="112"/>
        <v>0</v>
      </c>
      <c r="AK393" s="290">
        <f t="shared" si="112"/>
        <v>0</v>
      </c>
      <c r="AL393" s="290">
        <f t="shared" si="112"/>
        <v>0</v>
      </c>
      <c r="AM393" s="336"/>
    </row>
    <row r="394" spans="2:39">
      <c r="B394" s="438" t="s">
        <v>288</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763504.03904802084</v>
      </c>
      <c r="Z394" s="290">
        <f>SUMPRODUCT(G221:G376,Z221:Z376)</f>
        <v>796470.70182657882</v>
      </c>
      <c r="AA394" s="290">
        <f t="shared" ref="AA394:AL394" si="113">IF(AA219="kw",SUMPRODUCT($N$221:$N$376,$R$221:$R$376,AA221:AA376),SUMPRODUCT($G$221:$G$376,AA221:AA376))</f>
        <v>446.40000000000003</v>
      </c>
      <c r="AB394" s="290">
        <f t="shared" si="113"/>
        <v>0</v>
      </c>
      <c r="AC394" s="290">
        <f t="shared" si="113"/>
        <v>0</v>
      </c>
      <c r="AD394" s="290">
        <f t="shared" si="113"/>
        <v>0</v>
      </c>
      <c r="AE394" s="290">
        <f t="shared" si="113"/>
        <v>0</v>
      </c>
      <c r="AF394" s="290">
        <f t="shared" si="113"/>
        <v>0</v>
      </c>
      <c r="AG394" s="290">
        <f t="shared" si="113"/>
        <v>0</v>
      </c>
      <c r="AH394" s="290">
        <f t="shared" si="113"/>
        <v>0</v>
      </c>
      <c r="AI394" s="290">
        <f t="shared" si="113"/>
        <v>0</v>
      </c>
      <c r="AJ394" s="290">
        <f t="shared" si="113"/>
        <v>0</v>
      </c>
      <c r="AK394" s="290">
        <f t="shared" si="113"/>
        <v>0</v>
      </c>
      <c r="AL394" s="290">
        <f t="shared" si="113"/>
        <v>0</v>
      </c>
      <c r="AM394" s="336"/>
    </row>
    <row r="395" spans="2:39">
      <c r="B395" s="439" t="s">
        <v>289</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763504.03904802084</v>
      </c>
      <c r="Z395" s="325">
        <f>SUMPRODUCT(H221:H376,Z221:Z376)</f>
        <v>796470.70182657882</v>
      </c>
      <c r="AA395" s="325">
        <f t="shared" ref="AA395:AL395" si="114">IF(AA219="kw",SUMPRODUCT($N$221:$N$376,$S$221:$S$376,AA221:AA376),SUMPRODUCT($H$221:$H$376,AA221:AA376))</f>
        <v>446.40000000000003</v>
      </c>
      <c r="AB395" s="325">
        <f t="shared" si="114"/>
        <v>0</v>
      </c>
      <c r="AC395" s="325">
        <f t="shared" si="114"/>
        <v>0</v>
      </c>
      <c r="AD395" s="325">
        <f t="shared" si="114"/>
        <v>0</v>
      </c>
      <c r="AE395" s="325">
        <f t="shared" si="114"/>
        <v>0</v>
      </c>
      <c r="AF395" s="325">
        <f t="shared" si="114"/>
        <v>0</v>
      </c>
      <c r="AG395" s="325">
        <f t="shared" si="114"/>
        <v>0</v>
      </c>
      <c r="AH395" s="325">
        <f t="shared" si="114"/>
        <v>0</v>
      </c>
      <c r="AI395" s="325">
        <f t="shared" si="114"/>
        <v>0</v>
      </c>
      <c r="AJ395" s="325">
        <f t="shared" si="114"/>
        <v>0</v>
      </c>
      <c r="AK395" s="325">
        <f t="shared" si="114"/>
        <v>0</v>
      </c>
      <c r="AL395" s="325">
        <f t="shared" si="114"/>
        <v>0</v>
      </c>
      <c r="AM395" s="385"/>
    </row>
    <row r="396" spans="2:39" ht="21" customHeight="1">
      <c r="B396" s="367" t="s">
        <v>591</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292</v>
      </c>
      <c r="C399" s="280"/>
      <c r="D399" s="589" t="s">
        <v>529</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13" t="s">
        <v>211</v>
      </c>
      <c r="C400" s="815" t="s">
        <v>33</v>
      </c>
      <c r="D400" s="283" t="s">
        <v>423</v>
      </c>
      <c r="E400" s="817" t="s">
        <v>209</v>
      </c>
      <c r="F400" s="818"/>
      <c r="G400" s="818"/>
      <c r="H400" s="818"/>
      <c r="I400" s="818"/>
      <c r="J400" s="818"/>
      <c r="K400" s="818"/>
      <c r="L400" s="818"/>
      <c r="M400" s="819"/>
      <c r="N400" s="820" t="s">
        <v>213</v>
      </c>
      <c r="O400" s="283" t="s">
        <v>424</v>
      </c>
      <c r="P400" s="817" t="s">
        <v>212</v>
      </c>
      <c r="Q400" s="818"/>
      <c r="R400" s="818"/>
      <c r="S400" s="818"/>
      <c r="T400" s="818"/>
      <c r="U400" s="818"/>
      <c r="V400" s="818"/>
      <c r="W400" s="818"/>
      <c r="X400" s="819"/>
      <c r="Y400" s="810" t="s">
        <v>244</v>
      </c>
      <c r="Z400" s="811"/>
      <c r="AA400" s="811"/>
      <c r="AB400" s="811"/>
      <c r="AC400" s="811"/>
      <c r="AD400" s="811"/>
      <c r="AE400" s="811"/>
      <c r="AF400" s="811"/>
      <c r="AG400" s="811"/>
      <c r="AH400" s="811"/>
      <c r="AI400" s="811"/>
      <c r="AJ400" s="811"/>
      <c r="AK400" s="811"/>
      <c r="AL400" s="811"/>
      <c r="AM400" s="812"/>
    </row>
    <row r="401" spans="1:39" ht="61.5" customHeight="1">
      <c r="B401" s="814"/>
      <c r="C401" s="816"/>
      <c r="D401" s="284">
        <v>2017</v>
      </c>
      <c r="E401" s="284">
        <v>2018</v>
      </c>
      <c r="F401" s="284">
        <v>2019</v>
      </c>
      <c r="G401" s="284">
        <v>2020</v>
      </c>
      <c r="H401" s="284">
        <v>2021</v>
      </c>
      <c r="I401" s="284">
        <v>2022</v>
      </c>
      <c r="J401" s="284">
        <v>2023</v>
      </c>
      <c r="K401" s="284">
        <v>2024</v>
      </c>
      <c r="L401" s="284">
        <v>2025</v>
      </c>
      <c r="M401" s="284">
        <v>2026</v>
      </c>
      <c r="N401" s="821"/>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 50 to 2999 KW</v>
      </c>
      <c r="AB401" s="284" t="str">
        <f>'1.  LRAMVA Summary'!G52</f>
        <v>GS 3000 to 4999 KW</v>
      </c>
      <c r="AC401" s="284" t="str">
        <f>'1.  LRAMVA Summary'!H52</f>
        <v>USL</v>
      </c>
      <c r="AD401" s="284" t="str">
        <f>'1.  LRAMVA Summary'!I52</f>
        <v xml:space="preserve">Sentinel </v>
      </c>
      <c r="AE401" s="284" t="str">
        <f>'1.  LRAMVA Summary'!J52</f>
        <v>Street Lighting</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505</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t="str">
        <f>'1.  LRAMVA Summary'!I53</f>
        <v xml:space="preserve">kW </v>
      </c>
      <c r="AE402" s="290" t="str">
        <f>'1.  LRAMVA Summary'!J53</f>
        <v xml:space="preserve">kW </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498</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309</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 t="shared" ref="Y405:AL405" si="115">Y404</f>
        <v>0</v>
      </c>
      <c r="Z405" s="410">
        <f t="shared" si="115"/>
        <v>0</v>
      </c>
      <c r="AA405" s="410">
        <f t="shared" si="115"/>
        <v>0</v>
      </c>
      <c r="AB405" s="410">
        <f t="shared" si="115"/>
        <v>0</v>
      </c>
      <c r="AC405" s="410">
        <f t="shared" si="115"/>
        <v>0</v>
      </c>
      <c r="AD405" s="410">
        <f t="shared" si="115"/>
        <v>0</v>
      </c>
      <c r="AE405" s="410">
        <f t="shared" si="115"/>
        <v>0</v>
      </c>
      <c r="AF405" s="410">
        <f t="shared" si="115"/>
        <v>0</v>
      </c>
      <c r="AG405" s="410">
        <f t="shared" si="115"/>
        <v>0</v>
      </c>
      <c r="AH405" s="410">
        <f t="shared" si="115"/>
        <v>0</v>
      </c>
      <c r="AI405" s="410">
        <f t="shared" si="115"/>
        <v>0</v>
      </c>
      <c r="AJ405" s="410">
        <f t="shared" si="115"/>
        <v>0</v>
      </c>
      <c r="AK405" s="410">
        <f t="shared" si="115"/>
        <v>0</v>
      </c>
      <c r="AL405" s="410">
        <f t="shared" si="115"/>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309</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 t="shared" ref="Y408:AL408" si="116">Y407</f>
        <v>0</v>
      </c>
      <c r="Z408" s="410">
        <f t="shared" si="116"/>
        <v>0</v>
      </c>
      <c r="AA408" s="410">
        <f t="shared" si="116"/>
        <v>0</v>
      </c>
      <c r="AB408" s="410">
        <f t="shared" si="116"/>
        <v>0</v>
      </c>
      <c r="AC408" s="410">
        <f t="shared" si="116"/>
        <v>0</v>
      </c>
      <c r="AD408" s="410">
        <f t="shared" si="116"/>
        <v>0</v>
      </c>
      <c r="AE408" s="410">
        <f t="shared" si="116"/>
        <v>0</v>
      </c>
      <c r="AF408" s="410">
        <f t="shared" si="116"/>
        <v>0</v>
      </c>
      <c r="AG408" s="410">
        <f t="shared" si="116"/>
        <v>0</v>
      </c>
      <c r="AH408" s="410">
        <f t="shared" si="116"/>
        <v>0</v>
      </c>
      <c r="AI408" s="410">
        <f t="shared" si="116"/>
        <v>0</v>
      </c>
      <c r="AJ408" s="410">
        <f t="shared" si="116"/>
        <v>0</v>
      </c>
      <c r="AK408" s="410">
        <f t="shared" si="116"/>
        <v>0</v>
      </c>
      <c r="AL408" s="410">
        <f t="shared" si="116"/>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309</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 t="shared" ref="Y411:AL411" si="117">Y410</f>
        <v>0</v>
      </c>
      <c r="Z411" s="410">
        <f t="shared" si="117"/>
        <v>0</v>
      </c>
      <c r="AA411" s="410">
        <f t="shared" si="117"/>
        <v>0</v>
      </c>
      <c r="AB411" s="410">
        <f t="shared" si="117"/>
        <v>0</v>
      </c>
      <c r="AC411" s="410">
        <f t="shared" si="117"/>
        <v>0</v>
      </c>
      <c r="AD411" s="410">
        <f t="shared" si="117"/>
        <v>0</v>
      </c>
      <c r="AE411" s="410">
        <f t="shared" si="117"/>
        <v>0</v>
      </c>
      <c r="AF411" s="410">
        <f t="shared" si="117"/>
        <v>0</v>
      </c>
      <c r="AG411" s="410">
        <f t="shared" si="117"/>
        <v>0</v>
      </c>
      <c r="AH411" s="410">
        <f t="shared" si="117"/>
        <v>0</v>
      </c>
      <c r="AI411" s="410">
        <f t="shared" si="117"/>
        <v>0</v>
      </c>
      <c r="AJ411" s="410">
        <f t="shared" si="117"/>
        <v>0</v>
      </c>
      <c r="AK411" s="410">
        <f t="shared" si="117"/>
        <v>0</v>
      </c>
      <c r="AL411" s="410">
        <f t="shared" si="117"/>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681</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309</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 t="shared" ref="Y414:AL414" si="118">Y413</f>
        <v>0</v>
      </c>
      <c r="Z414" s="410">
        <f t="shared" si="118"/>
        <v>0</v>
      </c>
      <c r="AA414" s="410">
        <f t="shared" si="118"/>
        <v>0</v>
      </c>
      <c r="AB414" s="410">
        <f t="shared" si="118"/>
        <v>0</v>
      </c>
      <c r="AC414" s="410">
        <f t="shared" si="118"/>
        <v>0</v>
      </c>
      <c r="AD414" s="410">
        <f t="shared" si="118"/>
        <v>0</v>
      </c>
      <c r="AE414" s="410">
        <f t="shared" si="118"/>
        <v>0</v>
      </c>
      <c r="AF414" s="410">
        <f t="shared" si="118"/>
        <v>0</v>
      </c>
      <c r="AG414" s="410">
        <f t="shared" si="118"/>
        <v>0</v>
      </c>
      <c r="AH414" s="410">
        <f t="shared" si="118"/>
        <v>0</v>
      </c>
      <c r="AI414" s="410">
        <f t="shared" si="118"/>
        <v>0</v>
      </c>
      <c r="AJ414" s="410">
        <f t="shared" si="118"/>
        <v>0</v>
      </c>
      <c r="AK414" s="410">
        <f t="shared" si="118"/>
        <v>0</v>
      </c>
      <c r="AL414" s="410">
        <f t="shared" si="118"/>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309</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 t="shared" ref="Y417:AL417" si="119">Y416</f>
        <v>0</v>
      </c>
      <c r="Z417" s="410">
        <f t="shared" si="119"/>
        <v>0</v>
      </c>
      <c r="AA417" s="410">
        <f t="shared" si="119"/>
        <v>0</v>
      </c>
      <c r="AB417" s="410">
        <f t="shared" si="119"/>
        <v>0</v>
      </c>
      <c r="AC417" s="410">
        <f t="shared" si="119"/>
        <v>0</v>
      </c>
      <c r="AD417" s="410">
        <f t="shared" si="119"/>
        <v>0</v>
      </c>
      <c r="AE417" s="410">
        <f t="shared" si="119"/>
        <v>0</v>
      </c>
      <c r="AF417" s="410">
        <f t="shared" si="119"/>
        <v>0</v>
      </c>
      <c r="AG417" s="410">
        <f t="shared" si="119"/>
        <v>0</v>
      </c>
      <c r="AH417" s="410">
        <f t="shared" si="119"/>
        <v>0</v>
      </c>
      <c r="AI417" s="410">
        <f t="shared" si="119"/>
        <v>0</v>
      </c>
      <c r="AJ417" s="410">
        <f t="shared" si="119"/>
        <v>0</v>
      </c>
      <c r="AK417" s="410">
        <f t="shared" si="119"/>
        <v>0</v>
      </c>
      <c r="AL417" s="410">
        <f t="shared" si="119"/>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499</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309</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 t="shared" ref="Y421:AL421" si="120">Y420</f>
        <v>0</v>
      </c>
      <c r="Z421" s="410">
        <f t="shared" si="120"/>
        <v>0</v>
      </c>
      <c r="AA421" s="410">
        <f t="shared" si="120"/>
        <v>0</v>
      </c>
      <c r="AB421" s="410">
        <f t="shared" si="120"/>
        <v>0</v>
      </c>
      <c r="AC421" s="410">
        <f t="shared" si="120"/>
        <v>0</v>
      </c>
      <c r="AD421" s="410">
        <f t="shared" si="120"/>
        <v>0</v>
      </c>
      <c r="AE421" s="410">
        <f t="shared" si="120"/>
        <v>0</v>
      </c>
      <c r="AF421" s="410">
        <f t="shared" si="120"/>
        <v>0</v>
      </c>
      <c r="AG421" s="410">
        <f t="shared" si="120"/>
        <v>0</v>
      </c>
      <c r="AH421" s="410">
        <f t="shared" si="120"/>
        <v>0</v>
      </c>
      <c r="AI421" s="410">
        <f t="shared" si="120"/>
        <v>0</v>
      </c>
      <c r="AJ421" s="410">
        <f t="shared" si="120"/>
        <v>0</v>
      </c>
      <c r="AK421" s="410">
        <f t="shared" si="120"/>
        <v>0</v>
      </c>
      <c r="AL421" s="410">
        <f t="shared" si="120"/>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309</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 t="shared" ref="Y424:AL424" si="121">Y423</f>
        <v>0</v>
      </c>
      <c r="Z424" s="410">
        <f t="shared" si="121"/>
        <v>0</v>
      </c>
      <c r="AA424" s="410">
        <f t="shared" si="121"/>
        <v>0</v>
      </c>
      <c r="AB424" s="410">
        <f t="shared" si="121"/>
        <v>0</v>
      </c>
      <c r="AC424" s="410">
        <f t="shared" si="121"/>
        <v>0</v>
      </c>
      <c r="AD424" s="410">
        <f t="shared" si="121"/>
        <v>0</v>
      </c>
      <c r="AE424" s="410">
        <f t="shared" si="121"/>
        <v>0</v>
      </c>
      <c r="AF424" s="410">
        <f t="shared" si="121"/>
        <v>0</v>
      </c>
      <c r="AG424" s="410">
        <f t="shared" si="121"/>
        <v>0</v>
      </c>
      <c r="AH424" s="410">
        <f t="shared" si="121"/>
        <v>0</v>
      </c>
      <c r="AI424" s="410">
        <f t="shared" si="121"/>
        <v>0</v>
      </c>
      <c r="AJ424" s="410">
        <f t="shared" si="121"/>
        <v>0</v>
      </c>
      <c r="AK424" s="410">
        <f t="shared" si="121"/>
        <v>0</v>
      </c>
      <c r="AL424" s="410">
        <f t="shared" si="121"/>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309</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 t="shared" ref="Y427:AL427" si="122">Y426</f>
        <v>0</v>
      </c>
      <c r="Z427" s="410">
        <f t="shared" si="122"/>
        <v>0</v>
      </c>
      <c r="AA427" s="410">
        <f t="shared" si="122"/>
        <v>0</v>
      </c>
      <c r="AB427" s="410">
        <f t="shared" si="122"/>
        <v>0</v>
      </c>
      <c r="AC427" s="410">
        <f t="shared" si="122"/>
        <v>0</v>
      </c>
      <c r="AD427" s="410">
        <f t="shared" si="122"/>
        <v>0</v>
      </c>
      <c r="AE427" s="410">
        <f t="shared" si="122"/>
        <v>0</v>
      </c>
      <c r="AF427" s="410">
        <f t="shared" si="122"/>
        <v>0</v>
      </c>
      <c r="AG427" s="410">
        <f t="shared" si="122"/>
        <v>0</v>
      </c>
      <c r="AH427" s="410">
        <f t="shared" si="122"/>
        <v>0</v>
      </c>
      <c r="AI427" s="410">
        <f t="shared" si="122"/>
        <v>0</v>
      </c>
      <c r="AJ427" s="410">
        <f t="shared" si="122"/>
        <v>0</v>
      </c>
      <c r="AK427" s="410">
        <f t="shared" si="122"/>
        <v>0</v>
      </c>
      <c r="AL427" s="410">
        <f t="shared" si="122"/>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309</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 t="shared" ref="Y430:AL430" si="123">Y429</f>
        <v>0</v>
      </c>
      <c r="Z430" s="410">
        <f t="shared" si="123"/>
        <v>0</v>
      </c>
      <c r="AA430" s="410">
        <f t="shared" si="123"/>
        <v>0</v>
      </c>
      <c r="AB430" s="410">
        <f t="shared" si="123"/>
        <v>0</v>
      </c>
      <c r="AC430" s="410">
        <f t="shared" si="123"/>
        <v>0</v>
      </c>
      <c r="AD430" s="410">
        <f t="shared" si="123"/>
        <v>0</v>
      </c>
      <c r="AE430" s="410">
        <f t="shared" si="123"/>
        <v>0</v>
      </c>
      <c r="AF430" s="410">
        <f t="shared" si="123"/>
        <v>0</v>
      </c>
      <c r="AG430" s="410">
        <f t="shared" si="123"/>
        <v>0</v>
      </c>
      <c r="AH430" s="410">
        <f t="shared" si="123"/>
        <v>0</v>
      </c>
      <c r="AI430" s="410">
        <f t="shared" si="123"/>
        <v>0</v>
      </c>
      <c r="AJ430" s="410">
        <f t="shared" si="123"/>
        <v>0</v>
      </c>
      <c r="AK430" s="410">
        <f t="shared" si="123"/>
        <v>0</v>
      </c>
      <c r="AL430" s="410">
        <f t="shared" si="123"/>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309</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 t="shared" ref="Y433:AL433" si="124">Y432</f>
        <v>0</v>
      </c>
      <c r="Z433" s="410">
        <f t="shared" si="124"/>
        <v>0</v>
      </c>
      <c r="AA433" s="410">
        <f t="shared" si="124"/>
        <v>0</v>
      </c>
      <c r="AB433" s="410">
        <f t="shared" si="124"/>
        <v>0</v>
      </c>
      <c r="AC433" s="410">
        <f t="shared" si="124"/>
        <v>0</v>
      </c>
      <c r="AD433" s="410">
        <f t="shared" si="124"/>
        <v>0</v>
      </c>
      <c r="AE433" s="410">
        <f t="shared" si="124"/>
        <v>0</v>
      </c>
      <c r="AF433" s="410">
        <f t="shared" si="124"/>
        <v>0</v>
      </c>
      <c r="AG433" s="410">
        <f t="shared" si="124"/>
        <v>0</v>
      </c>
      <c r="AH433" s="410">
        <f t="shared" si="124"/>
        <v>0</v>
      </c>
      <c r="AI433" s="410">
        <f t="shared" si="124"/>
        <v>0</v>
      </c>
      <c r="AJ433" s="410">
        <f t="shared" si="124"/>
        <v>0</v>
      </c>
      <c r="AK433" s="410">
        <f t="shared" si="124"/>
        <v>0</v>
      </c>
      <c r="AL433" s="410">
        <f t="shared" si="124"/>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 t="shared" ref="Y437:AL437" si="125">Y436</f>
        <v>0</v>
      </c>
      <c r="Z437" s="410">
        <f t="shared" si="125"/>
        <v>0</v>
      </c>
      <c r="AA437" s="410">
        <f t="shared" si="125"/>
        <v>0</v>
      </c>
      <c r="AB437" s="410">
        <f t="shared" si="125"/>
        <v>0</v>
      </c>
      <c r="AC437" s="410">
        <f t="shared" si="125"/>
        <v>0</v>
      </c>
      <c r="AD437" s="410">
        <f t="shared" si="125"/>
        <v>0</v>
      </c>
      <c r="AE437" s="410">
        <f t="shared" si="125"/>
        <v>0</v>
      </c>
      <c r="AF437" s="410">
        <f t="shared" si="125"/>
        <v>0</v>
      </c>
      <c r="AG437" s="410">
        <f t="shared" si="125"/>
        <v>0</v>
      </c>
      <c r="AH437" s="410">
        <f t="shared" si="125"/>
        <v>0</v>
      </c>
      <c r="AI437" s="410">
        <f t="shared" si="125"/>
        <v>0</v>
      </c>
      <c r="AJ437" s="410">
        <f t="shared" si="125"/>
        <v>0</v>
      </c>
      <c r="AK437" s="410">
        <f t="shared" si="125"/>
        <v>0</v>
      </c>
      <c r="AL437" s="410">
        <f t="shared" si="125"/>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 t="shared" ref="Y440:AL440" si="126">Y439</f>
        <v>0</v>
      </c>
      <c r="Z440" s="410">
        <f t="shared" si="126"/>
        <v>0</v>
      </c>
      <c r="AA440" s="410">
        <f t="shared" si="126"/>
        <v>0</v>
      </c>
      <c r="AB440" s="410">
        <f t="shared" si="126"/>
        <v>0</v>
      </c>
      <c r="AC440" s="410">
        <f t="shared" si="126"/>
        <v>0</v>
      </c>
      <c r="AD440" s="410">
        <f t="shared" si="126"/>
        <v>0</v>
      </c>
      <c r="AE440" s="410">
        <f t="shared" si="126"/>
        <v>0</v>
      </c>
      <c r="AF440" s="410">
        <f t="shared" si="126"/>
        <v>0</v>
      </c>
      <c r="AG440" s="410">
        <f t="shared" si="126"/>
        <v>0</v>
      </c>
      <c r="AH440" s="410">
        <f t="shared" si="126"/>
        <v>0</v>
      </c>
      <c r="AI440" s="410">
        <f t="shared" si="126"/>
        <v>0</v>
      </c>
      <c r="AJ440" s="410">
        <f t="shared" si="126"/>
        <v>0</v>
      </c>
      <c r="AK440" s="410">
        <f t="shared" si="126"/>
        <v>0</v>
      </c>
      <c r="AL440" s="410">
        <f t="shared" si="126"/>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309</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 t="shared" ref="Y443:AL443" si="127">Y442</f>
        <v>0</v>
      </c>
      <c r="Z443" s="410">
        <f t="shared" si="127"/>
        <v>0</v>
      </c>
      <c r="AA443" s="410">
        <f t="shared" si="127"/>
        <v>0</v>
      </c>
      <c r="AB443" s="410">
        <f t="shared" si="127"/>
        <v>0</v>
      </c>
      <c r="AC443" s="410">
        <f t="shared" si="127"/>
        <v>0</v>
      </c>
      <c r="AD443" s="410">
        <f t="shared" si="127"/>
        <v>0</v>
      </c>
      <c r="AE443" s="410">
        <f t="shared" si="127"/>
        <v>0</v>
      </c>
      <c r="AF443" s="410">
        <f t="shared" si="127"/>
        <v>0</v>
      </c>
      <c r="AG443" s="410">
        <f t="shared" si="127"/>
        <v>0</v>
      </c>
      <c r="AH443" s="410">
        <f t="shared" si="127"/>
        <v>0</v>
      </c>
      <c r="AI443" s="410">
        <f t="shared" si="127"/>
        <v>0</v>
      </c>
      <c r="AJ443" s="410">
        <f t="shared" si="127"/>
        <v>0</v>
      </c>
      <c r="AK443" s="410">
        <f t="shared" si="127"/>
        <v>0</v>
      </c>
      <c r="AL443" s="410">
        <f t="shared" si="127"/>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309</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 t="shared" ref="Y447:AL447" si="128">Y446</f>
        <v>0</v>
      </c>
      <c r="Z447" s="410">
        <f t="shared" si="128"/>
        <v>0</v>
      </c>
      <c r="AA447" s="410">
        <f t="shared" si="128"/>
        <v>0</v>
      </c>
      <c r="AB447" s="410">
        <f t="shared" si="128"/>
        <v>0</v>
      </c>
      <c r="AC447" s="410">
        <f t="shared" si="128"/>
        <v>0</v>
      </c>
      <c r="AD447" s="410">
        <f t="shared" si="128"/>
        <v>0</v>
      </c>
      <c r="AE447" s="410">
        <f t="shared" si="128"/>
        <v>0</v>
      </c>
      <c r="AF447" s="410">
        <f t="shared" si="128"/>
        <v>0</v>
      </c>
      <c r="AG447" s="410">
        <f t="shared" si="128"/>
        <v>0</v>
      </c>
      <c r="AH447" s="410">
        <f t="shared" si="128"/>
        <v>0</v>
      </c>
      <c r="AI447" s="410">
        <f t="shared" si="128"/>
        <v>0</v>
      </c>
      <c r="AJ447" s="410">
        <f t="shared" si="128"/>
        <v>0</v>
      </c>
      <c r="AK447" s="410">
        <f t="shared" si="128"/>
        <v>0</v>
      </c>
      <c r="AL447" s="410">
        <f t="shared" si="128"/>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491</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496</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309</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29">Z450</f>
        <v>0</v>
      </c>
      <c r="AA451" s="410">
        <f t="shared" si="129"/>
        <v>0</v>
      </c>
      <c r="AB451" s="410">
        <f t="shared" si="129"/>
        <v>0</v>
      </c>
      <c r="AC451" s="410">
        <f t="shared" si="129"/>
        <v>0</v>
      </c>
      <c r="AD451" s="410">
        <f t="shared" si="129"/>
        <v>0</v>
      </c>
      <c r="AE451" s="410">
        <f t="shared" si="129"/>
        <v>0</v>
      </c>
      <c r="AF451" s="410">
        <f t="shared" si="129"/>
        <v>0</v>
      </c>
      <c r="AG451" s="410">
        <f t="shared" si="129"/>
        <v>0</v>
      </c>
      <c r="AH451" s="410">
        <f t="shared" si="129"/>
        <v>0</v>
      </c>
      <c r="AI451" s="410">
        <f t="shared" si="129"/>
        <v>0</v>
      </c>
      <c r="AJ451" s="410">
        <f t="shared" si="129"/>
        <v>0</v>
      </c>
      <c r="AK451" s="410">
        <f t="shared" si="129"/>
        <v>0</v>
      </c>
      <c r="AL451" s="410">
        <f t="shared" si="129"/>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492</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309</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0">Z453</f>
        <v>0</v>
      </c>
      <c r="AA454" s="410">
        <f t="shared" si="130"/>
        <v>0</v>
      </c>
      <c r="AB454" s="410">
        <f t="shared" si="130"/>
        <v>0</v>
      </c>
      <c r="AC454" s="410">
        <f t="shared" si="130"/>
        <v>0</v>
      </c>
      <c r="AD454" s="410">
        <f t="shared" si="130"/>
        <v>0</v>
      </c>
      <c r="AE454" s="410">
        <f t="shared" si="130"/>
        <v>0</v>
      </c>
      <c r="AF454" s="410">
        <f t="shared" si="130"/>
        <v>0</v>
      </c>
      <c r="AG454" s="410">
        <f t="shared" si="130"/>
        <v>0</v>
      </c>
      <c r="AH454" s="410">
        <f t="shared" si="130"/>
        <v>0</v>
      </c>
      <c r="AI454" s="410">
        <f t="shared" si="130"/>
        <v>0</v>
      </c>
      <c r="AJ454" s="410">
        <f t="shared" si="130"/>
        <v>0</v>
      </c>
      <c r="AK454" s="410">
        <f t="shared" si="130"/>
        <v>0</v>
      </c>
      <c r="AL454" s="410">
        <f t="shared" si="130"/>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497</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309</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Z457</f>
        <v>0</v>
      </c>
      <c r="AA458" s="410">
        <f t="shared" si="131"/>
        <v>0</v>
      </c>
      <c r="AB458" s="410">
        <f t="shared" si="131"/>
        <v>0</v>
      </c>
      <c r="AC458" s="410">
        <f t="shared" si="131"/>
        <v>0</v>
      </c>
      <c r="AD458" s="410">
        <f t="shared" si="131"/>
        <v>0</v>
      </c>
      <c r="AE458" s="410">
        <f t="shared" si="131"/>
        <v>0</v>
      </c>
      <c r="AF458" s="410">
        <f t="shared" si="131"/>
        <v>0</v>
      </c>
      <c r="AG458" s="410">
        <f t="shared" si="131"/>
        <v>0</v>
      </c>
      <c r="AH458" s="410">
        <f t="shared" si="131"/>
        <v>0</v>
      </c>
      <c r="AI458" s="410">
        <f t="shared" si="131"/>
        <v>0</v>
      </c>
      <c r="AJ458" s="410">
        <f t="shared" si="131"/>
        <v>0</v>
      </c>
      <c r="AK458" s="410">
        <f t="shared" si="131"/>
        <v>0</v>
      </c>
      <c r="AL458" s="410">
        <f t="shared" si="13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309</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Z460</f>
        <v>0</v>
      </c>
      <c r="AA461" s="410">
        <f t="shared" si="132"/>
        <v>0</v>
      </c>
      <c r="AB461" s="410">
        <f t="shared" si="132"/>
        <v>0</v>
      </c>
      <c r="AC461" s="410">
        <f t="shared" si="132"/>
        <v>0</v>
      </c>
      <c r="AD461" s="410">
        <f t="shared" si="132"/>
        <v>0</v>
      </c>
      <c r="AE461" s="410">
        <f t="shared" si="132"/>
        <v>0</v>
      </c>
      <c r="AF461" s="410">
        <f t="shared" si="132"/>
        <v>0</v>
      </c>
      <c r="AG461" s="410">
        <f t="shared" si="132"/>
        <v>0</v>
      </c>
      <c r="AH461" s="410">
        <f t="shared" si="132"/>
        <v>0</v>
      </c>
      <c r="AI461" s="410">
        <f t="shared" si="132"/>
        <v>0</v>
      </c>
      <c r="AJ461" s="410">
        <f t="shared" si="132"/>
        <v>0</v>
      </c>
      <c r="AK461" s="410">
        <f t="shared" si="132"/>
        <v>0</v>
      </c>
      <c r="AL461" s="410">
        <f t="shared" si="132"/>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309</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3">Z463</f>
        <v>0</v>
      </c>
      <c r="AA464" s="410">
        <f t="shared" si="133"/>
        <v>0</v>
      </c>
      <c r="AB464" s="410">
        <f t="shared" si="133"/>
        <v>0</v>
      </c>
      <c r="AC464" s="410">
        <f t="shared" si="133"/>
        <v>0</v>
      </c>
      <c r="AD464" s="410">
        <f t="shared" si="133"/>
        <v>0</v>
      </c>
      <c r="AE464" s="410">
        <f t="shared" si="133"/>
        <v>0</v>
      </c>
      <c r="AF464" s="410">
        <f t="shared" si="133"/>
        <v>0</v>
      </c>
      <c r="AG464" s="410">
        <f t="shared" si="133"/>
        <v>0</v>
      </c>
      <c r="AH464" s="410">
        <f t="shared" si="133"/>
        <v>0</v>
      </c>
      <c r="AI464" s="410">
        <f t="shared" si="133"/>
        <v>0</v>
      </c>
      <c r="AJ464" s="410">
        <f t="shared" si="133"/>
        <v>0</v>
      </c>
      <c r="AK464" s="410">
        <f t="shared" si="133"/>
        <v>0</v>
      </c>
      <c r="AL464" s="410">
        <f t="shared" si="133"/>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309</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4">Y466</f>
        <v>0</v>
      </c>
      <c r="Z467" s="410">
        <f t="shared" si="134"/>
        <v>0</v>
      </c>
      <c r="AA467" s="410">
        <f t="shared" si="134"/>
        <v>0</v>
      </c>
      <c r="AB467" s="410">
        <f t="shared" si="134"/>
        <v>0</v>
      </c>
      <c r="AC467" s="410">
        <f t="shared" si="134"/>
        <v>0</v>
      </c>
      <c r="AD467" s="410">
        <f t="shared" si="134"/>
        <v>0</v>
      </c>
      <c r="AE467" s="410">
        <f t="shared" si="134"/>
        <v>0</v>
      </c>
      <c r="AF467" s="410">
        <f t="shared" si="134"/>
        <v>0</v>
      </c>
      <c r="AG467" s="410">
        <f t="shared" si="134"/>
        <v>0</v>
      </c>
      <c r="AH467" s="410">
        <f t="shared" si="134"/>
        <v>0</v>
      </c>
      <c r="AI467" s="410">
        <f t="shared" si="134"/>
        <v>0</v>
      </c>
      <c r="AJ467" s="410">
        <f t="shared" si="134"/>
        <v>0</v>
      </c>
      <c r="AK467" s="410">
        <f t="shared" si="134"/>
        <v>0</v>
      </c>
      <c r="AL467" s="410">
        <f t="shared" si="134"/>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504</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500</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432609</v>
      </c>
      <c r="E471" s="294">
        <v>432609</v>
      </c>
      <c r="F471" s="294">
        <v>432609</v>
      </c>
      <c r="G471" s="294">
        <v>432609</v>
      </c>
      <c r="H471" s="294">
        <v>432609</v>
      </c>
      <c r="I471" s="294">
        <v>432609</v>
      </c>
      <c r="J471" s="294">
        <v>432609</v>
      </c>
      <c r="K471" s="294">
        <v>432604</v>
      </c>
      <c r="L471" s="294">
        <v>432604</v>
      </c>
      <c r="M471" s="294">
        <v>431549</v>
      </c>
      <c r="N471" s="290"/>
      <c r="O471" s="294">
        <v>38</v>
      </c>
      <c r="P471" s="294">
        <v>31</v>
      </c>
      <c r="Q471" s="294">
        <v>31</v>
      </c>
      <c r="R471" s="294">
        <v>31</v>
      </c>
      <c r="S471" s="294">
        <v>31</v>
      </c>
      <c r="T471" s="294">
        <v>31</v>
      </c>
      <c r="U471" s="294">
        <v>31</v>
      </c>
      <c r="V471" s="294">
        <v>31</v>
      </c>
      <c r="W471" s="294">
        <v>31</v>
      </c>
      <c r="X471" s="294">
        <v>31</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309</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 t="shared" ref="Y472:AL472" si="135">Y471</f>
        <v>1</v>
      </c>
      <c r="Z472" s="410">
        <f t="shared" si="135"/>
        <v>0</v>
      </c>
      <c r="AA472" s="410">
        <f t="shared" si="135"/>
        <v>0</v>
      </c>
      <c r="AB472" s="410">
        <f t="shared" si="135"/>
        <v>0</v>
      </c>
      <c r="AC472" s="410">
        <f t="shared" si="135"/>
        <v>0</v>
      </c>
      <c r="AD472" s="410">
        <f t="shared" si="135"/>
        <v>0</v>
      </c>
      <c r="AE472" s="410">
        <f t="shared" si="135"/>
        <v>0</v>
      </c>
      <c r="AF472" s="410">
        <f t="shared" si="135"/>
        <v>0</v>
      </c>
      <c r="AG472" s="410">
        <f t="shared" si="135"/>
        <v>0</v>
      </c>
      <c r="AH472" s="410">
        <f t="shared" si="135"/>
        <v>0</v>
      </c>
      <c r="AI472" s="410">
        <f t="shared" si="135"/>
        <v>0</v>
      </c>
      <c r="AJ472" s="410">
        <f t="shared" si="135"/>
        <v>0</v>
      </c>
      <c r="AK472" s="410">
        <f t="shared" si="135"/>
        <v>0</v>
      </c>
      <c r="AL472" s="410">
        <f t="shared" si="135"/>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250376.69800000047</v>
      </c>
      <c r="E474" s="294">
        <v>250377</v>
      </c>
      <c r="F474" s="294">
        <v>250377</v>
      </c>
      <c r="G474" s="294">
        <v>250377</v>
      </c>
      <c r="H474" s="294">
        <v>250377</v>
      </c>
      <c r="I474" s="294">
        <v>250377</v>
      </c>
      <c r="J474" s="294">
        <v>250377</v>
      </c>
      <c r="K474" s="294">
        <v>250377</v>
      </c>
      <c r="L474" s="294">
        <v>250377</v>
      </c>
      <c r="M474" s="294">
        <v>250377</v>
      </c>
      <c r="N474" s="290"/>
      <c r="O474" s="294">
        <v>65</v>
      </c>
      <c r="P474" s="294">
        <v>65</v>
      </c>
      <c r="Q474" s="294">
        <v>65</v>
      </c>
      <c r="R474" s="294">
        <v>65</v>
      </c>
      <c r="S474" s="294">
        <v>65</v>
      </c>
      <c r="T474" s="294">
        <v>65</v>
      </c>
      <c r="U474" s="294">
        <v>65</v>
      </c>
      <c r="V474" s="294">
        <v>65</v>
      </c>
      <c r="W474" s="294">
        <v>65</v>
      </c>
      <c r="X474" s="294">
        <v>65</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309</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 t="shared" ref="Y475:AL475" si="136">Y474</f>
        <v>1</v>
      </c>
      <c r="Z475" s="410">
        <f t="shared" si="136"/>
        <v>0</v>
      </c>
      <c r="AA475" s="410">
        <f t="shared" si="136"/>
        <v>0</v>
      </c>
      <c r="AB475" s="410">
        <f t="shared" si="136"/>
        <v>0</v>
      </c>
      <c r="AC475" s="410">
        <f t="shared" si="136"/>
        <v>0</v>
      </c>
      <c r="AD475" s="410">
        <f t="shared" si="136"/>
        <v>0</v>
      </c>
      <c r="AE475" s="410">
        <f t="shared" si="136"/>
        <v>0</v>
      </c>
      <c r="AF475" s="410">
        <f t="shared" si="136"/>
        <v>0</v>
      </c>
      <c r="AG475" s="410">
        <f t="shared" si="136"/>
        <v>0</v>
      </c>
      <c r="AH475" s="410">
        <f t="shared" si="136"/>
        <v>0</v>
      </c>
      <c r="AI475" s="410">
        <f t="shared" si="136"/>
        <v>0</v>
      </c>
      <c r="AJ475" s="410">
        <f t="shared" si="136"/>
        <v>0</v>
      </c>
      <c r="AK475" s="410">
        <f t="shared" si="136"/>
        <v>0</v>
      </c>
      <c r="AL475" s="410">
        <f t="shared" si="136"/>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1"/>
      <c r="B478" s="430" t="s">
        <v>309</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 t="shared" ref="Y478:AL478" si="137">Y477</f>
        <v>0</v>
      </c>
      <c r="Z478" s="410">
        <f t="shared" si="137"/>
        <v>0</v>
      </c>
      <c r="AA478" s="410">
        <f t="shared" si="137"/>
        <v>0</v>
      </c>
      <c r="AB478" s="410">
        <f t="shared" si="137"/>
        <v>0</v>
      </c>
      <c r="AC478" s="410">
        <f t="shared" si="137"/>
        <v>0</v>
      </c>
      <c r="AD478" s="410">
        <f t="shared" si="137"/>
        <v>0</v>
      </c>
      <c r="AE478" s="410">
        <f t="shared" si="137"/>
        <v>0</v>
      </c>
      <c r="AF478" s="410">
        <f t="shared" si="137"/>
        <v>0</v>
      </c>
      <c r="AG478" s="410">
        <f t="shared" si="137"/>
        <v>0</v>
      </c>
      <c r="AH478" s="410">
        <f t="shared" si="137"/>
        <v>0</v>
      </c>
      <c r="AI478" s="410">
        <f t="shared" si="137"/>
        <v>0</v>
      </c>
      <c r="AJ478" s="410">
        <f t="shared" si="137"/>
        <v>0</v>
      </c>
      <c r="AK478" s="410">
        <f t="shared" si="137"/>
        <v>0</v>
      </c>
      <c r="AL478" s="410">
        <f t="shared" si="137"/>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17235.8441465</v>
      </c>
      <c r="E480" s="294">
        <v>17236</v>
      </c>
      <c r="F480" s="294">
        <v>17236</v>
      </c>
      <c r="G480" s="294">
        <v>17236</v>
      </c>
      <c r="H480" s="294">
        <v>17236</v>
      </c>
      <c r="I480" s="294">
        <v>17236</v>
      </c>
      <c r="J480" s="294">
        <v>17236</v>
      </c>
      <c r="K480" s="294">
        <v>17236</v>
      </c>
      <c r="L480" s="294">
        <v>17236</v>
      </c>
      <c r="M480" s="294">
        <v>17236</v>
      </c>
      <c r="N480" s="290"/>
      <c r="O480" s="294">
        <v>3</v>
      </c>
      <c r="P480" s="294">
        <v>3</v>
      </c>
      <c r="Q480" s="294">
        <v>3</v>
      </c>
      <c r="R480" s="294">
        <v>3</v>
      </c>
      <c r="S480" s="294">
        <v>3</v>
      </c>
      <c r="T480" s="294">
        <v>3</v>
      </c>
      <c r="U480" s="294">
        <v>3</v>
      </c>
      <c r="V480" s="294">
        <v>3</v>
      </c>
      <c r="W480" s="294">
        <v>3</v>
      </c>
      <c r="X480" s="294">
        <v>3</v>
      </c>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309</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 t="shared" ref="Y481:AL481" si="138">Y480</f>
        <v>1</v>
      </c>
      <c r="Z481" s="410">
        <f t="shared" si="138"/>
        <v>0</v>
      </c>
      <c r="AA481" s="410">
        <f t="shared" si="138"/>
        <v>0</v>
      </c>
      <c r="AB481" s="410">
        <f t="shared" si="138"/>
        <v>0</v>
      </c>
      <c r="AC481" s="410">
        <f t="shared" si="138"/>
        <v>0</v>
      </c>
      <c r="AD481" s="410">
        <f t="shared" si="138"/>
        <v>0</v>
      </c>
      <c r="AE481" s="410">
        <f t="shared" si="138"/>
        <v>0</v>
      </c>
      <c r="AF481" s="410">
        <f t="shared" si="138"/>
        <v>0</v>
      </c>
      <c r="AG481" s="410">
        <f t="shared" si="138"/>
        <v>0</v>
      </c>
      <c r="AH481" s="410">
        <f t="shared" si="138"/>
        <v>0</v>
      </c>
      <c r="AI481" s="410">
        <f t="shared" si="138"/>
        <v>0</v>
      </c>
      <c r="AJ481" s="410">
        <f t="shared" si="138"/>
        <v>0</v>
      </c>
      <c r="AK481" s="410">
        <f t="shared" si="138"/>
        <v>0</v>
      </c>
      <c r="AL481" s="410">
        <f t="shared" si="138"/>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501</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309</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 t="shared" ref="Y485:AL485" si="139">Y484</f>
        <v>0</v>
      </c>
      <c r="Z485" s="410">
        <f t="shared" si="139"/>
        <v>0</v>
      </c>
      <c r="AA485" s="410">
        <f t="shared" si="139"/>
        <v>0</v>
      </c>
      <c r="AB485" s="410">
        <f t="shared" si="139"/>
        <v>0</v>
      </c>
      <c r="AC485" s="410">
        <f t="shared" si="139"/>
        <v>0</v>
      </c>
      <c r="AD485" s="410">
        <f t="shared" si="139"/>
        <v>0</v>
      </c>
      <c r="AE485" s="410">
        <f t="shared" si="139"/>
        <v>0</v>
      </c>
      <c r="AF485" s="410">
        <f t="shared" si="139"/>
        <v>0</v>
      </c>
      <c r="AG485" s="410">
        <f t="shared" si="139"/>
        <v>0</v>
      </c>
      <c r="AH485" s="410">
        <f t="shared" si="139"/>
        <v>0</v>
      </c>
      <c r="AI485" s="410">
        <f t="shared" si="139"/>
        <v>0</v>
      </c>
      <c r="AJ485" s="410">
        <f t="shared" si="139"/>
        <v>0</v>
      </c>
      <c r="AK485" s="410">
        <f t="shared" si="139"/>
        <v>0</v>
      </c>
      <c r="AL485" s="410">
        <f t="shared" si="139"/>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1826847</v>
      </c>
      <c r="E487" s="294">
        <v>1836738.2667939456</v>
      </c>
      <c r="F487" s="294">
        <v>1836738.2667939456</v>
      </c>
      <c r="G487" s="294">
        <v>1836738.2667939456</v>
      </c>
      <c r="H487" s="294">
        <v>1836738.2667939456</v>
      </c>
      <c r="I487" s="294">
        <v>1575655.273578722</v>
      </c>
      <c r="J487" s="294">
        <v>1575655.273578722</v>
      </c>
      <c r="K487" s="294">
        <v>1575655.273578722</v>
      </c>
      <c r="L487" s="294">
        <v>1575655.273578722</v>
      </c>
      <c r="M487" s="294">
        <v>1575655.273578722</v>
      </c>
      <c r="N487" s="294">
        <v>12</v>
      </c>
      <c r="O487" s="294">
        <v>418</v>
      </c>
      <c r="P487" s="294">
        <v>421</v>
      </c>
      <c r="Q487" s="294">
        <v>421</v>
      </c>
      <c r="R487" s="294">
        <v>421</v>
      </c>
      <c r="S487" s="294">
        <v>421</v>
      </c>
      <c r="T487" s="294">
        <v>368</v>
      </c>
      <c r="U487" s="294">
        <v>368</v>
      </c>
      <c r="V487" s="294">
        <v>368</v>
      </c>
      <c r="W487" s="294">
        <v>368</v>
      </c>
      <c r="X487" s="294">
        <v>368</v>
      </c>
      <c r="Y487" s="425"/>
      <c r="Z487" s="409"/>
      <c r="AA487" s="409"/>
      <c r="AB487" s="409"/>
      <c r="AC487" s="409"/>
      <c r="AD487" s="409"/>
      <c r="AE487" s="409"/>
      <c r="AF487" s="414"/>
      <c r="AG487" s="414"/>
      <c r="AH487" s="414"/>
      <c r="AI487" s="414"/>
      <c r="AJ487" s="414"/>
      <c r="AK487" s="414"/>
      <c r="AL487" s="414"/>
      <c r="AM487" s="295">
        <f>SUM(Y487:AL487)</f>
        <v>0</v>
      </c>
    </row>
    <row r="488" spans="1:39" outlineLevel="1">
      <c r="A488" s="531"/>
      <c r="B488" s="430" t="s">
        <v>309</v>
      </c>
      <c r="C488" s="290" t="s">
        <v>163</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10">
        <f t="shared" ref="Y488:AL488" si="140">Y487</f>
        <v>0</v>
      </c>
      <c r="Z488" s="410">
        <f t="shared" si="140"/>
        <v>0</v>
      </c>
      <c r="AA488" s="410">
        <f t="shared" si="140"/>
        <v>0</v>
      </c>
      <c r="AB488" s="410">
        <f t="shared" si="140"/>
        <v>0</v>
      </c>
      <c r="AC488" s="410">
        <f t="shared" si="140"/>
        <v>0</v>
      </c>
      <c r="AD488" s="410">
        <f t="shared" si="140"/>
        <v>0</v>
      </c>
      <c r="AE488" s="410">
        <f t="shared" si="140"/>
        <v>0</v>
      </c>
      <c r="AF488" s="410">
        <f t="shared" si="140"/>
        <v>0</v>
      </c>
      <c r="AG488" s="410">
        <f t="shared" si="140"/>
        <v>0</v>
      </c>
      <c r="AH488" s="410">
        <f t="shared" si="140"/>
        <v>0</v>
      </c>
      <c r="AI488" s="410">
        <f t="shared" si="140"/>
        <v>0</v>
      </c>
      <c r="AJ488" s="410">
        <f t="shared" si="140"/>
        <v>0</v>
      </c>
      <c r="AK488" s="410">
        <f t="shared" si="140"/>
        <v>0</v>
      </c>
      <c r="AL488" s="410">
        <f t="shared" si="140"/>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237069</v>
      </c>
      <c r="E490" s="294">
        <v>237069</v>
      </c>
      <c r="F490" s="294">
        <v>237069</v>
      </c>
      <c r="G490" s="294">
        <v>237069</v>
      </c>
      <c r="H490" s="294">
        <v>237069</v>
      </c>
      <c r="I490" s="294">
        <v>237069</v>
      </c>
      <c r="J490" s="294">
        <v>237069</v>
      </c>
      <c r="K490" s="294">
        <v>237069</v>
      </c>
      <c r="L490" s="294">
        <v>237069</v>
      </c>
      <c r="M490" s="294">
        <v>237069</v>
      </c>
      <c r="N490" s="294">
        <v>12</v>
      </c>
      <c r="O490" s="294">
        <v>47</v>
      </c>
      <c r="P490" s="294">
        <v>47</v>
      </c>
      <c r="Q490" s="294">
        <v>47</v>
      </c>
      <c r="R490" s="294">
        <v>46</v>
      </c>
      <c r="S490" s="294">
        <v>44</v>
      </c>
      <c r="T490" s="294">
        <v>37</v>
      </c>
      <c r="U490" s="294">
        <v>27</v>
      </c>
      <c r="V490" s="294">
        <v>23</v>
      </c>
      <c r="W490" s="294">
        <v>16</v>
      </c>
      <c r="X490" s="294">
        <v>14</v>
      </c>
      <c r="Y490" s="425"/>
      <c r="Z490" s="409"/>
      <c r="AA490" s="409"/>
      <c r="AB490" s="409"/>
      <c r="AC490" s="409"/>
      <c r="AD490" s="409"/>
      <c r="AE490" s="409"/>
      <c r="AF490" s="414"/>
      <c r="AG490" s="414"/>
      <c r="AH490" s="414"/>
      <c r="AI490" s="414"/>
      <c r="AJ490" s="414"/>
      <c r="AK490" s="414"/>
      <c r="AL490" s="414"/>
      <c r="AM490" s="295">
        <f>SUM(Y490:AL490)</f>
        <v>0</v>
      </c>
    </row>
    <row r="491" spans="1:39" outlineLevel="1">
      <c r="A491" s="531"/>
      <c r="B491" s="430" t="s">
        <v>309</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 t="shared" ref="Y491:AL491" si="141">Y490</f>
        <v>0</v>
      </c>
      <c r="Z491" s="410">
        <f t="shared" si="141"/>
        <v>0</v>
      </c>
      <c r="AA491" s="410">
        <f t="shared" si="141"/>
        <v>0</v>
      </c>
      <c r="AB491" s="410">
        <f t="shared" si="141"/>
        <v>0</v>
      </c>
      <c r="AC491" s="410">
        <f t="shared" si="141"/>
        <v>0</v>
      </c>
      <c r="AD491" s="410">
        <f t="shared" si="141"/>
        <v>0</v>
      </c>
      <c r="AE491" s="410">
        <f t="shared" si="141"/>
        <v>0</v>
      </c>
      <c r="AF491" s="410">
        <f t="shared" si="141"/>
        <v>0</v>
      </c>
      <c r="AG491" s="410">
        <f t="shared" si="141"/>
        <v>0</v>
      </c>
      <c r="AH491" s="410">
        <f t="shared" si="141"/>
        <v>0</v>
      </c>
      <c r="AI491" s="410">
        <f t="shared" si="141"/>
        <v>0</v>
      </c>
      <c r="AJ491" s="410">
        <f t="shared" si="141"/>
        <v>0</v>
      </c>
      <c r="AK491" s="410">
        <f t="shared" si="141"/>
        <v>0</v>
      </c>
      <c r="AL491" s="410">
        <f t="shared" si="141"/>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309</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 t="shared" ref="Y494:AL494" si="142">Y493</f>
        <v>0</v>
      </c>
      <c r="Z494" s="410">
        <f t="shared" si="142"/>
        <v>0</v>
      </c>
      <c r="AA494" s="410">
        <f t="shared" si="142"/>
        <v>0</v>
      </c>
      <c r="AB494" s="410">
        <f t="shared" si="142"/>
        <v>0</v>
      </c>
      <c r="AC494" s="410">
        <f t="shared" si="142"/>
        <v>0</v>
      </c>
      <c r="AD494" s="410">
        <f t="shared" si="142"/>
        <v>0</v>
      </c>
      <c r="AE494" s="410">
        <f t="shared" si="142"/>
        <v>0</v>
      </c>
      <c r="AF494" s="410">
        <f t="shared" si="142"/>
        <v>0</v>
      </c>
      <c r="AG494" s="410">
        <f t="shared" si="142"/>
        <v>0</v>
      </c>
      <c r="AH494" s="410">
        <f t="shared" si="142"/>
        <v>0</v>
      </c>
      <c r="AI494" s="410">
        <f t="shared" si="142"/>
        <v>0</v>
      </c>
      <c r="AJ494" s="410">
        <f t="shared" si="142"/>
        <v>0</v>
      </c>
      <c r="AK494" s="410">
        <f t="shared" si="142"/>
        <v>0</v>
      </c>
      <c r="AL494" s="410">
        <f t="shared" si="142"/>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309</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 t="shared" ref="Y497:AL497" si="143">Y496</f>
        <v>0</v>
      </c>
      <c r="Z497" s="410">
        <f t="shared" si="143"/>
        <v>0</v>
      </c>
      <c r="AA497" s="410">
        <f t="shared" si="143"/>
        <v>0</v>
      </c>
      <c r="AB497" s="410">
        <f t="shared" si="143"/>
        <v>0</v>
      </c>
      <c r="AC497" s="410">
        <f t="shared" si="143"/>
        <v>0</v>
      </c>
      <c r="AD497" s="410">
        <f t="shared" si="143"/>
        <v>0</v>
      </c>
      <c r="AE497" s="410">
        <f t="shared" si="143"/>
        <v>0</v>
      </c>
      <c r="AF497" s="410">
        <f t="shared" si="143"/>
        <v>0</v>
      </c>
      <c r="AG497" s="410">
        <f t="shared" si="143"/>
        <v>0</v>
      </c>
      <c r="AH497" s="410">
        <f t="shared" si="143"/>
        <v>0</v>
      </c>
      <c r="AI497" s="410">
        <f t="shared" si="143"/>
        <v>0</v>
      </c>
      <c r="AJ497" s="410">
        <f t="shared" si="143"/>
        <v>0</v>
      </c>
      <c r="AK497" s="410">
        <f t="shared" si="143"/>
        <v>0</v>
      </c>
      <c r="AL497" s="410">
        <f t="shared" si="143"/>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309</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 t="shared" ref="Y500:AL500" si="144">Y499</f>
        <v>0</v>
      </c>
      <c r="Z500" s="410">
        <f t="shared" si="144"/>
        <v>0</v>
      </c>
      <c r="AA500" s="410">
        <f t="shared" si="144"/>
        <v>0</v>
      </c>
      <c r="AB500" s="410">
        <f t="shared" si="144"/>
        <v>0</v>
      </c>
      <c r="AC500" s="410">
        <f t="shared" si="144"/>
        <v>0</v>
      </c>
      <c r="AD500" s="410">
        <f t="shared" si="144"/>
        <v>0</v>
      </c>
      <c r="AE500" s="410">
        <f t="shared" si="144"/>
        <v>0</v>
      </c>
      <c r="AF500" s="410">
        <f t="shared" si="144"/>
        <v>0</v>
      </c>
      <c r="AG500" s="410">
        <f t="shared" si="144"/>
        <v>0</v>
      </c>
      <c r="AH500" s="410">
        <f t="shared" si="144"/>
        <v>0</v>
      </c>
      <c r="AI500" s="410">
        <f t="shared" si="144"/>
        <v>0</v>
      </c>
      <c r="AJ500" s="410">
        <f t="shared" si="144"/>
        <v>0</v>
      </c>
      <c r="AK500" s="410">
        <f t="shared" si="144"/>
        <v>0</v>
      </c>
      <c r="AL500" s="410">
        <f t="shared" si="144"/>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309</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 t="shared" ref="Y503:AL503" si="145">Y502</f>
        <v>0</v>
      </c>
      <c r="Z503" s="410">
        <f t="shared" si="145"/>
        <v>0</v>
      </c>
      <c r="AA503" s="410">
        <f t="shared" si="145"/>
        <v>0</v>
      </c>
      <c r="AB503" s="410">
        <f t="shared" si="145"/>
        <v>0</v>
      </c>
      <c r="AC503" s="410">
        <f t="shared" si="145"/>
        <v>0</v>
      </c>
      <c r="AD503" s="410">
        <f t="shared" si="145"/>
        <v>0</v>
      </c>
      <c r="AE503" s="410">
        <f t="shared" si="145"/>
        <v>0</v>
      </c>
      <c r="AF503" s="410">
        <f t="shared" si="145"/>
        <v>0</v>
      </c>
      <c r="AG503" s="410">
        <f t="shared" si="145"/>
        <v>0</v>
      </c>
      <c r="AH503" s="410">
        <f t="shared" si="145"/>
        <v>0</v>
      </c>
      <c r="AI503" s="410">
        <f t="shared" si="145"/>
        <v>0</v>
      </c>
      <c r="AJ503" s="410">
        <f t="shared" si="145"/>
        <v>0</v>
      </c>
      <c r="AK503" s="410">
        <f t="shared" si="145"/>
        <v>0</v>
      </c>
      <c r="AL503" s="410">
        <f t="shared" si="145"/>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1"/>
      <c r="B506" s="430" t="s">
        <v>309</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 t="shared" ref="Y506:AL506" si="146">Y505</f>
        <v>0</v>
      </c>
      <c r="Z506" s="410">
        <f t="shared" si="146"/>
        <v>0</v>
      </c>
      <c r="AA506" s="410">
        <f t="shared" si="146"/>
        <v>0</v>
      </c>
      <c r="AB506" s="410">
        <f t="shared" si="146"/>
        <v>0</v>
      </c>
      <c r="AC506" s="410">
        <f t="shared" si="146"/>
        <v>0</v>
      </c>
      <c r="AD506" s="410">
        <f t="shared" si="146"/>
        <v>0</v>
      </c>
      <c r="AE506" s="410">
        <f t="shared" si="146"/>
        <v>0</v>
      </c>
      <c r="AF506" s="410">
        <f t="shared" si="146"/>
        <v>0</v>
      </c>
      <c r="AG506" s="410">
        <f t="shared" si="146"/>
        <v>0</v>
      </c>
      <c r="AH506" s="410">
        <f t="shared" si="146"/>
        <v>0</v>
      </c>
      <c r="AI506" s="410">
        <f t="shared" si="146"/>
        <v>0</v>
      </c>
      <c r="AJ506" s="410">
        <f t="shared" si="146"/>
        <v>0</v>
      </c>
      <c r="AK506" s="410">
        <f t="shared" si="146"/>
        <v>0</v>
      </c>
      <c r="AL506" s="410">
        <f t="shared" si="146"/>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502</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757" t="s">
        <v>775</v>
      </c>
      <c r="C509" s="290" t="s">
        <v>25</v>
      </c>
      <c r="D509" s="294">
        <v>361842</v>
      </c>
      <c r="E509" s="294">
        <v>361842</v>
      </c>
      <c r="F509" s="294">
        <v>361842</v>
      </c>
      <c r="G509" s="294">
        <v>361842</v>
      </c>
      <c r="H509" s="294">
        <v>361842</v>
      </c>
      <c r="I509" s="294">
        <v>361842</v>
      </c>
      <c r="J509" s="294">
        <v>361842</v>
      </c>
      <c r="K509" s="294">
        <v>361835</v>
      </c>
      <c r="L509" s="294">
        <v>361835</v>
      </c>
      <c r="M509" s="294">
        <v>361835</v>
      </c>
      <c r="N509" s="294">
        <v>0</v>
      </c>
      <c r="O509" s="294">
        <v>34</v>
      </c>
      <c r="P509" s="294">
        <v>25</v>
      </c>
      <c r="Q509" s="294">
        <v>25</v>
      </c>
      <c r="R509" s="294">
        <v>25</v>
      </c>
      <c r="S509" s="294">
        <v>25</v>
      </c>
      <c r="T509" s="294">
        <v>25</v>
      </c>
      <c r="U509" s="294">
        <v>25</v>
      </c>
      <c r="V509" s="294">
        <v>25</v>
      </c>
      <c r="W509" s="294">
        <v>25</v>
      </c>
      <c r="X509" s="294">
        <v>25</v>
      </c>
      <c r="Y509" s="409">
        <v>1</v>
      </c>
      <c r="Z509" s="409"/>
      <c r="AA509" s="409"/>
      <c r="AB509" s="409"/>
      <c r="AC509" s="409"/>
      <c r="AD509" s="409"/>
      <c r="AE509" s="409"/>
      <c r="AF509" s="414"/>
      <c r="AG509" s="414"/>
      <c r="AH509" s="414"/>
      <c r="AI509" s="414"/>
      <c r="AJ509" s="414"/>
      <c r="AK509" s="414"/>
      <c r="AL509" s="414"/>
      <c r="AM509" s="295">
        <f>SUM(Y509:AL509)</f>
        <v>1</v>
      </c>
    </row>
    <row r="510" spans="1:39" outlineLevel="1">
      <c r="A510" s="531"/>
      <c r="B510" s="430" t="s">
        <v>309</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10">
        <f t="shared" ref="Y510:AL510" si="147">Y509</f>
        <v>1</v>
      </c>
      <c r="Z510" s="410">
        <f t="shared" si="147"/>
        <v>0</v>
      </c>
      <c r="AA510" s="410">
        <f t="shared" si="147"/>
        <v>0</v>
      </c>
      <c r="AB510" s="410">
        <f t="shared" si="147"/>
        <v>0</v>
      </c>
      <c r="AC510" s="410">
        <f t="shared" si="147"/>
        <v>0</v>
      </c>
      <c r="AD510" s="410">
        <f t="shared" si="147"/>
        <v>0</v>
      </c>
      <c r="AE510" s="410">
        <f t="shared" si="147"/>
        <v>0</v>
      </c>
      <c r="AF510" s="410">
        <f t="shared" si="147"/>
        <v>0</v>
      </c>
      <c r="AG510" s="410">
        <f t="shared" si="147"/>
        <v>0</v>
      </c>
      <c r="AH510" s="410">
        <f t="shared" si="147"/>
        <v>0</v>
      </c>
      <c r="AI510" s="410">
        <f t="shared" si="147"/>
        <v>0</v>
      </c>
      <c r="AJ510" s="410">
        <f t="shared" si="147"/>
        <v>0</v>
      </c>
      <c r="AK510" s="410">
        <f t="shared" si="147"/>
        <v>0</v>
      </c>
      <c r="AL510" s="410">
        <f t="shared" si="147"/>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757" t="s">
        <v>776</v>
      </c>
      <c r="C512" s="290" t="s">
        <v>25</v>
      </c>
      <c r="D512" s="294">
        <v>13783.5</v>
      </c>
      <c r="E512" s="294">
        <v>13784</v>
      </c>
      <c r="F512" s="294">
        <v>13784</v>
      </c>
      <c r="G512" s="294">
        <v>13784</v>
      </c>
      <c r="H512" s="294">
        <v>13784</v>
      </c>
      <c r="I512" s="294">
        <v>13784</v>
      </c>
      <c r="J512" s="294">
        <v>13449</v>
      </c>
      <c r="K512" s="294">
        <v>13449</v>
      </c>
      <c r="L512" s="294">
        <v>13449</v>
      </c>
      <c r="M512" s="294">
        <v>13449</v>
      </c>
      <c r="N512" s="294">
        <v>0</v>
      </c>
      <c r="O512" s="294">
        <v>1</v>
      </c>
      <c r="P512" s="294">
        <v>1</v>
      </c>
      <c r="Q512" s="294">
        <v>1</v>
      </c>
      <c r="R512" s="294">
        <v>1</v>
      </c>
      <c r="S512" s="294">
        <v>1</v>
      </c>
      <c r="T512" s="294">
        <v>1</v>
      </c>
      <c r="U512" s="294">
        <v>1</v>
      </c>
      <c r="V512" s="294">
        <v>1</v>
      </c>
      <c r="W512" s="294">
        <v>1</v>
      </c>
      <c r="X512" s="294">
        <v>1</v>
      </c>
      <c r="Y512" s="409">
        <v>1</v>
      </c>
      <c r="Z512" s="409"/>
      <c r="AA512" s="409"/>
      <c r="AB512" s="409"/>
      <c r="AC512" s="409"/>
      <c r="AD512" s="409"/>
      <c r="AE512" s="409"/>
      <c r="AF512" s="414"/>
      <c r="AG512" s="414"/>
      <c r="AH512" s="414"/>
      <c r="AI512" s="414"/>
      <c r="AJ512" s="414"/>
      <c r="AK512" s="414"/>
      <c r="AL512" s="414"/>
      <c r="AM512" s="295">
        <f>SUM(Y512:AL512)</f>
        <v>1</v>
      </c>
    </row>
    <row r="513" spans="1:39" outlineLevel="1">
      <c r="A513" s="531"/>
      <c r="B513" s="430" t="s">
        <v>309</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 t="shared" ref="Y513:AL513" si="148">Y512</f>
        <v>1</v>
      </c>
      <c r="Z513" s="410">
        <f t="shared" si="148"/>
        <v>0</v>
      </c>
      <c r="AA513" s="410">
        <f t="shared" si="148"/>
        <v>0</v>
      </c>
      <c r="AB513" s="410">
        <f t="shared" si="148"/>
        <v>0</v>
      </c>
      <c r="AC513" s="410">
        <f t="shared" si="148"/>
        <v>0</v>
      </c>
      <c r="AD513" s="410">
        <f t="shared" si="148"/>
        <v>0</v>
      </c>
      <c r="AE513" s="410">
        <f t="shared" si="148"/>
        <v>0</v>
      </c>
      <c r="AF513" s="410">
        <f t="shared" si="148"/>
        <v>0</v>
      </c>
      <c r="AG513" s="410">
        <f t="shared" si="148"/>
        <v>0</v>
      </c>
      <c r="AH513" s="410">
        <f t="shared" si="148"/>
        <v>0</v>
      </c>
      <c r="AI513" s="410">
        <f t="shared" si="148"/>
        <v>0</v>
      </c>
      <c r="AJ513" s="410">
        <f t="shared" si="148"/>
        <v>0</v>
      </c>
      <c r="AK513" s="410">
        <f t="shared" si="148"/>
        <v>0</v>
      </c>
      <c r="AL513" s="410">
        <f t="shared" si="148"/>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309</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 t="shared" ref="Y516:AL516" si="149">Y515</f>
        <v>0</v>
      </c>
      <c r="Z516" s="410">
        <f t="shared" si="149"/>
        <v>0</v>
      </c>
      <c r="AA516" s="410">
        <f t="shared" si="149"/>
        <v>0</v>
      </c>
      <c r="AB516" s="410">
        <f t="shared" si="149"/>
        <v>0</v>
      </c>
      <c r="AC516" s="410">
        <f t="shared" si="149"/>
        <v>0</v>
      </c>
      <c r="AD516" s="410">
        <f t="shared" si="149"/>
        <v>0</v>
      </c>
      <c r="AE516" s="410">
        <f t="shared" si="149"/>
        <v>0</v>
      </c>
      <c r="AF516" s="410">
        <f t="shared" si="149"/>
        <v>0</v>
      </c>
      <c r="AG516" s="410">
        <f t="shared" si="149"/>
        <v>0</v>
      </c>
      <c r="AH516" s="410">
        <f t="shared" si="149"/>
        <v>0</v>
      </c>
      <c r="AI516" s="410">
        <f t="shared" si="149"/>
        <v>0</v>
      </c>
      <c r="AJ516" s="410">
        <f t="shared" si="149"/>
        <v>0</v>
      </c>
      <c r="AK516" s="410">
        <f t="shared" si="149"/>
        <v>0</v>
      </c>
      <c r="AL516" s="410">
        <f t="shared" si="149"/>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503</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1"/>
      <c r="B520" s="430" t="s">
        <v>309</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 t="shared" ref="Y520:AL520" si="150">Y519</f>
        <v>0</v>
      </c>
      <c r="Z520" s="410">
        <f t="shared" si="150"/>
        <v>0</v>
      </c>
      <c r="AA520" s="410">
        <f t="shared" si="150"/>
        <v>0</v>
      </c>
      <c r="AB520" s="410">
        <f t="shared" si="150"/>
        <v>0</v>
      </c>
      <c r="AC520" s="410">
        <f t="shared" si="150"/>
        <v>0</v>
      </c>
      <c r="AD520" s="410">
        <f t="shared" si="150"/>
        <v>0</v>
      </c>
      <c r="AE520" s="410">
        <f t="shared" si="150"/>
        <v>0</v>
      </c>
      <c r="AF520" s="410">
        <f t="shared" si="150"/>
        <v>0</v>
      </c>
      <c r="AG520" s="410">
        <f t="shared" si="150"/>
        <v>0</v>
      </c>
      <c r="AH520" s="410">
        <f t="shared" si="150"/>
        <v>0</v>
      </c>
      <c r="AI520" s="410">
        <f t="shared" si="150"/>
        <v>0</v>
      </c>
      <c r="AJ520" s="410">
        <f t="shared" si="150"/>
        <v>0</v>
      </c>
      <c r="AK520" s="410">
        <f t="shared" si="150"/>
        <v>0</v>
      </c>
      <c r="AL520" s="410">
        <f t="shared" si="150"/>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309</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 t="shared" ref="Y523:AL523" si="151">Y522</f>
        <v>0</v>
      </c>
      <c r="Z523" s="410">
        <f t="shared" si="151"/>
        <v>0</v>
      </c>
      <c r="AA523" s="410">
        <f t="shared" si="151"/>
        <v>0</v>
      </c>
      <c r="AB523" s="410">
        <f t="shared" si="151"/>
        <v>0</v>
      </c>
      <c r="AC523" s="410">
        <f t="shared" si="151"/>
        <v>0</v>
      </c>
      <c r="AD523" s="410">
        <f t="shared" si="151"/>
        <v>0</v>
      </c>
      <c r="AE523" s="410">
        <f t="shared" si="151"/>
        <v>0</v>
      </c>
      <c r="AF523" s="410">
        <f t="shared" si="151"/>
        <v>0</v>
      </c>
      <c r="AG523" s="410">
        <f t="shared" si="151"/>
        <v>0</v>
      </c>
      <c r="AH523" s="410">
        <f t="shared" si="151"/>
        <v>0</v>
      </c>
      <c r="AI523" s="410">
        <f t="shared" si="151"/>
        <v>0</v>
      </c>
      <c r="AJ523" s="410">
        <f t="shared" si="151"/>
        <v>0</v>
      </c>
      <c r="AK523" s="410">
        <f t="shared" si="151"/>
        <v>0</v>
      </c>
      <c r="AL523" s="410">
        <f t="shared" si="151"/>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309</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 t="shared" ref="Y526:AL526" si="152">Y525</f>
        <v>0</v>
      </c>
      <c r="Z526" s="410">
        <f t="shared" si="152"/>
        <v>0</v>
      </c>
      <c r="AA526" s="410">
        <f t="shared" si="152"/>
        <v>0</v>
      </c>
      <c r="AB526" s="410">
        <f t="shared" si="152"/>
        <v>0</v>
      </c>
      <c r="AC526" s="410">
        <f t="shared" si="152"/>
        <v>0</v>
      </c>
      <c r="AD526" s="410">
        <f t="shared" si="152"/>
        <v>0</v>
      </c>
      <c r="AE526" s="410">
        <f t="shared" si="152"/>
        <v>0</v>
      </c>
      <c r="AF526" s="410">
        <f t="shared" si="152"/>
        <v>0</v>
      </c>
      <c r="AG526" s="410">
        <f t="shared" si="152"/>
        <v>0</v>
      </c>
      <c r="AH526" s="410">
        <f t="shared" si="152"/>
        <v>0</v>
      </c>
      <c r="AI526" s="410">
        <f t="shared" si="152"/>
        <v>0</v>
      </c>
      <c r="AJ526" s="410">
        <f t="shared" si="152"/>
        <v>0</v>
      </c>
      <c r="AK526" s="410">
        <f t="shared" si="152"/>
        <v>0</v>
      </c>
      <c r="AL526" s="410">
        <f t="shared" si="152"/>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309</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 t="shared" ref="Y529:AL529" si="153">Y528</f>
        <v>0</v>
      </c>
      <c r="Z529" s="410">
        <f t="shared" si="153"/>
        <v>0</v>
      </c>
      <c r="AA529" s="410">
        <f t="shared" si="153"/>
        <v>0</v>
      </c>
      <c r="AB529" s="410">
        <f t="shared" si="153"/>
        <v>0</v>
      </c>
      <c r="AC529" s="410">
        <f t="shared" si="153"/>
        <v>0</v>
      </c>
      <c r="AD529" s="410">
        <f t="shared" si="153"/>
        <v>0</v>
      </c>
      <c r="AE529" s="410">
        <f t="shared" si="153"/>
        <v>0</v>
      </c>
      <c r="AF529" s="410">
        <f t="shared" si="153"/>
        <v>0</v>
      </c>
      <c r="AG529" s="410">
        <f t="shared" si="153"/>
        <v>0</v>
      </c>
      <c r="AH529" s="410">
        <f t="shared" si="153"/>
        <v>0</v>
      </c>
      <c r="AI529" s="410">
        <f t="shared" si="153"/>
        <v>0</v>
      </c>
      <c r="AJ529" s="410">
        <f t="shared" si="153"/>
        <v>0</v>
      </c>
      <c r="AK529" s="410">
        <f t="shared" si="153"/>
        <v>0</v>
      </c>
      <c r="AL529" s="410">
        <f t="shared" si="153"/>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309</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 t="shared" ref="Y532:AL532" si="154">Y531</f>
        <v>0</v>
      </c>
      <c r="Z532" s="410">
        <f t="shared" si="154"/>
        <v>0</v>
      </c>
      <c r="AA532" s="410">
        <f t="shared" si="154"/>
        <v>0</v>
      </c>
      <c r="AB532" s="410">
        <f t="shared" si="154"/>
        <v>0</v>
      </c>
      <c r="AC532" s="410">
        <f t="shared" si="154"/>
        <v>0</v>
      </c>
      <c r="AD532" s="410">
        <f t="shared" si="154"/>
        <v>0</v>
      </c>
      <c r="AE532" s="410">
        <f t="shared" si="154"/>
        <v>0</v>
      </c>
      <c r="AF532" s="410">
        <f t="shared" si="154"/>
        <v>0</v>
      </c>
      <c r="AG532" s="410">
        <f t="shared" si="154"/>
        <v>0</v>
      </c>
      <c r="AH532" s="410">
        <f t="shared" si="154"/>
        <v>0</v>
      </c>
      <c r="AI532" s="410">
        <f t="shared" si="154"/>
        <v>0</v>
      </c>
      <c r="AJ532" s="410">
        <f t="shared" si="154"/>
        <v>0</v>
      </c>
      <c r="AK532" s="410">
        <f t="shared" si="154"/>
        <v>0</v>
      </c>
      <c r="AL532" s="410">
        <f t="shared" si="154"/>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309</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 t="shared" ref="Y535:AL535" si="155">Y534</f>
        <v>0</v>
      </c>
      <c r="Z535" s="410">
        <f t="shared" si="155"/>
        <v>0</v>
      </c>
      <c r="AA535" s="410">
        <f t="shared" si="155"/>
        <v>0</v>
      </c>
      <c r="AB535" s="410">
        <f t="shared" si="155"/>
        <v>0</v>
      </c>
      <c r="AC535" s="410">
        <f t="shared" si="155"/>
        <v>0</v>
      </c>
      <c r="AD535" s="410">
        <f t="shared" si="155"/>
        <v>0</v>
      </c>
      <c r="AE535" s="410">
        <f t="shared" si="155"/>
        <v>0</v>
      </c>
      <c r="AF535" s="410">
        <f t="shared" si="155"/>
        <v>0</v>
      </c>
      <c r="AG535" s="410">
        <f t="shared" si="155"/>
        <v>0</v>
      </c>
      <c r="AH535" s="410">
        <f t="shared" si="155"/>
        <v>0</v>
      </c>
      <c r="AI535" s="410">
        <f t="shared" si="155"/>
        <v>0</v>
      </c>
      <c r="AJ535" s="410">
        <f t="shared" si="155"/>
        <v>0</v>
      </c>
      <c r="AK535" s="410">
        <f t="shared" si="155"/>
        <v>0</v>
      </c>
      <c r="AL535" s="410">
        <f t="shared" si="155"/>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309</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 t="shared" ref="Y538:AL538" si="156">Y537</f>
        <v>0</v>
      </c>
      <c r="Z538" s="410">
        <f t="shared" si="156"/>
        <v>0</v>
      </c>
      <c r="AA538" s="410">
        <f t="shared" si="156"/>
        <v>0</v>
      </c>
      <c r="AB538" s="410">
        <f t="shared" si="156"/>
        <v>0</v>
      </c>
      <c r="AC538" s="410">
        <f t="shared" si="156"/>
        <v>0</v>
      </c>
      <c r="AD538" s="410">
        <f t="shared" si="156"/>
        <v>0</v>
      </c>
      <c r="AE538" s="410">
        <f t="shared" si="156"/>
        <v>0</v>
      </c>
      <c r="AF538" s="410">
        <f t="shared" si="156"/>
        <v>0</v>
      </c>
      <c r="AG538" s="410">
        <f t="shared" si="156"/>
        <v>0</v>
      </c>
      <c r="AH538" s="410">
        <f t="shared" si="156"/>
        <v>0</v>
      </c>
      <c r="AI538" s="410">
        <f t="shared" si="156"/>
        <v>0</v>
      </c>
      <c r="AJ538" s="410">
        <f t="shared" si="156"/>
        <v>0</v>
      </c>
      <c r="AK538" s="410">
        <f t="shared" si="156"/>
        <v>0</v>
      </c>
      <c r="AL538" s="410">
        <f t="shared" si="156"/>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309</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 t="shared" ref="Y541:AL541" si="157">Y540</f>
        <v>0</v>
      </c>
      <c r="Z541" s="410">
        <f t="shared" si="157"/>
        <v>0</v>
      </c>
      <c r="AA541" s="410">
        <f t="shared" si="157"/>
        <v>0</v>
      </c>
      <c r="AB541" s="410">
        <f t="shared" si="157"/>
        <v>0</v>
      </c>
      <c r="AC541" s="410">
        <f t="shared" si="157"/>
        <v>0</v>
      </c>
      <c r="AD541" s="410">
        <f t="shared" si="157"/>
        <v>0</v>
      </c>
      <c r="AE541" s="410">
        <f t="shared" si="157"/>
        <v>0</v>
      </c>
      <c r="AF541" s="410">
        <f t="shared" si="157"/>
        <v>0</v>
      </c>
      <c r="AG541" s="410">
        <f t="shared" si="157"/>
        <v>0</v>
      </c>
      <c r="AH541" s="410">
        <f t="shared" si="157"/>
        <v>0</v>
      </c>
      <c r="AI541" s="410">
        <f t="shared" si="157"/>
        <v>0</v>
      </c>
      <c r="AJ541" s="410">
        <f t="shared" si="157"/>
        <v>0</v>
      </c>
      <c r="AK541" s="410">
        <f t="shared" si="157"/>
        <v>0</v>
      </c>
      <c r="AL541" s="410">
        <f t="shared" si="157"/>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309</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 t="shared" ref="Y544:AL544" si="158">Y543</f>
        <v>0</v>
      </c>
      <c r="Z544" s="410">
        <f t="shared" si="158"/>
        <v>0</v>
      </c>
      <c r="AA544" s="410">
        <f t="shared" si="158"/>
        <v>0</v>
      </c>
      <c r="AB544" s="410">
        <f t="shared" si="158"/>
        <v>0</v>
      </c>
      <c r="AC544" s="410">
        <f t="shared" si="158"/>
        <v>0</v>
      </c>
      <c r="AD544" s="410">
        <f t="shared" si="158"/>
        <v>0</v>
      </c>
      <c r="AE544" s="410">
        <f t="shared" si="158"/>
        <v>0</v>
      </c>
      <c r="AF544" s="410">
        <f t="shared" si="158"/>
        <v>0</v>
      </c>
      <c r="AG544" s="410">
        <f t="shared" si="158"/>
        <v>0</v>
      </c>
      <c r="AH544" s="410">
        <f t="shared" si="158"/>
        <v>0</v>
      </c>
      <c r="AI544" s="410">
        <f t="shared" si="158"/>
        <v>0</v>
      </c>
      <c r="AJ544" s="410">
        <f t="shared" si="158"/>
        <v>0</v>
      </c>
      <c r="AK544" s="410">
        <f t="shared" si="158"/>
        <v>0</v>
      </c>
      <c r="AL544" s="410">
        <f t="shared" si="158"/>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309</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 t="shared" ref="Y547:AL547" si="159">Y546</f>
        <v>0</v>
      </c>
      <c r="Z547" s="410">
        <f t="shared" si="159"/>
        <v>0</v>
      </c>
      <c r="AA547" s="410">
        <f t="shared" si="159"/>
        <v>0</v>
      </c>
      <c r="AB547" s="410">
        <f t="shared" si="159"/>
        <v>0</v>
      </c>
      <c r="AC547" s="410">
        <f t="shared" si="159"/>
        <v>0</v>
      </c>
      <c r="AD547" s="410">
        <f t="shared" si="159"/>
        <v>0</v>
      </c>
      <c r="AE547" s="410">
        <f t="shared" si="159"/>
        <v>0</v>
      </c>
      <c r="AF547" s="410">
        <f t="shared" si="159"/>
        <v>0</v>
      </c>
      <c r="AG547" s="410">
        <f t="shared" si="159"/>
        <v>0</v>
      </c>
      <c r="AH547" s="410">
        <f t="shared" si="159"/>
        <v>0</v>
      </c>
      <c r="AI547" s="410">
        <f t="shared" si="159"/>
        <v>0</v>
      </c>
      <c r="AJ547" s="410">
        <f t="shared" si="159"/>
        <v>0</v>
      </c>
      <c r="AK547" s="410">
        <f t="shared" si="159"/>
        <v>0</v>
      </c>
      <c r="AL547" s="410">
        <f t="shared" si="159"/>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309</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 t="shared" ref="Y550:AL550" si="160">Y549</f>
        <v>0</v>
      </c>
      <c r="Z550" s="410">
        <f t="shared" si="160"/>
        <v>0</v>
      </c>
      <c r="AA550" s="410">
        <f t="shared" si="160"/>
        <v>0</v>
      </c>
      <c r="AB550" s="410">
        <f t="shared" si="160"/>
        <v>0</v>
      </c>
      <c r="AC550" s="410">
        <f t="shared" si="160"/>
        <v>0</v>
      </c>
      <c r="AD550" s="410">
        <f t="shared" si="160"/>
        <v>0</v>
      </c>
      <c r="AE550" s="410">
        <f t="shared" si="160"/>
        <v>0</v>
      </c>
      <c r="AF550" s="410">
        <f t="shared" si="160"/>
        <v>0</v>
      </c>
      <c r="AG550" s="410">
        <f t="shared" si="160"/>
        <v>0</v>
      </c>
      <c r="AH550" s="410">
        <f t="shared" si="160"/>
        <v>0</v>
      </c>
      <c r="AI550" s="410">
        <f t="shared" si="160"/>
        <v>0</v>
      </c>
      <c r="AJ550" s="410">
        <f t="shared" si="160"/>
        <v>0</v>
      </c>
      <c r="AK550" s="410">
        <f t="shared" si="160"/>
        <v>0</v>
      </c>
      <c r="AL550" s="410">
        <f t="shared" si="160"/>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309</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 t="shared" ref="Y553:AL553" si="161">Y552</f>
        <v>0</v>
      </c>
      <c r="Z553" s="410">
        <f t="shared" si="161"/>
        <v>0</v>
      </c>
      <c r="AA553" s="410">
        <f t="shared" si="161"/>
        <v>0</v>
      </c>
      <c r="AB553" s="410">
        <f t="shared" si="161"/>
        <v>0</v>
      </c>
      <c r="AC553" s="410">
        <f t="shared" si="161"/>
        <v>0</v>
      </c>
      <c r="AD553" s="410">
        <f t="shared" si="161"/>
        <v>0</v>
      </c>
      <c r="AE553" s="410">
        <f t="shared" si="161"/>
        <v>0</v>
      </c>
      <c r="AF553" s="410">
        <f t="shared" si="161"/>
        <v>0</v>
      </c>
      <c r="AG553" s="410">
        <f t="shared" si="161"/>
        <v>0</v>
      </c>
      <c r="AH553" s="410">
        <f t="shared" si="161"/>
        <v>0</v>
      </c>
      <c r="AI553" s="410">
        <f t="shared" si="161"/>
        <v>0</v>
      </c>
      <c r="AJ553" s="410">
        <f t="shared" si="161"/>
        <v>0</v>
      </c>
      <c r="AK553" s="410">
        <f t="shared" si="161"/>
        <v>0</v>
      </c>
      <c r="AL553" s="410">
        <f t="shared" si="161"/>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309</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 t="shared" ref="Y556:AL556" si="162">Y555</f>
        <v>0</v>
      </c>
      <c r="Z556" s="410">
        <f t="shared" si="162"/>
        <v>0</v>
      </c>
      <c r="AA556" s="410">
        <f t="shared" si="162"/>
        <v>0</v>
      </c>
      <c r="AB556" s="410">
        <f t="shared" si="162"/>
        <v>0</v>
      </c>
      <c r="AC556" s="410">
        <f t="shared" si="162"/>
        <v>0</v>
      </c>
      <c r="AD556" s="410">
        <f t="shared" si="162"/>
        <v>0</v>
      </c>
      <c r="AE556" s="410">
        <f t="shared" si="162"/>
        <v>0</v>
      </c>
      <c r="AF556" s="410">
        <f t="shared" si="162"/>
        <v>0</v>
      </c>
      <c r="AG556" s="410">
        <f t="shared" si="162"/>
        <v>0</v>
      </c>
      <c r="AH556" s="410">
        <f t="shared" si="162"/>
        <v>0</v>
      </c>
      <c r="AI556" s="410">
        <f t="shared" si="162"/>
        <v>0</v>
      </c>
      <c r="AJ556" s="410">
        <f t="shared" si="162"/>
        <v>0</v>
      </c>
      <c r="AK556" s="410">
        <f t="shared" si="162"/>
        <v>0</v>
      </c>
      <c r="AL556" s="410">
        <f t="shared" si="162"/>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309</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 t="shared" ref="Y559:AL559" si="163">Y558</f>
        <v>0</v>
      </c>
      <c r="Z559" s="410">
        <f t="shared" si="163"/>
        <v>0</v>
      </c>
      <c r="AA559" s="410">
        <f t="shared" si="163"/>
        <v>0</v>
      </c>
      <c r="AB559" s="410">
        <f t="shared" si="163"/>
        <v>0</v>
      </c>
      <c r="AC559" s="410">
        <f t="shared" si="163"/>
        <v>0</v>
      </c>
      <c r="AD559" s="410">
        <f t="shared" si="163"/>
        <v>0</v>
      </c>
      <c r="AE559" s="410">
        <f t="shared" si="163"/>
        <v>0</v>
      </c>
      <c r="AF559" s="410">
        <f t="shared" si="163"/>
        <v>0</v>
      </c>
      <c r="AG559" s="410">
        <f t="shared" si="163"/>
        <v>0</v>
      </c>
      <c r="AH559" s="410">
        <f t="shared" si="163"/>
        <v>0</v>
      </c>
      <c r="AI559" s="410">
        <f t="shared" si="163"/>
        <v>0</v>
      </c>
      <c r="AJ559" s="410">
        <f t="shared" si="163"/>
        <v>0</v>
      </c>
      <c r="AK559" s="410">
        <f t="shared" si="163"/>
        <v>0</v>
      </c>
      <c r="AL559" s="410">
        <f t="shared" si="163"/>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293</v>
      </c>
      <c r="C561" s="328"/>
      <c r="D561" s="328">
        <f>SUM(D404:D559)</f>
        <v>3139763.0421465002</v>
      </c>
      <c r="E561" s="328"/>
      <c r="F561" s="328"/>
      <c r="G561" s="328"/>
      <c r="H561" s="328"/>
      <c r="I561" s="328"/>
      <c r="J561" s="328"/>
      <c r="K561" s="328"/>
      <c r="L561" s="328"/>
      <c r="M561" s="328"/>
      <c r="N561" s="328"/>
      <c r="O561" s="328">
        <f>SUM(O404:O559)</f>
        <v>606</v>
      </c>
      <c r="P561" s="328"/>
      <c r="Q561" s="328"/>
      <c r="R561" s="328"/>
      <c r="S561" s="328"/>
      <c r="T561" s="328"/>
      <c r="U561" s="328"/>
      <c r="V561" s="328"/>
      <c r="W561" s="328"/>
      <c r="X561" s="328"/>
      <c r="Y561" s="328">
        <f>IF(Y402="kWh",SUMPRODUCT(D404:D559,Y404:Y559))</f>
        <v>1075847.0421465004</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294</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1812969</v>
      </c>
      <c r="Z562" s="391">
        <f>HLOOKUP(Z218,'2. LRAMVA Threshold'!$B$42:$Q$53,9,FALSE)</f>
        <v>749358</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295</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8.8000000000000005E-3</v>
      </c>
      <c r="Z564" s="340">
        <f>HLOOKUP(Z$35,'3.  Distribution Rates'!$C$122:$P$133,9,FALSE)</f>
        <v>8.3000000000000001E-3</v>
      </c>
      <c r="AA564" s="340">
        <f>HLOOKUP(AA$35,'3.  Distribution Rates'!$C$122:$P$133,9,FALSE)</f>
        <v>3.4022000000000001</v>
      </c>
      <c r="AB564" s="340">
        <f>HLOOKUP(AB$35,'3.  Distribution Rates'!$C$122:$P$133,9,FALSE)</f>
        <v>2.1417000000000002</v>
      </c>
      <c r="AC564" s="340">
        <f>HLOOKUP(AC$35,'3.  Distribution Rates'!$C$122:$P$133,9,FALSE)</f>
        <v>2.6499999999999999E-2</v>
      </c>
      <c r="AD564" s="340">
        <f>HLOOKUP(AD$35,'3.  Distribution Rates'!$C$122:$P$133,9,FALSE)</f>
        <v>11.585800000000001</v>
      </c>
      <c r="AE564" s="340">
        <f>HLOOKUP(AE$35,'3.  Distribution Rates'!$C$122:$P$133,9,FALSE)</f>
        <v>15.699199999999999</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296</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64">SUM(Y565:AL565)</f>
        <v>0</v>
      </c>
    </row>
    <row r="566" spans="2:39">
      <c r="B566" s="323" t="s">
        <v>297</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64"/>
        <v>0</v>
      </c>
    </row>
    <row r="567" spans="2:39">
      <c r="B567" s="323" t="s">
        <v>298</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64"/>
        <v>0</v>
      </c>
    </row>
    <row r="568" spans="2:39">
      <c r="B568" s="323" t="s">
        <v>299</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64"/>
        <v>0</v>
      </c>
    </row>
    <row r="569" spans="2:39">
      <c r="B569" s="323" t="s">
        <v>300</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65">Y209*Y564</f>
        <v>0</v>
      </c>
      <c r="Z569" s="377">
        <f t="shared" si="165"/>
        <v>0</v>
      </c>
      <c r="AA569" s="377">
        <f t="shared" si="165"/>
        <v>0</v>
      </c>
      <c r="AB569" s="377">
        <f>AB209*AB564</f>
        <v>0</v>
      </c>
      <c r="AC569" s="377">
        <f t="shared" si="165"/>
        <v>0</v>
      </c>
      <c r="AD569" s="377">
        <f t="shared" si="165"/>
        <v>0</v>
      </c>
      <c r="AE569" s="377">
        <f t="shared" si="165"/>
        <v>0</v>
      </c>
      <c r="AF569" s="377">
        <f t="shared" si="165"/>
        <v>0</v>
      </c>
      <c r="AG569" s="377">
        <f t="shared" si="165"/>
        <v>0</v>
      </c>
      <c r="AH569" s="377">
        <f t="shared" si="165"/>
        <v>0</v>
      </c>
      <c r="AI569" s="377">
        <f t="shared" si="165"/>
        <v>0</v>
      </c>
      <c r="AJ569" s="377">
        <f t="shared" si="165"/>
        <v>0</v>
      </c>
      <c r="AK569" s="377">
        <f t="shared" si="165"/>
        <v>0</v>
      </c>
      <c r="AL569" s="377">
        <f t="shared" si="165"/>
        <v>0</v>
      </c>
      <c r="AM569" s="628">
        <f t="shared" si="164"/>
        <v>0</v>
      </c>
    </row>
    <row r="570" spans="2:39">
      <c r="B570" s="323" t="s">
        <v>301</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6718.8355436225838</v>
      </c>
      <c r="Z570" s="377">
        <f>Z392*Z564</f>
        <v>6601.7295451606033</v>
      </c>
      <c r="AA570" s="377">
        <f t="shared" ref="AA570:AL570" si="166">AA392*AA564</f>
        <v>1518.7420800000002</v>
      </c>
      <c r="AB570" s="377">
        <f>AB392*AB564</f>
        <v>0</v>
      </c>
      <c r="AC570" s="377">
        <f t="shared" si="166"/>
        <v>0</v>
      </c>
      <c r="AD570" s="377">
        <f t="shared" si="166"/>
        <v>0</v>
      </c>
      <c r="AE570" s="377">
        <f t="shared" si="166"/>
        <v>0</v>
      </c>
      <c r="AF570" s="377">
        <f t="shared" si="166"/>
        <v>0</v>
      </c>
      <c r="AG570" s="377">
        <f t="shared" si="166"/>
        <v>0</v>
      </c>
      <c r="AH570" s="377">
        <f t="shared" si="166"/>
        <v>0</v>
      </c>
      <c r="AI570" s="377">
        <f t="shared" si="166"/>
        <v>0</v>
      </c>
      <c r="AJ570" s="377">
        <f t="shared" si="166"/>
        <v>0</v>
      </c>
      <c r="AK570" s="377">
        <f t="shared" si="166"/>
        <v>0</v>
      </c>
      <c r="AL570" s="377">
        <f t="shared" si="166"/>
        <v>0</v>
      </c>
      <c r="AM570" s="628">
        <f t="shared" si="164"/>
        <v>14839.307168783187</v>
      </c>
    </row>
    <row r="571" spans="2:39">
      <c r="B571" s="323" t="s">
        <v>302</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9467.4539708892044</v>
      </c>
      <c r="Z571" s="377">
        <f t="shared" ref="Z571:AL571" si="167">Z561*Z564</f>
        <v>0</v>
      </c>
      <c r="AA571" s="377">
        <f t="shared" si="167"/>
        <v>0</v>
      </c>
      <c r="AB571" s="377">
        <f t="shared" si="167"/>
        <v>0</v>
      </c>
      <c r="AC571" s="377">
        <f t="shared" si="167"/>
        <v>0</v>
      </c>
      <c r="AD571" s="377">
        <f t="shared" si="167"/>
        <v>0</v>
      </c>
      <c r="AE571" s="377">
        <f t="shared" si="167"/>
        <v>0</v>
      </c>
      <c r="AF571" s="377">
        <f t="shared" si="167"/>
        <v>0</v>
      </c>
      <c r="AG571" s="377">
        <f t="shared" si="167"/>
        <v>0</v>
      </c>
      <c r="AH571" s="377">
        <f t="shared" si="167"/>
        <v>0</v>
      </c>
      <c r="AI571" s="377">
        <f t="shared" si="167"/>
        <v>0</v>
      </c>
      <c r="AJ571" s="377">
        <f t="shared" si="167"/>
        <v>0</v>
      </c>
      <c r="AK571" s="377">
        <f t="shared" si="167"/>
        <v>0</v>
      </c>
      <c r="AL571" s="377">
        <f t="shared" si="167"/>
        <v>0</v>
      </c>
      <c r="AM571" s="628">
        <f t="shared" si="164"/>
        <v>9467.4539708892044</v>
      </c>
    </row>
    <row r="572" spans="2:39" ht="15.75">
      <c r="B572" s="348" t="s">
        <v>303</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 t="shared" ref="Y572:AM572" si="168">SUM(Y565:Y571)</f>
        <v>16186.289514511787</v>
      </c>
      <c r="Z572" s="345">
        <f t="shared" si="168"/>
        <v>6601.7295451606033</v>
      </c>
      <c r="AA572" s="345">
        <f t="shared" si="168"/>
        <v>1518.7420800000002</v>
      </c>
      <c r="AB572" s="345">
        <f t="shared" si="168"/>
        <v>0</v>
      </c>
      <c r="AC572" s="345">
        <f t="shared" si="168"/>
        <v>0</v>
      </c>
      <c r="AD572" s="345">
        <f t="shared" si="168"/>
        <v>0</v>
      </c>
      <c r="AE572" s="345">
        <f t="shared" si="168"/>
        <v>0</v>
      </c>
      <c r="AF572" s="345">
        <f t="shared" si="168"/>
        <v>0</v>
      </c>
      <c r="AG572" s="345">
        <f t="shared" si="168"/>
        <v>0</v>
      </c>
      <c r="AH572" s="345">
        <f t="shared" si="168"/>
        <v>0</v>
      </c>
      <c r="AI572" s="345">
        <f t="shared" si="168"/>
        <v>0</v>
      </c>
      <c r="AJ572" s="345">
        <f t="shared" si="168"/>
        <v>0</v>
      </c>
      <c r="AK572" s="345">
        <f t="shared" si="168"/>
        <v>0</v>
      </c>
      <c r="AL572" s="345">
        <f t="shared" si="168"/>
        <v>0</v>
      </c>
      <c r="AM572" s="406">
        <f t="shared" si="168"/>
        <v>24306.761139672391</v>
      </c>
    </row>
    <row r="573" spans="2:39" ht="15.75">
      <c r="B573" s="348" t="s">
        <v>304</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15954.127200000001</v>
      </c>
      <c r="Z573" s="346">
        <f t="shared" ref="Z573:AE573" si="169">Z562*Z564</f>
        <v>6219.6714000000002</v>
      </c>
      <c r="AA573" s="346">
        <f t="shared" si="169"/>
        <v>0</v>
      </c>
      <c r="AB573" s="346">
        <f t="shared" si="169"/>
        <v>0</v>
      </c>
      <c r="AC573" s="346">
        <f t="shared" si="169"/>
        <v>0</v>
      </c>
      <c r="AD573" s="346">
        <f>AD562*AD564</f>
        <v>0</v>
      </c>
      <c r="AE573" s="346">
        <f t="shared" si="169"/>
        <v>0</v>
      </c>
      <c r="AF573" s="346">
        <f>AF562*AF564</f>
        <v>0</v>
      </c>
      <c r="AG573" s="346">
        <f t="shared" ref="AG573:AL573" si="170">AG562*AG564</f>
        <v>0</v>
      </c>
      <c r="AH573" s="346">
        <f t="shared" si="170"/>
        <v>0</v>
      </c>
      <c r="AI573" s="346">
        <f t="shared" si="170"/>
        <v>0</v>
      </c>
      <c r="AJ573" s="346">
        <f>AJ562*AJ564</f>
        <v>0</v>
      </c>
      <c r="AK573" s="346">
        <f>AK562*AK564</f>
        <v>0</v>
      </c>
      <c r="AL573" s="346">
        <f t="shared" si="170"/>
        <v>0</v>
      </c>
      <c r="AM573" s="406">
        <f>SUM(Y573:AL573)</f>
        <v>22173.798600000002</v>
      </c>
    </row>
    <row r="574" spans="2:39" ht="15.75">
      <c r="B574" s="348" t="s">
        <v>305</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2132.9625396723895</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306</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1075848</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71">IF(AD402="kw",SUMPRODUCT($N$404:$N$559,$P$404:$P$559,AD404:AD559),SUMPRODUCT($E$404:$E$559,AD404:AD559))</f>
        <v>0</v>
      </c>
      <c r="AE576" s="290">
        <f t="shared" si="171"/>
        <v>0</v>
      </c>
      <c r="AF576" s="290">
        <f t="shared" si="171"/>
        <v>0</v>
      </c>
      <c r="AG576" s="290">
        <f t="shared" si="171"/>
        <v>0</v>
      </c>
      <c r="AH576" s="290">
        <f t="shared" si="171"/>
        <v>0</v>
      </c>
      <c r="AI576" s="290">
        <f t="shared" si="171"/>
        <v>0</v>
      </c>
      <c r="AJ576" s="290">
        <f t="shared" si="171"/>
        <v>0</v>
      </c>
      <c r="AK576" s="290">
        <f t="shared" si="171"/>
        <v>0</v>
      </c>
      <c r="AL576" s="290">
        <f t="shared" si="171"/>
        <v>0</v>
      </c>
      <c r="AM576" s="336"/>
    </row>
    <row r="577" spans="1:39">
      <c r="B577" s="438" t="s">
        <v>307</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1075848</v>
      </c>
      <c r="Z577" s="290">
        <f>SUMPRODUCT(F404:F559,Z404:Z559)</f>
        <v>0</v>
      </c>
      <c r="AA577" s="290">
        <f t="shared" ref="AA577:AL577" si="172">IF(AA402="kw",SUMPRODUCT($N$404:$N$559,$Q$404:$Q$559,AA404:AA559),SUMPRODUCT($F$404:$F$559,AA404:AA559))</f>
        <v>0</v>
      </c>
      <c r="AB577" s="290">
        <f t="shared" si="172"/>
        <v>0</v>
      </c>
      <c r="AC577" s="290">
        <f>IF(AC402="kw",SUMPRODUCT($N$404:$N$559,$Q$404:$Q$559,AC404:AC559),SUMPRODUCT($F$404:$F$559,AC404:AC559))</f>
        <v>0</v>
      </c>
      <c r="AD577" s="290">
        <f t="shared" si="172"/>
        <v>0</v>
      </c>
      <c r="AE577" s="290">
        <f t="shared" si="172"/>
        <v>0</v>
      </c>
      <c r="AF577" s="290">
        <f t="shared" si="172"/>
        <v>0</v>
      </c>
      <c r="AG577" s="290">
        <f t="shared" si="172"/>
        <v>0</v>
      </c>
      <c r="AH577" s="290">
        <f t="shared" si="172"/>
        <v>0</v>
      </c>
      <c r="AI577" s="290">
        <f t="shared" si="172"/>
        <v>0</v>
      </c>
      <c r="AJ577" s="290">
        <f t="shared" si="172"/>
        <v>0</v>
      </c>
      <c r="AK577" s="290">
        <f t="shared" si="172"/>
        <v>0</v>
      </c>
      <c r="AL577" s="290">
        <f t="shared" si="172"/>
        <v>0</v>
      </c>
      <c r="AM577" s="336"/>
    </row>
    <row r="578" spans="1:39">
      <c r="B578" s="439" t="s">
        <v>308</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1075848</v>
      </c>
      <c r="Z578" s="325">
        <f>SUMPRODUCT(G404:G559,Z404:Z559)</f>
        <v>0</v>
      </c>
      <c r="AA578" s="325">
        <f t="shared" ref="AA578:AL578" si="173">IF(AA402="kw",SUMPRODUCT($N$404:$N$559,$R$404:$R$559,AA404:AA559),SUMPRODUCT($G$404:$G$559,AA404:AA559))</f>
        <v>0</v>
      </c>
      <c r="AB578" s="325">
        <f t="shared" si="173"/>
        <v>0</v>
      </c>
      <c r="AC578" s="325">
        <f>IF(AC402="kw",SUMPRODUCT($N$404:$N$559,$R$404:$R$559,AC404:AC559),SUMPRODUCT($G$404:$G$559,AC404:AC559))</f>
        <v>0</v>
      </c>
      <c r="AD578" s="325">
        <f t="shared" si="173"/>
        <v>0</v>
      </c>
      <c r="AE578" s="325">
        <f t="shared" si="173"/>
        <v>0</v>
      </c>
      <c r="AF578" s="325">
        <f t="shared" si="173"/>
        <v>0</v>
      </c>
      <c r="AG578" s="325">
        <f t="shared" si="173"/>
        <v>0</v>
      </c>
      <c r="AH578" s="325">
        <f t="shared" si="173"/>
        <v>0</v>
      </c>
      <c r="AI578" s="325">
        <f t="shared" si="173"/>
        <v>0</v>
      </c>
      <c r="AJ578" s="325">
        <f t="shared" si="173"/>
        <v>0</v>
      </c>
      <c r="AK578" s="325">
        <f t="shared" si="173"/>
        <v>0</v>
      </c>
      <c r="AL578" s="325">
        <f t="shared" si="173"/>
        <v>0</v>
      </c>
      <c r="AM578" s="385"/>
    </row>
    <row r="579" spans="1:39" ht="22.5" customHeight="1">
      <c r="B579" s="367" t="s">
        <v>591</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310</v>
      </c>
      <c r="C582" s="280"/>
      <c r="D582" s="589" t="s">
        <v>529</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13" t="s">
        <v>211</v>
      </c>
      <c r="C583" s="815" t="s">
        <v>33</v>
      </c>
      <c r="D583" s="283" t="s">
        <v>423</v>
      </c>
      <c r="E583" s="817" t="s">
        <v>209</v>
      </c>
      <c r="F583" s="818"/>
      <c r="G583" s="818"/>
      <c r="H583" s="818"/>
      <c r="I583" s="818"/>
      <c r="J583" s="818"/>
      <c r="K583" s="818"/>
      <c r="L583" s="818"/>
      <c r="M583" s="819"/>
      <c r="N583" s="820" t="s">
        <v>213</v>
      </c>
      <c r="O583" s="283" t="s">
        <v>424</v>
      </c>
      <c r="P583" s="817" t="s">
        <v>212</v>
      </c>
      <c r="Q583" s="818"/>
      <c r="R583" s="818"/>
      <c r="S583" s="818"/>
      <c r="T583" s="818"/>
      <c r="U583" s="818"/>
      <c r="V583" s="818"/>
      <c r="W583" s="818"/>
      <c r="X583" s="819"/>
      <c r="Y583" s="810" t="s">
        <v>244</v>
      </c>
      <c r="Z583" s="811"/>
      <c r="AA583" s="811"/>
      <c r="AB583" s="811"/>
      <c r="AC583" s="811"/>
      <c r="AD583" s="811"/>
      <c r="AE583" s="811"/>
      <c r="AF583" s="811"/>
      <c r="AG583" s="811"/>
      <c r="AH583" s="811"/>
      <c r="AI583" s="811"/>
      <c r="AJ583" s="811"/>
      <c r="AK583" s="811"/>
      <c r="AL583" s="811"/>
      <c r="AM583" s="812"/>
    </row>
    <row r="584" spans="1:39" ht="68.25" customHeight="1">
      <c r="B584" s="814"/>
      <c r="C584" s="816"/>
      <c r="D584" s="284">
        <v>2018</v>
      </c>
      <c r="E584" s="284">
        <v>2019</v>
      </c>
      <c r="F584" s="284">
        <v>2020</v>
      </c>
      <c r="G584" s="284">
        <v>2021</v>
      </c>
      <c r="H584" s="284">
        <v>2022</v>
      </c>
      <c r="I584" s="284">
        <v>2023</v>
      </c>
      <c r="J584" s="284">
        <v>2024</v>
      </c>
      <c r="K584" s="284">
        <v>2025</v>
      </c>
      <c r="L584" s="284">
        <v>2026</v>
      </c>
      <c r="M584" s="284">
        <v>2027</v>
      </c>
      <c r="N584" s="821"/>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 50 to 2999 KW</v>
      </c>
      <c r="AB584" s="284" t="str">
        <f>'1.  LRAMVA Summary'!G52</f>
        <v>GS 3000 to 4999 KW</v>
      </c>
      <c r="AC584" s="284" t="str">
        <f>'1.  LRAMVA Summary'!H52</f>
        <v>USL</v>
      </c>
      <c r="AD584" s="284" t="str">
        <f>'1.  LRAMVA Summary'!I52</f>
        <v xml:space="preserve">Sentinel </v>
      </c>
      <c r="AE584" s="284" t="str">
        <f>'1.  LRAMVA Summary'!J52</f>
        <v>Street Lighting</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505</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t="str">
        <f>'1.  LRAMVA Summary'!I53</f>
        <v xml:space="preserve">kW </v>
      </c>
      <c r="AE585" s="290" t="str">
        <f>'1.  LRAMVA Summary'!J53</f>
        <v xml:space="preserve">kW </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498</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1"/>
      <c r="B588" s="293" t="s">
        <v>311</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 t="shared" ref="Y588:AL588" si="174">Y587</f>
        <v>0</v>
      </c>
      <c r="Z588" s="410">
        <f t="shared" si="174"/>
        <v>0</v>
      </c>
      <c r="AA588" s="410">
        <f t="shared" si="174"/>
        <v>0</v>
      </c>
      <c r="AB588" s="410">
        <f t="shared" si="174"/>
        <v>0</v>
      </c>
      <c r="AC588" s="410">
        <f t="shared" si="174"/>
        <v>0</v>
      </c>
      <c r="AD588" s="410">
        <f t="shared" si="174"/>
        <v>0</v>
      </c>
      <c r="AE588" s="410">
        <f t="shared" si="174"/>
        <v>0</v>
      </c>
      <c r="AF588" s="410">
        <f t="shared" si="174"/>
        <v>0</v>
      </c>
      <c r="AG588" s="410">
        <f t="shared" si="174"/>
        <v>0</v>
      </c>
      <c r="AH588" s="410">
        <f t="shared" si="174"/>
        <v>0</v>
      </c>
      <c r="AI588" s="410">
        <f t="shared" si="174"/>
        <v>0</v>
      </c>
      <c r="AJ588" s="410">
        <f t="shared" si="174"/>
        <v>0</v>
      </c>
      <c r="AK588" s="410">
        <f t="shared" si="174"/>
        <v>0</v>
      </c>
      <c r="AL588" s="410">
        <f t="shared" si="174"/>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311</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 t="shared" ref="Y591:AL591" si="175">Y590</f>
        <v>0</v>
      </c>
      <c r="Z591" s="410">
        <f t="shared" si="175"/>
        <v>0</v>
      </c>
      <c r="AA591" s="410">
        <f t="shared" si="175"/>
        <v>0</v>
      </c>
      <c r="AB591" s="410">
        <f t="shared" si="175"/>
        <v>0</v>
      </c>
      <c r="AC591" s="410">
        <f t="shared" si="175"/>
        <v>0</v>
      </c>
      <c r="AD591" s="410">
        <f t="shared" si="175"/>
        <v>0</v>
      </c>
      <c r="AE591" s="410">
        <f t="shared" si="175"/>
        <v>0</v>
      </c>
      <c r="AF591" s="410">
        <f t="shared" si="175"/>
        <v>0</v>
      </c>
      <c r="AG591" s="410">
        <f t="shared" si="175"/>
        <v>0</v>
      </c>
      <c r="AH591" s="410">
        <f t="shared" si="175"/>
        <v>0</v>
      </c>
      <c r="AI591" s="410">
        <f t="shared" si="175"/>
        <v>0</v>
      </c>
      <c r="AJ591" s="410">
        <f t="shared" si="175"/>
        <v>0</v>
      </c>
      <c r="AK591" s="410">
        <f t="shared" si="175"/>
        <v>0</v>
      </c>
      <c r="AL591" s="410">
        <f t="shared" si="175"/>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311</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 t="shared" ref="Y594:AL594" si="176">Y593</f>
        <v>0</v>
      </c>
      <c r="Z594" s="410">
        <f t="shared" si="176"/>
        <v>0</v>
      </c>
      <c r="AA594" s="410">
        <f t="shared" si="176"/>
        <v>0</v>
      </c>
      <c r="AB594" s="410">
        <f t="shared" si="176"/>
        <v>0</v>
      </c>
      <c r="AC594" s="410">
        <f t="shared" si="176"/>
        <v>0</v>
      </c>
      <c r="AD594" s="410">
        <f t="shared" si="176"/>
        <v>0</v>
      </c>
      <c r="AE594" s="410">
        <f t="shared" si="176"/>
        <v>0</v>
      </c>
      <c r="AF594" s="410">
        <f t="shared" si="176"/>
        <v>0</v>
      </c>
      <c r="AG594" s="410">
        <f t="shared" si="176"/>
        <v>0</v>
      </c>
      <c r="AH594" s="410">
        <f t="shared" si="176"/>
        <v>0</v>
      </c>
      <c r="AI594" s="410">
        <f t="shared" si="176"/>
        <v>0</v>
      </c>
      <c r="AJ594" s="410">
        <f t="shared" si="176"/>
        <v>0</v>
      </c>
      <c r="AK594" s="410">
        <f t="shared" si="176"/>
        <v>0</v>
      </c>
      <c r="AL594" s="410">
        <f t="shared" si="176"/>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681</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311</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 t="shared" ref="Y597:AL597" si="177">Y596</f>
        <v>0</v>
      </c>
      <c r="Z597" s="410">
        <f t="shared" si="177"/>
        <v>0</v>
      </c>
      <c r="AA597" s="410">
        <f t="shared" si="177"/>
        <v>0</v>
      </c>
      <c r="AB597" s="410">
        <f t="shared" si="177"/>
        <v>0</v>
      </c>
      <c r="AC597" s="410">
        <f t="shared" si="177"/>
        <v>0</v>
      </c>
      <c r="AD597" s="410">
        <f t="shared" si="177"/>
        <v>0</v>
      </c>
      <c r="AE597" s="410">
        <f t="shared" si="177"/>
        <v>0</v>
      </c>
      <c r="AF597" s="410">
        <f t="shared" si="177"/>
        <v>0</v>
      </c>
      <c r="AG597" s="410">
        <f t="shared" si="177"/>
        <v>0</v>
      </c>
      <c r="AH597" s="410">
        <f t="shared" si="177"/>
        <v>0</v>
      </c>
      <c r="AI597" s="410">
        <f t="shared" si="177"/>
        <v>0</v>
      </c>
      <c r="AJ597" s="410">
        <f t="shared" si="177"/>
        <v>0</v>
      </c>
      <c r="AK597" s="410">
        <f t="shared" si="177"/>
        <v>0</v>
      </c>
      <c r="AL597" s="410">
        <f t="shared" si="177"/>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311</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 t="shared" ref="Y600:AL600" si="178">Y599</f>
        <v>0</v>
      </c>
      <c r="Z600" s="410">
        <f t="shared" si="178"/>
        <v>0</v>
      </c>
      <c r="AA600" s="410">
        <f t="shared" si="178"/>
        <v>0</v>
      </c>
      <c r="AB600" s="410">
        <f t="shared" si="178"/>
        <v>0</v>
      </c>
      <c r="AC600" s="410">
        <f t="shared" si="178"/>
        <v>0</v>
      </c>
      <c r="AD600" s="410">
        <f t="shared" si="178"/>
        <v>0</v>
      </c>
      <c r="AE600" s="410">
        <f t="shared" si="178"/>
        <v>0</v>
      </c>
      <c r="AF600" s="410">
        <f t="shared" si="178"/>
        <v>0</v>
      </c>
      <c r="AG600" s="410">
        <f t="shared" si="178"/>
        <v>0</v>
      </c>
      <c r="AH600" s="410">
        <f t="shared" si="178"/>
        <v>0</v>
      </c>
      <c r="AI600" s="410">
        <f t="shared" si="178"/>
        <v>0</v>
      </c>
      <c r="AJ600" s="410">
        <f t="shared" si="178"/>
        <v>0</v>
      </c>
      <c r="AK600" s="410">
        <f t="shared" si="178"/>
        <v>0</v>
      </c>
      <c r="AL600" s="410">
        <f t="shared" si="178"/>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499</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311</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 t="shared" ref="Y604:AL604" si="179">Y603</f>
        <v>0</v>
      </c>
      <c r="Z604" s="410">
        <f t="shared" si="179"/>
        <v>0</v>
      </c>
      <c r="AA604" s="410">
        <f t="shared" si="179"/>
        <v>0</v>
      </c>
      <c r="AB604" s="410">
        <f t="shared" si="179"/>
        <v>0</v>
      </c>
      <c r="AC604" s="410">
        <f t="shared" si="179"/>
        <v>0</v>
      </c>
      <c r="AD604" s="410">
        <f t="shared" si="179"/>
        <v>0</v>
      </c>
      <c r="AE604" s="410">
        <f t="shared" si="179"/>
        <v>0</v>
      </c>
      <c r="AF604" s="410">
        <f t="shared" si="179"/>
        <v>0</v>
      </c>
      <c r="AG604" s="410">
        <f t="shared" si="179"/>
        <v>0</v>
      </c>
      <c r="AH604" s="410">
        <f t="shared" si="179"/>
        <v>0</v>
      </c>
      <c r="AI604" s="410">
        <f t="shared" si="179"/>
        <v>0</v>
      </c>
      <c r="AJ604" s="410">
        <f t="shared" si="179"/>
        <v>0</v>
      </c>
      <c r="AK604" s="410">
        <f t="shared" si="179"/>
        <v>0</v>
      </c>
      <c r="AL604" s="410">
        <f t="shared" si="179"/>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311</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 t="shared" ref="Y607:AL607" si="180">Y606</f>
        <v>0</v>
      </c>
      <c r="Z607" s="410">
        <f t="shared" si="180"/>
        <v>0</v>
      </c>
      <c r="AA607" s="410">
        <f t="shared" si="180"/>
        <v>0</v>
      </c>
      <c r="AB607" s="410">
        <f t="shared" si="180"/>
        <v>0</v>
      </c>
      <c r="AC607" s="410">
        <f t="shared" si="180"/>
        <v>0</v>
      </c>
      <c r="AD607" s="410">
        <f t="shared" si="180"/>
        <v>0</v>
      </c>
      <c r="AE607" s="410">
        <f t="shared" si="180"/>
        <v>0</v>
      </c>
      <c r="AF607" s="410">
        <f t="shared" si="180"/>
        <v>0</v>
      </c>
      <c r="AG607" s="410">
        <f t="shared" si="180"/>
        <v>0</v>
      </c>
      <c r="AH607" s="410">
        <f t="shared" si="180"/>
        <v>0</v>
      </c>
      <c r="AI607" s="410">
        <f t="shared" si="180"/>
        <v>0</v>
      </c>
      <c r="AJ607" s="410">
        <f t="shared" si="180"/>
        <v>0</v>
      </c>
      <c r="AK607" s="410">
        <f t="shared" si="180"/>
        <v>0</v>
      </c>
      <c r="AL607" s="410">
        <f t="shared" si="180"/>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311</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 t="shared" ref="Y610:AL610" si="181">Y609</f>
        <v>0</v>
      </c>
      <c r="Z610" s="410">
        <f t="shared" si="181"/>
        <v>0</v>
      </c>
      <c r="AA610" s="410">
        <f t="shared" si="181"/>
        <v>0</v>
      </c>
      <c r="AB610" s="410">
        <f t="shared" si="181"/>
        <v>0</v>
      </c>
      <c r="AC610" s="410">
        <f t="shared" si="181"/>
        <v>0</v>
      </c>
      <c r="AD610" s="410">
        <f t="shared" si="181"/>
        <v>0</v>
      </c>
      <c r="AE610" s="410">
        <f t="shared" si="181"/>
        <v>0</v>
      </c>
      <c r="AF610" s="410">
        <f t="shared" si="181"/>
        <v>0</v>
      </c>
      <c r="AG610" s="410">
        <f t="shared" si="181"/>
        <v>0</v>
      </c>
      <c r="AH610" s="410">
        <f t="shared" si="181"/>
        <v>0</v>
      </c>
      <c r="AI610" s="410">
        <f t="shared" si="181"/>
        <v>0</v>
      </c>
      <c r="AJ610" s="410">
        <f t="shared" si="181"/>
        <v>0</v>
      </c>
      <c r="AK610" s="410">
        <f t="shared" si="181"/>
        <v>0</v>
      </c>
      <c r="AL610" s="410">
        <f t="shared" si="181"/>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311</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 t="shared" ref="Y613:AL613" si="182">Y612</f>
        <v>0</v>
      </c>
      <c r="Z613" s="410">
        <f t="shared" si="182"/>
        <v>0</v>
      </c>
      <c r="AA613" s="410">
        <f t="shared" si="182"/>
        <v>0</v>
      </c>
      <c r="AB613" s="410">
        <f t="shared" si="182"/>
        <v>0</v>
      </c>
      <c r="AC613" s="410">
        <f t="shared" si="182"/>
        <v>0</v>
      </c>
      <c r="AD613" s="410">
        <f t="shared" si="182"/>
        <v>0</v>
      </c>
      <c r="AE613" s="410">
        <f t="shared" si="182"/>
        <v>0</v>
      </c>
      <c r="AF613" s="410">
        <f t="shared" si="182"/>
        <v>0</v>
      </c>
      <c r="AG613" s="410">
        <f t="shared" si="182"/>
        <v>0</v>
      </c>
      <c r="AH613" s="410">
        <f t="shared" si="182"/>
        <v>0</v>
      </c>
      <c r="AI613" s="410">
        <f t="shared" si="182"/>
        <v>0</v>
      </c>
      <c r="AJ613" s="410">
        <f t="shared" si="182"/>
        <v>0</v>
      </c>
      <c r="AK613" s="410">
        <f t="shared" si="182"/>
        <v>0</v>
      </c>
      <c r="AL613" s="410">
        <f t="shared" si="182"/>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311</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 t="shared" ref="Y616:AL616" si="183">Y615</f>
        <v>0</v>
      </c>
      <c r="Z616" s="410">
        <f t="shared" si="183"/>
        <v>0</v>
      </c>
      <c r="AA616" s="410">
        <f t="shared" si="183"/>
        <v>0</v>
      </c>
      <c r="AB616" s="410">
        <f t="shared" si="183"/>
        <v>0</v>
      </c>
      <c r="AC616" s="410">
        <f t="shared" si="183"/>
        <v>0</v>
      </c>
      <c r="AD616" s="410">
        <f t="shared" si="183"/>
        <v>0</v>
      </c>
      <c r="AE616" s="410">
        <f t="shared" si="183"/>
        <v>0</v>
      </c>
      <c r="AF616" s="410">
        <f t="shared" si="183"/>
        <v>0</v>
      </c>
      <c r="AG616" s="410">
        <f t="shared" si="183"/>
        <v>0</v>
      </c>
      <c r="AH616" s="410">
        <f t="shared" si="183"/>
        <v>0</v>
      </c>
      <c r="AI616" s="410">
        <f t="shared" si="183"/>
        <v>0</v>
      </c>
      <c r="AJ616" s="410">
        <f t="shared" si="183"/>
        <v>0</v>
      </c>
      <c r="AK616" s="410">
        <f t="shared" si="183"/>
        <v>0</v>
      </c>
      <c r="AL616" s="410">
        <f t="shared" si="183"/>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311</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 t="shared" ref="Y620:AL620" si="184">Y619</f>
        <v>0</v>
      </c>
      <c r="Z620" s="410">
        <f t="shared" si="184"/>
        <v>0</v>
      </c>
      <c r="AA620" s="410">
        <f t="shared" si="184"/>
        <v>0</v>
      </c>
      <c r="AB620" s="410">
        <f t="shared" si="184"/>
        <v>0</v>
      </c>
      <c r="AC620" s="410">
        <f t="shared" si="184"/>
        <v>0</v>
      </c>
      <c r="AD620" s="410">
        <f t="shared" si="184"/>
        <v>0</v>
      </c>
      <c r="AE620" s="410">
        <f t="shared" si="184"/>
        <v>0</v>
      </c>
      <c r="AF620" s="410">
        <f t="shared" si="184"/>
        <v>0</v>
      </c>
      <c r="AG620" s="410">
        <f t="shared" si="184"/>
        <v>0</v>
      </c>
      <c r="AH620" s="410">
        <f t="shared" si="184"/>
        <v>0</v>
      </c>
      <c r="AI620" s="410">
        <f t="shared" si="184"/>
        <v>0</v>
      </c>
      <c r="AJ620" s="410">
        <f t="shared" si="184"/>
        <v>0</v>
      </c>
      <c r="AK620" s="410">
        <f t="shared" si="184"/>
        <v>0</v>
      </c>
      <c r="AL620" s="410">
        <f t="shared" si="184"/>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311</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 t="shared" ref="Y623:AL623" si="185">Y622</f>
        <v>0</v>
      </c>
      <c r="Z623" s="410">
        <f t="shared" si="185"/>
        <v>0</v>
      </c>
      <c r="AA623" s="410">
        <f t="shared" si="185"/>
        <v>0</v>
      </c>
      <c r="AB623" s="410">
        <f t="shared" si="185"/>
        <v>0</v>
      </c>
      <c r="AC623" s="410">
        <f t="shared" si="185"/>
        <v>0</v>
      </c>
      <c r="AD623" s="410">
        <f t="shared" si="185"/>
        <v>0</v>
      </c>
      <c r="AE623" s="410">
        <f t="shared" si="185"/>
        <v>0</v>
      </c>
      <c r="AF623" s="410">
        <f t="shared" si="185"/>
        <v>0</v>
      </c>
      <c r="AG623" s="410">
        <f t="shared" si="185"/>
        <v>0</v>
      </c>
      <c r="AH623" s="410">
        <f t="shared" si="185"/>
        <v>0</v>
      </c>
      <c r="AI623" s="410">
        <f t="shared" si="185"/>
        <v>0</v>
      </c>
      <c r="AJ623" s="410">
        <f t="shared" si="185"/>
        <v>0</v>
      </c>
      <c r="AK623" s="410">
        <f t="shared" si="185"/>
        <v>0</v>
      </c>
      <c r="AL623" s="410">
        <f t="shared" si="185"/>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311</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 t="shared" ref="Y626:AL626" si="186">Y625</f>
        <v>0</v>
      </c>
      <c r="Z626" s="410">
        <f t="shared" si="186"/>
        <v>0</v>
      </c>
      <c r="AA626" s="410">
        <f t="shared" si="186"/>
        <v>0</v>
      </c>
      <c r="AB626" s="410">
        <f t="shared" si="186"/>
        <v>0</v>
      </c>
      <c r="AC626" s="410">
        <f t="shared" si="186"/>
        <v>0</v>
      </c>
      <c r="AD626" s="410">
        <f t="shared" si="186"/>
        <v>0</v>
      </c>
      <c r="AE626" s="410">
        <f t="shared" si="186"/>
        <v>0</v>
      </c>
      <c r="AF626" s="410">
        <f t="shared" si="186"/>
        <v>0</v>
      </c>
      <c r="AG626" s="410">
        <f t="shared" si="186"/>
        <v>0</v>
      </c>
      <c r="AH626" s="410">
        <f t="shared" si="186"/>
        <v>0</v>
      </c>
      <c r="AI626" s="410">
        <f t="shared" si="186"/>
        <v>0</v>
      </c>
      <c r="AJ626" s="410">
        <f t="shared" si="186"/>
        <v>0</v>
      </c>
      <c r="AK626" s="410">
        <f t="shared" si="186"/>
        <v>0</v>
      </c>
      <c r="AL626" s="410">
        <f t="shared" si="186"/>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311</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 t="shared" ref="Y630:AL630" si="187">Y629</f>
        <v>0</v>
      </c>
      <c r="Z630" s="410">
        <f t="shared" si="187"/>
        <v>0</v>
      </c>
      <c r="AA630" s="410">
        <f t="shared" si="187"/>
        <v>0</v>
      </c>
      <c r="AB630" s="410">
        <f t="shared" si="187"/>
        <v>0</v>
      </c>
      <c r="AC630" s="410">
        <f t="shared" si="187"/>
        <v>0</v>
      </c>
      <c r="AD630" s="410">
        <f t="shared" si="187"/>
        <v>0</v>
      </c>
      <c r="AE630" s="410">
        <f t="shared" si="187"/>
        <v>0</v>
      </c>
      <c r="AF630" s="410">
        <f t="shared" si="187"/>
        <v>0</v>
      </c>
      <c r="AG630" s="410">
        <f t="shared" si="187"/>
        <v>0</v>
      </c>
      <c r="AH630" s="410">
        <f t="shared" si="187"/>
        <v>0</v>
      </c>
      <c r="AI630" s="410">
        <f t="shared" si="187"/>
        <v>0</v>
      </c>
      <c r="AJ630" s="410">
        <f t="shared" si="187"/>
        <v>0</v>
      </c>
      <c r="AK630" s="410">
        <f t="shared" si="187"/>
        <v>0</v>
      </c>
      <c r="AL630" s="410">
        <f t="shared" si="187"/>
        <v>0</v>
      </c>
      <c r="AM630" s="515"/>
      <c r="AN630" s="629"/>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outlineLevel="1">
      <c r="A632" s="531"/>
      <c r="B632" s="287" t="s">
        <v>491</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outlineLevel="1">
      <c r="A633" s="531">
        <v>15</v>
      </c>
      <c r="B633" s="293" t="s">
        <v>496</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311</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8">Z633</f>
        <v>0</v>
      </c>
      <c r="AA634" s="410">
        <f t="shared" si="188"/>
        <v>0</v>
      </c>
      <c r="AB634" s="410">
        <f t="shared" si="188"/>
        <v>0</v>
      </c>
      <c r="AC634" s="410">
        <f t="shared" si="188"/>
        <v>0</v>
      </c>
      <c r="AD634" s="410">
        <f t="shared" si="188"/>
        <v>0</v>
      </c>
      <c r="AE634" s="410">
        <f t="shared" si="188"/>
        <v>0</v>
      </c>
      <c r="AF634" s="410">
        <f t="shared" si="188"/>
        <v>0</v>
      </c>
      <c r="AG634" s="410">
        <f t="shared" si="188"/>
        <v>0</v>
      </c>
      <c r="AH634" s="410">
        <f t="shared" si="188"/>
        <v>0</v>
      </c>
      <c r="AI634" s="410">
        <f t="shared" si="188"/>
        <v>0</v>
      </c>
      <c r="AJ634" s="410">
        <f t="shared" si="188"/>
        <v>0</v>
      </c>
      <c r="AK634" s="410">
        <f t="shared" si="188"/>
        <v>0</v>
      </c>
      <c r="AL634" s="410">
        <f t="shared" si="188"/>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492</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311</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Z636</f>
        <v>0</v>
      </c>
      <c r="AA637" s="410">
        <f t="shared" si="189"/>
        <v>0</v>
      </c>
      <c r="AB637" s="410">
        <f t="shared" si="189"/>
        <v>0</v>
      </c>
      <c r="AC637" s="410">
        <f t="shared" si="189"/>
        <v>0</v>
      </c>
      <c r="AD637" s="410">
        <f t="shared" si="189"/>
        <v>0</v>
      </c>
      <c r="AE637" s="410">
        <f t="shared" si="189"/>
        <v>0</v>
      </c>
      <c r="AF637" s="410">
        <f t="shared" si="189"/>
        <v>0</v>
      </c>
      <c r="AG637" s="410">
        <f t="shared" si="189"/>
        <v>0</v>
      </c>
      <c r="AH637" s="410">
        <f t="shared" si="189"/>
        <v>0</v>
      </c>
      <c r="AI637" s="410">
        <f t="shared" si="189"/>
        <v>0</v>
      </c>
      <c r="AJ637" s="410">
        <f t="shared" si="189"/>
        <v>0</v>
      </c>
      <c r="AK637" s="410">
        <f t="shared" si="189"/>
        <v>0</v>
      </c>
      <c r="AL637" s="410">
        <f t="shared" si="189"/>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497</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311</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90">Z640</f>
        <v>0</v>
      </c>
      <c r="AA641" s="410">
        <f t="shared" si="190"/>
        <v>0</v>
      </c>
      <c r="AB641" s="410">
        <f t="shared" si="190"/>
        <v>0</v>
      </c>
      <c r="AC641" s="410">
        <f t="shared" si="190"/>
        <v>0</v>
      </c>
      <c r="AD641" s="410">
        <f t="shared" si="190"/>
        <v>0</v>
      </c>
      <c r="AE641" s="410">
        <f t="shared" si="190"/>
        <v>0</v>
      </c>
      <c r="AF641" s="410">
        <f t="shared" si="190"/>
        <v>0</v>
      </c>
      <c r="AG641" s="410">
        <f t="shared" si="190"/>
        <v>0</v>
      </c>
      <c r="AH641" s="410">
        <f t="shared" si="190"/>
        <v>0</v>
      </c>
      <c r="AI641" s="410">
        <f t="shared" si="190"/>
        <v>0</v>
      </c>
      <c r="AJ641" s="410">
        <f t="shared" si="190"/>
        <v>0</v>
      </c>
      <c r="AK641" s="410">
        <f t="shared" si="190"/>
        <v>0</v>
      </c>
      <c r="AL641" s="410">
        <f t="shared" si="190"/>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311</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91">Z643</f>
        <v>0</v>
      </c>
      <c r="AA644" s="410">
        <f t="shared" si="191"/>
        <v>0</v>
      </c>
      <c r="AB644" s="410">
        <f t="shared" si="191"/>
        <v>0</v>
      </c>
      <c r="AC644" s="410">
        <f t="shared" si="191"/>
        <v>0</v>
      </c>
      <c r="AD644" s="410">
        <f t="shared" si="191"/>
        <v>0</v>
      </c>
      <c r="AE644" s="410">
        <f t="shared" si="191"/>
        <v>0</v>
      </c>
      <c r="AF644" s="410">
        <f t="shared" si="191"/>
        <v>0</v>
      </c>
      <c r="AG644" s="410">
        <f t="shared" si="191"/>
        <v>0</v>
      </c>
      <c r="AH644" s="410">
        <f t="shared" si="191"/>
        <v>0</v>
      </c>
      <c r="AI644" s="410">
        <f t="shared" si="191"/>
        <v>0</v>
      </c>
      <c r="AJ644" s="410">
        <f t="shared" si="191"/>
        <v>0</v>
      </c>
      <c r="AK644" s="410">
        <f t="shared" si="191"/>
        <v>0</v>
      </c>
      <c r="AL644" s="410">
        <f t="shared" si="191"/>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311</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92">Z646</f>
        <v>0</v>
      </c>
      <c r="AA647" s="410">
        <f t="shared" si="192"/>
        <v>0</v>
      </c>
      <c r="AB647" s="410">
        <f t="shared" si="192"/>
        <v>0</v>
      </c>
      <c r="AC647" s="410">
        <f t="shared" si="192"/>
        <v>0</v>
      </c>
      <c r="AD647" s="410">
        <f t="shared" si="192"/>
        <v>0</v>
      </c>
      <c r="AE647" s="410">
        <f t="shared" si="192"/>
        <v>0</v>
      </c>
      <c r="AF647" s="410">
        <f t="shared" si="192"/>
        <v>0</v>
      </c>
      <c r="AG647" s="410">
        <f t="shared" si="192"/>
        <v>0</v>
      </c>
      <c r="AH647" s="410">
        <f t="shared" si="192"/>
        <v>0</v>
      </c>
      <c r="AI647" s="410">
        <f t="shared" si="192"/>
        <v>0</v>
      </c>
      <c r="AJ647" s="410">
        <f t="shared" si="192"/>
        <v>0</v>
      </c>
      <c r="AK647" s="410">
        <f t="shared" si="192"/>
        <v>0</v>
      </c>
      <c r="AL647" s="410">
        <f t="shared" si="192"/>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311</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3">Z649</f>
        <v>0</v>
      </c>
      <c r="AA650" s="410">
        <f t="shared" si="193"/>
        <v>0</v>
      </c>
      <c r="AB650" s="410">
        <f t="shared" si="193"/>
        <v>0</v>
      </c>
      <c r="AC650" s="410">
        <f t="shared" si="193"/>
        <v>0</v>
      </c>
      <c r="AD650" s="410">
        <f t="shared" si="193"/>
        <v>0</v>
      </c>
      <c r="AE650" s="410">
        <f t="shared" si="193"/>
        <v>0</v>
      </c>
      <c r="AF650" s="410">
        <f t="shared" si="193"/>
        <v>0</v>
      </c>
      <c r="AG650" s="410">
        <f t="shared" si="193"/>
        <v>0</v>
      </c>
      <c r="AH650" s="410">
        <f t="shared" si="193"/>
        <v>0</v>
      </c>
      <c r="AI650" s="410">
        <f t="shared" si="193"/>
        <v>0</v>
      </c>
      <c r="AJ650" s="410">
        <f t="shared" si="193"/>
        <v>0</v>
      </c>
      <c r="AK650" s="410">
        <f t="shared" si="193"/>
        <v>0</v>
      </c>
      <c r="AL650" s="410">
        <f t="shared" si="193"/>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504</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500</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1"/>
      <c r="B655" s="293" t="s">
        <v>311</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 t="shared" ref="Y655:AL655" si="194">Y654</f>
        <v>0</v>
      </c>
      <c r="Z655" s="410">
        <f t="shared" si="194"/>
        <v>0</v>
      </c>
      <c r="AA655" s="410">
        <f t="shared" si="194"/>
        <v>0</v>
      </c>
      <c r="AB655" s="410">
        <f t="shared" si="194"/>
        <v>0</v>
      </c>
      <c r="AC655" s="410">
        <f t="shared" si="194"/>
        <v>0</v>
      </c>
      <c r="AD655" s="410">
        <f t="shared" si="194"/>
        <v>0</v>
      </c>
      <c r="AE655" s="410">
        <f t="shared" si="194"/>
        <v>0</v>
      </c>
      <c r="AF655" s="410">
        <f t="shared" si="194"/>
        <v>0</v>
      </c>
      <c r="AG655" s="410">
        <f t="shared" si="194"/>
        <v>0</v>
      </c>
      <c r="AH655" s="410">
        <f t="shared" si="194"/>
        <v>0</v>
      </c>
      <c r="AI655" s="410">
        <f t="shared" si="194"/>
        <v>0</v>
      </c>
      <c r="AJ655" s="410">
        <f t="shared" si="194"/>
        <v>0</v>
      </c>
      <c r="AK655" s="410">
        <f t="shared" si="194"/>
        <v>0</v>
      </c>
      <c r="AL655" s="410">
        <f t="shared" si="194"/>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1">
        <v>22</v>
      </c>
      <c r="B657" s="427" t="s">
        <v>114</v>
      </c>
      <c r="C657" s="290" t="s">
        <v>25</v>
      </c>
      <c r="D657" s="294">
        <v>172793.57350499998</v>
      </c>
      <c r="E657" s="294">
        <v>172793.57350499998</v>
      </c>
      <c r="F657" s="294">
        <v>172793.57350499998</v>
      </c>
      <c r="G657" s="294">
        <v>172793.57350499998</v>
      </c>
      <c r="H657" s="294">
        <v>172793.57350499998</v>
      </c>
      <c r="I657" s="294">
        <v>172793.57350499998</v>
      </c>
      <c r="J657" s="294">
        <v>172793.57350499998</v>
      </c>
      <c r="K657" s="294">
        <v>172793.57350499998</v>
      </c>
      <c r="L657" s="294">
        <v>172793.57350499998</v>
      </c>
      <c r="M657" s="294">
        <v>172793.57350499998</v>
      </c>
      <c r="N657" s="290"/>
      <c r="O657" s="294">
        <v>44.858736326273366</v>
      </c>
      <c r="P657" s="294">
        <v>44.858682218514474</v>
      </c>
      <c r="Q657" s="294">
        <v>44.858682218514474</v>
      </c>
      <c r="R657" s="294">
        <v>44.858682218514474</v>
      </c>
      <c r="S657" s="294">
        <v>44.858682218514474</v>
      </c>
      <c r="T657" s="294">
        <v>44.858682218514474</v>
      </c>
      <c r="U657" s="294">
        <v>44.858682218514474</v>
      </c>
      <c r="V657" s="294">
        <v>44.858682218514474</v>
      </c>
      <c r="W657" s="294">
        <v>44.858682218514474</v>
      </c>
      <c r="X657" s="294">
        <v>44.858682218514474</v>
      </c>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31"/>
      <c r="B658" s="293" t="s">
        <v>311</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 t="shared" ref="Y658:AL658" si="195">Y657</f>
        <v>1</v>
      </c>
      <c r="Z658" s="410">
        <f t="shared" si="195"/>
        <v>0</v>
      </c>
      <c r="AA658" s="410">
        <f t="shared" si="195"/>
        <v>0</v>
      </c>
      <c r="AB658" s="410">
        <f t="shared" si="195"/>
        <v>0</v>
      </c>
      <c r="AC658" s="410">
        <f t="shared" si="195"/>
        <v>0</v>
      </c>
      <c r="AD658" s="410">
        <f t="shared" si="195"/>
        <v>0</v>
      </c>
      <c r="AE658" s="410">
        <f t="shared" si="195"/>
        <v>0</v>
      </c>
      <c r="AF658" s="410">
        <f t="shared" si="195"/>
        <v>0</v>
      </c>
      <c r="AG658" s="410">
        <f t="shared" si="195"/>
        <v>0</v>
      </c>
      <c r="AH658" s="410">
        <f t="shared" si="195"/>
        <v>0</v>
      </c>
      <c r="AI658" s="410">
        <f t="shared" si="195"/>
        <v>0</v>
      </c>
      <c r="AJ658" s="410">
        <f t="shared" si="195"/>
        <v>0</v>
      </c>
      <c r="AK658" s="410">
        <f t="shared" si="195"/>
        <v>0</v>
      </c>
      <c r="AL658" s="410">
        <f t="shared" si="195"/>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1"/>
      <c r="B661" s="293" t="s">
        <v>311</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 t="shared" ref="Y661:AL661" si="196">Y660</f>
        <v>0</v>
      </c>
      <c r="Z661" s="410">
        <f t="shared" si="196"/>
        <v>0</v>
      </c>
      <c r="AA661" s="410">
        <f t="shared" si="196"/>
        <v>0</v>
      </c>
      <c r="AB661" s="410">
        <f t="shared" si="196"/>
        <v>0</v>
      </c>
      <c r="AC661" s="410">
        <f t="shared" si="196"/>
        <v>0</v>
      </c>
      <c r="AD661" s="410">
        <f t="shared" si="196"/>
        <v>0</v>
      </c>
      <c r="AE661" s="410">
        <f t="shared" si="196"/>
        <v>0</v>
      </c>
      <c r="AF661" s="410">
        <f t="shared" si="196"/>
        <v>0</v>
      </c>
      <c r="AG661" s="410">
        <f t="shared" si="196"/>
        <v>0</v>
      </c>
      <c r="AH661" s="410">
        <f t="shared" si="196"/>
        <v>0</v>
      </c>
      <c r="AI661" s="410">
        <f t="shared" si="196"/>
        <v>0</v>
      </c>
      <c r="AJ661" s="410">
        <f t="shared" si="196"/>
        <v>0</v>
      </c>
      <c r="AK661" s="410">
        <f t="shared" si="196"/>
        <v>0</v>
      </c>
      <c r="AL661" s="410">
        <f t="shared" si="196"/>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1"/>
      <c r="B664" s="293" t="s">
        <v>311</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 t="shared" ref="Y664:AL664" si="197">Y663</f>
        <v>0</v>
      </c>
      <c r="Z664" s="410">
        <f t="shared" si="197"/>
        <v>0</v>
      </c>
      <c r="AA664" s="410">
        <f t="shared" si="197"/>
        <v>0</v>
      </c>
      <c r="AB664" s="410">
        <f t="shared" si="197"/>
        <v>0</v>
      </c>
      <c r="AC664" s="410">
        <f t="shared" si="197"/>
        <v>0</v>
      </c>
      <c r="AD664" s="410">
        <f t="shared" si="197"/>
        <v>0</v>
      </c>
      <c r="AE664" s="410">
        <f t="shared" si="197"/>
        <v>0</v>
      </c>
      <c r="AF664" s="410">
        <f t="shared" si="197"/>
        <v>0</v>
      </c>
      <c r="AG664" s="410">
        <f t="shared" si="197"/>
        <v>0</v>
      </c>
      <c r="AH664" s="410">
        <f t="shared" si="197"/>
        <v>0</v>
      </c>
      <c r="AI664" s="410">
        <f t="shared" si="197"/>
        <v>0</v>
      </c>
      <c r="AJ664" s="410">
        <f t="shared" si="197"/>
        <v>0</v>
      </c>
      <c r="AK664" s="410">
        <f t="shared" si="197"/>
        <v>0</v>
      </c>
      <c r="AL664" s="410">
        <f t="shared" si="197"/>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501</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311</v>
      </c>
      <c r="C668" s="290" t="s">
        <v>163</v>
      </c>
      <c r="D668" s="294"/>
      <c r="E668" s="294"/>
      <c r="F668" s="294"/>
      <c r="G668" s="294"/>
      <c r="H668" s="294"/>
      <c r="I668" s="294"/>
      <c r="J668" s="294"/>
      <c r="K668" s="294"/>
      <c r="L668" s="294"/>
      <c r="M668" s="294"/>
      <c r="N668" s="294">
        <v>12</v>
      </c>
      <c r="O668" s="294"/>
      <c r="P668" s="294"/>
      <c r="Q668" s="294"/>
      <c r="R668" s="294"/>
      <c r="S668" s="294"/>
      <c r="T668" s="294"/>
      <c r="U668" s="294"/>
      <c r="V668" s="294"/>
      <c r="W668" s="294"/>
      <c r="X668" s="294"/>
      <c r="Y668" s="410">
        <f t="shared" ref="Y668:AL668" si="198">Y667</f>
        <v>0</v>
      </c>
      <c r="Z668" s="410">
        <f t="shared" si="198"/>
        <v>0</v>
      </c>
      <c r="AA668" s="410">
        <f t="shared" si="198"/>
        <v>0</v>
      </c>
      <c r="AB668" s="410">
        <f t="shared" si="198"/>
        <v>0</v>
      </c>
      <c r="AC668" s="410">
        <f t="shared" si="198"/>
        <v>0</v>
      </c>
      <c r="AD668" s="410">
        <f t="shared" si="198"/>
        <v>0</v>
      </c>
      <c r="AE668" s="410">
        <f t="shared" si="198"/>
        <v>0</v>
      </c>
      <c r="AF668" s="410">
        <f t="shared" si="198"/>
        <v>0</v>
      </c>
      <c r="AG668" s="410">
        <f t="shared" si="198"/>
        <v>0</v>
      </c>
      <c r="AH668" s="410">
        <f t="shared" si="198"/>
        <v>0</v>
      </c>
      <c r="AI668" s="410">
        <f t="shared" si="198"/>
        <v>0</v>
      </c>
      <c r="AJ668" s="410">
        <f t="shared" si="198"/>
        <v>0</v>
      </c>
      <c r="AK668" s="410">
        <f t="shared" si="198"/>
        <v>0</v>
      </c>
      <c r="AL668" s="410">
        <f t="shared" si="198"/>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1">
        <v>26</v>
      </c>
      <c r="B670" s="427" t="s">
        <v>118</v>
      </c>
      <c r="C670" s="290" t="s">
        <v>25</v>
      </c>
      <c r="D670" s="294">
        <v>569811.53382147208</v>
      </c>
      <c r="E670" s="294">
        <v>569812.53923586465</v>
      </c>
      <c r="F670" s="294">
        <v>569813.53923586465</v>
      </c>
      <c r="G670" s="294">
        <v>569814.53923586465</v>
      </c>
      <c r="H670" s="294">
        <v>569815.53923586465</v>
      </c>
      <c r="I670" s="294">
        <v>569816.39709095599</v>
      </c>
      <c r="J670" s="294">
        <v>569817.39709095599</v>
      </c>
      <c r="K670" s="294">
        <v>569818.39709095599</v>
      </c>
      <c r="L670" s="294">
        <v>569819.39709095599</v>
      </c>
      <c r="M670" s="294">
        <v>569820.39709095599</v>
      </c>
      <c r="N670" s="294">
        <v>12</v>
      </c>
      <c r="O670" s="294">
        <v>88.881186207531528</v>
      </c>
      <c r="P670" s="294">
        <v>87.741223806844417</v>
      </c>
      <c r="Q670" s="294">
        <v>87.741377789457587</v>
      </c>
      <c r="R670" s="294">
        <v>87.741531772070758</v>
      </c>
      <c r="S670" s="294">
        <v>87.741685754683928</v>
      </c>
      <c r="T670" s="294">
        <v>87.741817849452602</v>
      </c>
      <c r="U670" s="294">
        <v>87.741971832065772</v>
      </c>
      <c r="V670" s="294">
        <v>87.742125814678943</v>
      </c>
      <c r="W670" s="294">
        <v>87.742279797292113</v>
      </c>
      <c r="X670" s="294">
        <v>87.742433779905269</v>
      </c>
      <c r="Y670" s="409"/>
      <c r="Z670" s="758">
        <v>0.8</v>
      </c>
      <c r="AA670" s="758">
        <v>0.2</v>
      </c>
      <c r="AB670" s="409"/>
      <c r="AC670" s="409"/>
      <c r="AD670" s="409"/>
      <c r="AE670" s="409"/>
      <c r="AF670" s="414"/>
      <c r="AG670" s="414"/>
      <c r="AH670" s="414"/>
      <c r="AI670" s="414"/>
      <c r="AJ670" s="414"/>
      <c r="AK670" s="414"/>
      <c r="AL670" s="414"/>
      <c r="AM670" s="295">
        <f>SUM(Y670:AL670)</f>
        <v>1</v>
      </c>
    </row>
    <row r="671" spans="1:39" outlineLevel="1">
      <c r="A671" s="531"/>
      <c r="B671" s="293" t="s">
        <v>311</v>
      </c>
      <c r="C671" s="290" t="s">
        <v>163</v>
      </c>
      <c r="D671" s="294"/>
      <c r="E671" s="294"/>
      <c r="F671" s="294"/>
      <c r="G671" s="294"/>
      <c r="H671" s="294"/>
      <c r="I671" s="294"/>
      <c r="J671" s="294"/>
      <c r="K671" s="294"/>
      <c r="L671" s="294"/>
      <c r="M671" s="294"/>
      <c r="N671" s="294">
        <v>12</v>
      </c>
      <c r="O671" s="294"/>
      <c r="P671" s="294"/>
      <c r="Q671" s="294"/>
      <c r="R671" s="294"/>
      <c r="S671" s="294"/>
      <c r="T671" s="294"/>
      <c r="U671" s="294"/>
      <c r="V671" s="294"/>
      <c r="W671" s="294"/>
      <c r="X671" s="294"/>
      <c r="Y671" s="410">
        <f t="shared" ref="Y671:AL671" si="199">Y670</f>
        <v>0</v>
      </c>
      <c r="Z671" s="410">
        <f t="shared" si="199"/>
        <v>0.8</v>
      </c>
      <c r="AA671" s="410">
        <f t="shared" si="199"/>
        <v>0.2</v>
      </c>
      <c r="AB671" s="410">
        <f t="shared" si="199"/>
        <v>0</v>
      </c>
      <c r="AC671" s="410">
        <f t="shared" si="199"/>
        <v>0</v>
      </c>
      <c r="AD671" s="410">
        <f t="shared" si="199"/>
        <v>0</v>
      </c>
      <c r="AE671" s="410">
        <f t="shared" si="199"/>
        <v>0</v>
      </c>
      <c r="AF671" s="410">
        <f t="shared" si="199"/>
        <v>0</v>
      </c>
      <c r="AG671" s="410">
        <f t="shared" si="199"/>
        <v>0</v>
      </c>
      <c r="AH671" s="410">
        <f t="shared" si="199"/>
        <v>0</v>
      </c>
      <c r="AI671" s="410">
        <f t="shared" si="199"/>
        <v>0</v>
      </c>
      <c r="AJ671" s="410">
        <f t="shared" si="199"/>
        <v>0</v>
      </c>
      <c r="AK671" s="410">
        <f t="shared" si="199"/>
        <v>0</v>
      </c>
      <c r="AL671" s="410">
        <f t="shared" si="199"/>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1">
        <v>27</v>
      </c>
      <c r="B673" s="427" t="s">
        <v>119</v>
      </c>
      <c r="C673" s="290" t="s">
        <v>25</v>
      </c>
      <c r="D673" s="294">
        <v>112060.25430931541</v>
      </c>
      <c r="E673" s="294">
        <v>112060.25430931541</v>
      </c>
      <c r="F673" s="294">
        <v>111705.44587213949</v>
      </c>
      <c r="G673" s="294">
        <v>109666.33819147263</v>
      </c>
      <c r="H673" s="294">
        <v>103058.20452125347</v>
      </c>
      <c r="I673" s="294">
        <v>77885.309181224336</v>
      </c>
      <c r="J673" s="294">
        <v>42972.529037102497</v>
      </c>
      <c r="K673" s="294">
        <v>34940.535693314232</v>
      </c>
      <c r="L673" s="294">
        <v>21028.991845606783</v>
      </c>
      <c r="M673" s="294">
        <v>17933.322925683322</v>
      </c>
      <c r="N673" s="294">
        <v>12</v>
      </c>
      <c r="O673" s="294">
        <v>22.211490070179213</v>
      </c>
      <c r="P673" s="294">
        <v>22.211490070179213</v>
      </c>
      <c r="Q673" s="294">
        <v>22.14116340415724</v>
      </c>
      <c r="R673" s="294">
        <v>21.736991378309956</v>
      </c>
      <c r="S673" s="294">
        <v>20.427191607613839</v>
      </c>
      <c r="T673" s="294">
        <v>15.437665942792655</v>
      </c>
      <c r="U673" s="294">
        <v>9.3164457949518464</v>
      </c>
      <c r="V673" s="294">
        <v>8.1694489108414512</v>
      </c>
      <c r="W673" s="294">
        <v>5.3695002016631115</v>
      </c>
      <c r="X673" s="294">
        <v>5.3580592140988603</v>
      </c>
      <c r="Y673" s="409"/>
      <c r="Z673" s="758">
        <v>0.8</v>
      </c>
      <c r="AA673" s="758">
        <v>0.2</v>
      </c>
      <c r="AB673" s="409"/>
      <c r="AC673" s="409"/>
      <c r="AD673" s="409"/>
      <c r="AE673" s="409"/>
      <c r="AF673" s="414"/>
      <c r="AG673" s="414"/>
      <c r="AH673" s="414"/>
      <c r="AI673" s="414"/>
      <c r="AJ673" s="414"/>
      <c r="AK673" s="414"/>
      <c r="AL673" s="414"/>
      <c r="AM673" s="295">
        <f>SUM(Y673:AL673)</f>
        <v>1</v>
      </c>
    </row>
    <row r="674" spans="1:39" outlineLevel="1">
      <c r="A674" s="531"/>
      <c r="B674" s="293" t="s">
        <v>311</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 t="shared" ref="Y674:AL674" si="200">Y673</f>
        <v>0</v>
      </c>
      <c r="Z674" s="410">
        <f t="shared" si="200"/>
        <v>0.8</v>
      </c>
      <c r="AA674" s="410">
        <f t="shared" si="200"/>
        <v>0.2</v>
      </c>
      <c r="AB674" s="410">
        <f t="shared" si="200"/>
        <v>0</v>
      </c>
      <c r="AC674" s="410">
        <f t="shared" si="200"/>
        <v>0</v>
      </c>
      <c r="AD674" s="410">
        <f t="shared" si="200"/>
        <v>0</v>
      </c>
      <c r="AE674" s="410">
        <f t="shared" si="200"/>
        <v>0</v>
      </c>
      <c r="AF674" s="410">
        <f t="shared" si="200"/>
        <v>0</v>
      </c>
      <c r="AG674" s="410">
        <f t="shared" si="200"/>
        <v>0</v>
      </c>
      <c r="AH674" s="410">
        <f t="shared" si="200"/>
        <v>0</v>
      </c>
      <c r="AI674" s="410">
        <f t="shared" si="200"/>
        <v>0</v>
      </c>
      <c r="AJ674" s="410">
        <f t="shared" si="200"/>
        <v>0</v>
      </c>
      <c r="AK674" s="410">
        <f t="shared" si="200"/>
        <v>0</v>
      </c>
      <c r="AL674" s="410">
        <f t="shared" si="200"/>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311</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 t="shared" ref="Y677:AL677" si="201">Y676</f>
        <v>0</v>
      </c>
      <c r="Z677" s="410">
        <f t="shared" si="201"/>
        <v>0</v>
      </c>
      <c r="AA677" s="410">
        <f t="shared" si="201"/>
        <v>0</v>
      </c>
      <c r="AB677" s="410">
        <f t="shared" si="201"/>
        <v>0</v>
      </c>
      <c r="AC677" s="410">
        <f t="shared" si="201"/>
        <v>0</v>
      </c>
      <c r="AD677" s="410">
        <f t="shared" si="201"/>
        <v>0</v>
      </c>
      <c r="AE677" s="410">
        <f t="shared" si="201"/>
        <v>0</v>
      </c>
      <c r="AF677" s="410">
        <f t="shared" si="201"/>
        <v>0</v>
      </c>
      <c r="AG677" s="410">
        <f t="shared" si="201"/>
        <v>0</v>
      </c>
      <c r="AH677" s="410">
        <f t="shared" si="201"/>
        <v>0</v>
      </c>
      <c r="AI677" s="410">
        <f t="shared" si="201"/>
        <v>0</v>
      </c>
      <c r="AJ677" s="410">
        <f t="shared" si="201"/>
        <v>0</v>
      </c>
      <c r="AK677" s="410">
        <f t="shared" si="201"/>
        <v>0</v>
      </c>
      <c r="AL677" s="410">
        <f t="shared" si="201"/>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1"/>
      <c r="B680" s="293" t="s">
        <v>311</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 t="shared" ref="Y680:AL680" si="202">Y679</f>
        <v>0</v>
      </c>
      <c r="Z680" s="410">
        <f t="shared" si="202"/>
        <v>0</v>
      </c>
      <c r="AA680" s="410">
        <f t="shared" si="202"/>
        <v>0</v>
      </c>
      <c r="AB680" s="410">
        <f t="shared" si="202"/>
        <v>0</v>
      </c>
      <c r="AC680" s="410">
        <f t="shared" si="202"/>
        <v>0</v>
      </c>
      <c r="AD680" s="410">
        <f t="shared" si="202"/>
        <v>0</v>
      </c>
      <c r="AE680" s="410">
        <f t="shared" si="202"/>
        <v>0</v>
      </c>
      <c r="AF680" s="410">
        <f t="shared" si="202"/>
        <v>0</v>
      </c>
      <c r="AG680" s="410">
        <f t="shared" si="202"/>
        <v>0</v>
      </c>
      <c r="AH680" s="410">
        <f t="shared" si="202"/>
        <v>0</v>
      </c>
      <c r="AI680" s="410">
        <f t="shared" si="202"/>
        <v>0</v>
      </c>
      <c r="AJ680" s="410">
        <f t="shared" si="202"/>
        <v>0</v>
      </c>
      <c r="AK680" s="410">
        <f t="shared" si="202"/>
        <v>0</v>
      </c>
      <c r="AL680" s="410">
        <f t="shared" si="202"/>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1"/>
      <c r="B683" s="293" t="s">
        <v>311</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 t="shared" ref="Y683:AL683" si="203">Y682</f>
        <v>0</v>
      </c>
      <c r="Z683" s="410">
        <f t="shared" si="203"/>
        <v>0</v>
      </c>
      <c r="AA683" s="410">
        <f t="shared" si="203"/>
        <v>0</v>
      </c>
      <c r="AB683" s="410">
        <f t="shared" si="203"/>
        <v>0</v>
      </c>
      <c r="AC683" s="410">
        <f t="shared" si="203"/>
        <v>0</v>
      </c>
      <c r="AD683" s="410">
        <f t="shared" si="203"/>
        <v>0</v>
      </c>
      <c r="AE683" s="410">
        <f t="shared" si="203"/>
        <v>0</v>
      </c>
      <c r="AF683" s="410">
        <f t="shared" si="203"/>
        <v>0</v>
      </c>
      <c r="AG683" s="410">
        <f t="shared" si="203"/>
        <v>0</v>
      </c>
      <c r="AH683" s="410">
        <f t="shared" si="203"/>
        <v>0</v>
      </c>
      <c r="AI683" s="410">
        <f t="shared" si="203"/>
        <v>0</v>
      </c>
      <c r="AJ683" s="410">
        <f t="shared" si="203"/>
        <v>0</v>
      </c>
      <c r="AK683" s="410">
        <f t="shared" si="203"/>
        <v>0</v>
      </c>
      <c r="AL683" s="410">
        <f t="shared" si="203"/>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1">
        <v>31</v>
      </c>
      <c r="B685" s="757" t="s">
        <v>778</v>
      </c>
      <c r="C685" s="290" t="s">
        <v>25</v>
      </c>
      <c r="D685" s="294">
        <v>68064.374999999985</v>
      </c>
      <c r="E685" s="294">
        <v>68064.374999999985</v>
      </c>
      <c r="F685" s="294">
        <v>68064.374999999985</v>
      </c>
      <c r="G685" s="294">
        <v>68064.374999999985</v>
      </c>
      <c r="H685" s="294">
        <v>68064.374999999985</v>
      </c>
      <c r="I685" s="294">
        <v>68064.374999999985</v>
      </c>
      <c r="J685" s="294">
        <v>68064.374999999985</v>
      </c>
      <c r="K685" s="294">
        <v>68064.374999999985</v>
      </c>
      <c r="L685" s="294">
        <v>68064.374999999985</v>
      </c>
      <c r="M685" s="294">
        <v>68064.374999999985</v>
      </c>
      <c r="N685" s="294">
        <v>12</v>
      </c>
      <c r="O685" s="294">
        <v>0</v>
      </c>
      <c r="P685" s="294">
        <v>0</v>
      </c>
      <c r="Q685" s="294">
        <v>0</v>
      </c>
      <c r="R685" s="294">
        <v>0</v>
      </c>
      <c r="S685" s="294">
        <v>0</v>
      </c>
      <c r="T685" s="294">
        <v>0</v>
      </c>
      <c r="U685" s="294">
        <v>0</v>
      </c>
      <c r="V685" s="294">
        <v>0</v>
      </c>
      <c r="W685" s="294">
        <v>0</v>
      </c>
      <c r="X685" s="294">
        <v>0</v>
      </c>
      <c r="Y685" s="409"/>
      <c r="Z685" s="758">
        <v>0.8</v>
      </c>
      <c r="AA685" s="758">
        <v>0.2</v>
      </c>
      <c r="AB685" s="409"/>
      <c r="AC685" s="409"/>
      <c r="AD685" s="409"/>
      <c r="AE685" s="409"/>
      <c r="AF685" s="414"/>
      <c r="AG685" s="414"/>
      <c r="AH685" s="414"/>
      <c r="AI685" s="414"/>
      <c r="AJ685" s="414"/>
      <c r="AK685" s="414"/>
      <c r="AL685" s="414"/>
      <c r="AM685" s="295">
        <f>SUM(Y685:AL685)</f>
        <v>1</v>
      </c>
    </row>
    <row r="686" spans="1:39" outlineLevel="1">
      <c r="A686" s="531"/>
      <c r="B686" s="293" t="s">
        <v>311</v>
      </c>
      <c r="C686" s="290" t="s">
        <v>163</v>
      </c>
      <c r="D686" s="294"/>
      <c r="E686" s="294"/>
      <c r="F686" s="294"/>
      <c r="G686" s="294"/>
      <c r="H686" s="294"/>
      <c r="I686" s="294"/>
      <c r="J686" s="294"/>
      <c r="K686" s="294"/>
      <c r="L686" s="294"/>
      <c r="M686" s="294"/>
      <c r="N686" s="294">
        <v>12</v>
      </c>
      <c r="O686" s="294"/>
      <c r="P686" s="294"/>
      <c r="Q686" s="294"/>
      <c r="R686" s="294"/>
      <c r="S686" s="294"/>
      <c r="T686" s="294"/>
      <c r="U686" s="294"/>
      <c r="V686" s="294"/>
      <c r="W686" s="294"/>
      <c r="X686" s="294"/>
      <c r="Y686" s="410">
        <f t="shared" ref="Y686:AL686" si="204">Y685</f>
        <v>0</v>
      </c>
      <c r="Z686" s="410">
        <f t="shared" si="204"/>
        <v>0.8</v>
      </c>
      <c r="AA686" s="410">
        <f t="shared" si="204"/>
        <v>0.2</v>
      </c>
      <c r="AB686" s="410">
        <f t="shared" si="204"/>
        <v>0</v>
      </c>
      <c r="AC686" s="410">
        <f t="shared" si="204"/>
        <v>0</v>
      </c>
      <c r="AD686" s="410">
        <f t="shared" si="204"/>
        <v>0</v>
      </c>
      <c r="AE686" s="410">
        <f t="shared" si="204"/>
        <v>0</v>
      </c>
      <c r="AF686" s="410">
        <f t="shared" si="204"/>
        <v>0</v>
      </c>
      <c r="AG686" s="410">
        <f t="shared" si="204"/>
        <v>0</v>
      </c>
      <c r="AH686" s="410">
        <f t="shared" si="204"/>
        <v>0</v>
      </c>
      <c r="AI686" s="410">
        <f t="shared" si="204"/>
        <v>0</v>
      </c>
      <c r="AJ686" s="410">
        <f t="shared" si="204"/>
        <v>0</v>
      </c>
      <c r="AK686" s="410">
        <f t="shared" si="204"/>
        <v>0</v>
      </c>
      <c r="AL686" s="410">
        <f t="shared" si="204"/>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1"/>
      <c r="B689" s="293" t="s">
        <v>311</v>
      </c>
      <c r="C689" s="290" t="s">
        <v>163</v>
      </c>
      <c r="D689" s="294"/>
      <c r="E689" s="294"/>
      <c r="F689" s="294"/>
      <c r="G689" s="294"/>
      <c r="H689" s="294"/>
      <c r="I689" s="294"/>
      <c r="J689" s="294"/>
      <c r="K689" s="294"/>
      <c r="L689" s="294"/>
      <c r="M689" s="294"/>
      <c r="N689" s="294">
        <v>12</v>
      </c>
      <c r="O689" s="294"/>
      <c r="P689" s="294"/>
      <c r="Q689" s="294"/>
      <c r="R689" s="294"/>
      <c r="S689" s="294"/>
      <c r="T689" s="294"/>
      <c r="U689" s="294"/>
      <c r="V689" s="294"/>
      <c r="W689" s="294"/>
      <c r="X689" s="294"/>
      <c r="Y689" s="410">
        <f t="shared" ref="Y689:AL689" si="205">Y688</f>
        <v>0</v>
      </c>
      <c r="Z689" s="410">
        <f t="shared" si="205"/>
        <v>0</v>
      </c>
      <c r="AA689" s="410">
        <f t="shared" si="205"/>
        <v>0</v>
      </c>
      <c r="AB689" s="410">
        <f t="shared" si="205"/>
        <v>0</v>
      </c>
      <c r="AC689" s="410">
        <f t="shared" si="205"/>
        <v>0</v>
      </c>
      <c r="AD689" s="410">
        <f t="shared" si="205"/>
        <v>0</v>
      </c>
      <c r="AE689" s="410">
        <f t="shared" si="205"/>
        <v>0</v>
      </c>
      <c r="AF689" s="410">
        <f t="shared" si="205"/>
        <v>0</v>
      </c>
      <c r="AG689" s="410">
        <f t="shared" si="205"/>
        <v>0</v>
      </c>
      <c r="AH689" s="410">
        <f t="shared" si="205"/>
        <v>0</v>
      </c>
      <c r="AI689" s="410">
        <f t="shared" si="205"/>
        <v>0</v>
      </c>
      <c r="AJ689" s="410">
        <f t="shared" si="205"/>
        <v>0</v>
      </c>
      <c r="AK689" s="410">
        <f t="shared" si="205"/>
        <v>0</v>
      </c>
      <c r="AL689" s="410">
        <f t="shared" si="205"/>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502</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1">
        <v>33</v>
      </c>
      <c r="B692" s="757" t="s">
        <v>775</v>
      </c>
      <c r="C692" s="290" t="s">
        <v>25</v>
      </c>
      <c r="D692" s="294">
        <v>214159.12224671638</v>
      </c>
      <c r="E692" s="294">
        <v>155091.78428942672</v>
      </c>
      <c r="F692" s="294">
        <v>155091.78428942672</v>
      </c>
      <c r="G692" s="294">
        <v>155091.78428942672</v>
      </c>
      <c r="H692" s="294">
        <v>155091.78428942672</v>
      </c>
      <c r="I692" s="294">
        <v>155091.78428942672</v>
      </c>
      <c r="J692" s="294">
        <v>155091.78428942672</v>
      </c>
      <c r="K692" s="294">
        <v>155088.78396749057</v>
      </c>
      <c r="L692" s="294">
        <v>155088.78396749057</v>
      </c>
      <c r="M692" s="294">
        <v>155088.78396749057</v>
      </c>
      <c r="N692" s="294">
        <v>0</v>
      </c>
      <c r="O692" s="294">
        <v>20.123175740760765</v>
      </c>
      <c r="P692" s="294">
        <v>10.715435486305262</v>
      </c>
      <c r="Q692" s="294">
        <v>10.715435486305262</v>
      </c>
      <c r="R692" s="294">
        <v>10.715435486305262</v>
      </c>
      <c r="S692" s="294">
        <v>10.715435486305262</v>
      </c>
      <c r="T692" s="294">
        <v>10.715435486305262</v>
      </c>
      <c r="U692" s="294">
        <v>10.715435486305262</v>
      </c>
      <c r="V692" s="294">
        <v>10.715435486305262</v>
      </c>
      <c r="W692" s="294">
        <v>10.715435486305262</v>
      </c>
      <c r="X692" s="294">
        <v>10.715435486305262</v>
      </c>
      <c r="Y692" s="409">
        <v>1</v>
      </c>
      <c r="Z692" s="409"/>
      <c r="AA692" s="409"/>
      <c r="AB692" s="409"/>
      <c r="AC692" s="409"/>
      <c r="AD692" s="409"/>
      <c r="AE692" s="409"/>
      <c r="AF692" s="414"/>
      <c r="AG692" s="414"/>
      <c r="AH692" s="414"/>
      <c r="AI692" s="414"/>
      <c r="AJ692" s="414"/>
      <c r="AK692" s="414"/>
      <c r="AL692" s="414"/>
      <c r="AM692" s="295">
        <f>SUM(Y692:AL692)</f>
        <v>1</v>
      </c>
    </row>
    <row r="693" spans="1:39" outlineLevel="1">
      <c r="A693" s="531"/>
      <c r="B693" s="293" t="s">
        <v>311</v>
      </c>
      <c r="C693" s="290" t="s">
        <v>163</v>
      </c>
      <c r="D693" s="294"/>
      <c r="E693" s="294"/>
      <c r="F693" s="294"/>
      <c r="G693" s="294"/>
      <c r="H693" s="294"/>
      <c r="I693" s="294"/>
      <c r="J693" s="294"/>
      <c r="K693" s="294"/>
      <c r="L693" s="294"/>
      <c r="M693" s="294"/>
      <c r="N693" s="294">
        <v>0</v>
      </c>
      <c r="O693" s="294"/>
      <c r="P693" s="294"/>
      <c r="Q693" s="294"/>
      <c r="R693" s="294"/>
      <c r="S693" s="294"/>
      <c r="T693" s="294"/>
      <c r="U693" s="294"/>
      <c r="V693" s="294"/>
      <c r="W693" s="294"/>
      <c r="X693" s="294"/>
      <c r="Y693" s="410">
        <f t="shared" ref="Y693:AL693" si="206">Y692</f>
        <v>1</v>
      </c>
      <c r="Z693" s="410">
        <f t="shared" si="206"/>
        <v>0</v>
      </c>
      <c r="AA693" s="410">
        <f t="shared" si="206"/>
        <v>0</v>
      </c>
      <c r="AB693" s="410">
        <f t="shared" si="206"/>
        <v>0</v>
      </c>
      <c r="AC693" s="410">
        <f t="shared" si="206"/>
        <v>0</v>
      </c>
      <c r="AD693" s="410">
        <f t="shared" si="206"/>
        <v>0</v>
      </c>
      <c r="AE693" s="410">
        <f t="shared" si="206"/>
        <v>0</v>
      </c>
      <c r="AF693" s="410">
        <f t="shared" si="206"/>
        <v>0</v>
      </c>
      <c r="AG693" s="410">
        <f t="shared" si="206"/>
        <v>0</v>
      </c>
      <c r="AH693" s="410">
        <f t="shared" si="206"/>
        <v>0</v>
      </c>
      <c r="AI693" s="410">
        <f t="shared" si="206"/>
        <v>0</v>
      </c>
      <c r="AJ693" s="410">
        <f t="shared" si="206"/>
        <v>0</v>
      </c>
      <c r="AK693" s="410">
        <f t="shared" si="206"/>
        <v>0</v>
      </c>
      <c r="AL693" s="410">
        <f t="shared" si="206"/>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1">
        <v>34</v>
      </c>
      <c r="B695" s="757" t="s">
        <v>776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09"/>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311</v>
      </c>
      <c r="C696" s="290" t="s">
        <v>163</v>
      </c>
      <c r="D696" s="294"/>
      <c r="E696" s="294"/>
      <c r="F696" s="294"/>
      <c r="G696" s="294"/>
      <c r="H696" s="294"/>
      <c r="I696" s="294"/>
      <c r="J696" s="294"/>
      <c r="K696" s="294"/>
      <c r="L696" s="294"/>
      <c r="M696" s="294"/>
      <c r="N696" s="294">
        <v>0</v>
      </c>
      <c r="O696" s="294"/>
      <c r="P696" s="294"/>
      <c r="Q696" s="294"/>
      <c r="R696" s="294"/>
      <c r="S696" s="294"/>
      <c r="T696" s="294"/>
      <c r="U696" s="294"/>
      <c r="V696" s="294"/>
      <c r="W696" s="294"/>
      <c r="X696" s="294"/>
      <c r="Y696" s="410">
        <f t="shared" ref="Y696:AL696" si="207">Y695</f>
        <v>0</v>
      </c>
      <c r="Z696" s="410">
        <f t="shared" si="207"/>
        <v>0</v>
      </c>
      <c r="AA696" s="410">
        <f t="shared" si="207"/>
        <v>0</v>
      </c>
      <c r="AB696" s="410">
        <f t="shared" si="207"/>
        <v>0</v>
      </c>
      <c r="AC696" s="410">
        <f t="shared" si="207"/>
        <v>0</v>
      </c>
      <c r="AD696" s="410">
        <f t="shared" si="207"/>
        <v>0</v>
      </c>
      <c r="AE696" s="410">
        <f t="shared" si="207"/>
        <v>0</v>
      </c>
      <c r="AF696" s="410">
        <f t="shared" si="207"/>
        <v>0</v>
      </c>
      <c r="AG696" s="410">
        <f t="shared" si="207"/>
        <v>0</v>
      </c>
      <c r="AH696" s="410">
        <f t="shared" si="207"/>
        <v>0</v>
      </c>
      <c r="AI696" s="410">
        <f t="shared" si="207"/>
        <v>0</v>
      </c>
      <c r="AJ696" s="410">
        <f t="shared" si="207"/>
        <v>0</v>
      </c>
      <c r="AK696" s="410">
        <f t="shared" si="207"/>
        <v>0</v>
      </c>
      <c r="AL696" s="410">
        <f t="shared" si="207"/>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t="30" outlineLevel="1">
      <c r="A698" s="531">
        <v>35</v>
      </c>
      <c r="B698" s="757" t="s">
        <v>777</v>
      </c>
      <c r="C698" s="290" t="s">
        <v>25</v>
      </c>
      <c r="D698" s="294">
        <v>390.1</v>
      </c>
      <c r="E698" s="294">
        <v>390.1</v>
      </c>
      <c r="F698" s="294">
        <v>390.1</v>
      </c>
      <c r="G698" s="294">
        <v>390.1</v>
      </c>
      <c r="H698" s="294">
        <v>390.1</v>
      </c>
      <c r="I698" s="294">
        <v>390.1</v>
      </c>
      <c r="J698" s="294">
        <v>390.1</v>
      </c>
      <c r="K698" s="294">
        <v>390.1</v>
      </c>
      <c r="L698" s="294">
        <v>390.1</v>
      </c>
      <c r="M698" s="294">
        <v>390.1</v>
      </c>
      <c r="N698" s="294">
        <v>0</v>
      </c>
      <c r="O698" s="294">
        <v>0</v>
      </c>
      <c r="P698" s="294">
        <v>0</v>
      </c>
      <c r="Q698" s="294">
        <v>0</v>
      </c>
      <c r="R698" s="294">
        <v>0</v>
      </c>
      <c r="S698" s="294">
        <v>0</v>
      </c>
      <c r="T698" s="294">
        <v>0</v>
      </c>
      <c r="U698" s="294">
        <v>0</v>
      </c>
      <c r="V698" s="294">
        <v>0</v>
      </c>
      <c r="W698" s="294">
        <v>0</v>
      </c>
      <c r="X698" s="294">
        <v>0</v>
      </c>
      <c r="Y698" s="409">
        <v>1</v>
      </c>
      <c r="Z698" s="409"/>
      <c r="AA698" s="409"/>
      <c r="AB698" s="409"/>
      <c r="AC698" s="409"/>
      <c r="AD698" s="409"/>
      <c r="AE698" s="409"/>
      <c r="AF698" s="414"/>
      <c r="AG698" s="414"/>
      <c r="AH698" s="414"/>
      <c r="AI698" s="414"/>
      <c r="AJ698" s="414"/>
      <c r="AK698" s="414"/>
      <c r="AL698" s="414"/>
      <c r="AM698" s="295">
        <f>SUM(Y698:AL698)</f>
        <v>1</v>
      </c>
    </row>
    <row r="699" spans="1:39" outlineLevel="1">
      <c r="A699" s="531"/>
      <c r="B699" s="293" t="s">
        <v>311</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 t="shared" ref="Y699:AL699" si="208">Y698</f>
        <v>1</v>
      </c>
      <c r="Z699" s="410">
        <f t="shared" si="208"/>
        <v>0</v>
      </c>
      <c r="AA699" s="410">
        <f t="shared" si="208"/>
        <v>0</v>
      </c>
      <c r="AB699" s="410">
        <f t="shared" si="208"/>
        <v>0</v>
      </c>
      <c r="AC699" s="410">
        <f t="shared" si="208"/>
        <v>0</v>
      </c>
      <c r="AD699" s="410">
        <f t="shared" si="208"/>
        <v>0</v>
      </c>
      <c r="AE699" s="410">
        <f t="shared" si="208"/>
        <v>0</v>
      </c>
      <c r="AF699" s="410">
        <f t="shared" si="208"/>
        <v>0</v>
      </c>
      <c r="AG699" s="410">
        <f t="shared" si="208"/>
        <v>0</v>
      </c>
      <c r="AH699" s="410">
        <f t="shared" si="208"/>
        <v>0</v>
      </c>
      <c r="AI699" s="410">
        <f t="shared" si="208"/>
        <v>0</v>
      </c>
      <c r="AJ699" s="410">
        <f t="shared" si="208"/>
        <v>0</v>
      </c>
      <c r="AK699" s="410">
        <f t="shared" si="208"/>
        <v>0</v>
      </c>
      <c r="AL699" s="410">
        <f t="shared" si="208"/>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503</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311</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 t="shared" ref="Y703:AL703" si="209">Y702</f>
        <v>0</v>
      </c>
      <c r="Z703" s="410">
        <f t="shared" si="209"/>
        <v>0</v>
      </c>
      <c r="AA703" s="410">
        <f t="shared" si="209"/>
        <v>0</v>
      </c>
      <c r="AB703" s="410">
        <f t="shared" si="209"/>
        <v>0</v>
      </c>
      <c r="AC703" s="410">
        <f t="shared" si="209"/>
        <v>0</v>
      </c>
      <c r="AD703" s="410">
        <f t="shared" si="209"/>
        <v>0</v>
      </c>
      <c r="AE703" s="410">
        <f t="shared" si="209"/>
        <v>0</v>
      </c>
      <c r="AF703" s="410">
        <f t="shared" si="209"/>
        <v>0</v>
      </c>
      <c r="AG703" s="410">
        <f t="shared" si="209"/>
        <v>0</v>
      </c>
      <c r="AH703" s="410">
        <f t="shared" si="209"/>
        <v>0</v>
      </c>
      <c r="AI703" s="410">
        <f t="shared" si="209"/>
        <v>0</v>
      </c>
      <c r="AJ703" s="410">
        <f t="shared" si="209"/>
        <v>0</v>
      </c>
      <c r="AK703" s="410">
        <f t="shared" si="209"/>
        <v>0</v>
      </c>
      <c r="AL703" s="410">
        <f t="shared" si="209"/>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311</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 t="shared" ref="Y706:AL706" si="210">Y705</f>
        <v>0</v>
      </c>
      <c r="Z706" s="410">
        <f t="shared" si="210"/>
        <v>0</v>
      </c>
      <c r="AA706" s="410">
        <f t="shared" si="210"/>
        <v>0</v>
      </c>
      <c r="AB706" s="410">
        <f t="shared" si="210"/>
        <v>0</v>
      </c>
      <c r="AC706" s="410">
        <f t="shared" si="210"/>
        <v>0</v>
      </c>
      <c r="AD706" s="410">
        <f t="shared" si="210"/>
        <v>0</v>
      </c>
      <c r="AE706" s="410">
        <f t="shared" si="210"/>
        <v>0</v>
      </c>
      <c r="AF706" s="410">
        <f t="shared" si="210"/>
        <v>0</v>
      </c>
      <c r="AG706" s="410">
        <f t="shared" si="210"/>
        <v>0</v>
      </c>
      <c r="AH706" s="410">
        <f t="shared" si="210"/>
        <v>0</v>
      </c>
      <c r="AI706" s="410">
        <f t="shared" si="210"/>
        <v>0</v>
      </c>
      <c r="AJ706" s="410">
        <f t="shared" si="210"/>
        <v>0</v>
      </c>
      <c r="AK706" s="410">
        <f t="shared" si="210"/>
        <v>0</v>
      </c>
      <c r="AL706" s="410">
        <f t="shared" si="210"/>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311</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 t="shared" ref="Y709:AL709" si="211">Y708</f>
        <v>0</v>
      </c>
      <c r="Z709" s="410">
        <f t="shared" si="211"/>
        <v>0</v>
      </c>
      <c r="AA709" s="410">
        <f t="shared" si="211"/>
        <v>0</v>
      </c>
      <c r="AB709" s="410">
        <f t="shared" si="211"/>
        <v>0</v>
      </c>
      <c r="AC709" s="410">
        <f t="shared" si="211"/>
        <v>0</v>
      </c>
      <c r="AD709" s="410">
        <f t="shared" si="211"/>
        <v>0</v>
      </c>
      <c r="AE709" s="410">
        <f t="shared" si="211"/>
        <v>0</v>
      </c>
      <c r="AF709" s="410">
        <f t="shared" si="211"/>
        <v>0</v>
      </c>
      <c r="AG709" s="410">
        <f t="shared" si="211"/>
        <v>0</v>
      </c>
      <c r="AH709" s="410">
        <f t="shared" si="211"/>
        <v>0</v>
      </c>
      <c r="AI709" s="410">
        <f t="shared" si="211"/>
        <v>0</v>
      </c>
      <c r="AJ709" s="410">
        <f t="shared" si="211"/>
        <v>0</v>
      </c>
      <c r="AK709" s="410">
        <f t="shared" si="211"/>
        <v>0</v>
      </c>
      <c r="AL709" s="410">
        <f t="shared" si="211"/>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311</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 t="shared" ref="Y712:AL712" si="212">Y711</f>
        <v>0</v>
      </c>
      <c r="Z712" s="410">
        <f t="shared" si="212"/>
        <v>0</v>
      </c>
      <c r="AA712" s="410">
        <f t="shared" si="212"/>
        <v>0</v>
      </c>
      <c r="AB712" s="410">
        <f t="shared" si="212"/>
        <v>0</v>
      </c>
      <c r="AC712" s="410">
        <f t="shared" si="212"/>
        <v>0</v>
      </c>
      <c r="AD712" s="410">
        <f t="shared" si="212"/>
        <v>0</v>
      </c>
      <c r="AE712" s="410">
        <f t="shared" si="212"/>
        <v>0</v>
      </c>
      <c r="AF712" s="410">
        <f t="shared" si="212"/>
        <v>0</v>
      </c>
      <c r="AG712" s="410">
        <f t="shared" si="212"/>
        <v>0</v>
      </c>
      <c r="AH712" s="410">
        <f t="shared" si="212"/>
        <v>0</v>
      </c>
      <c r="AI712" s="410">
        <f t="shared" si="212"/>
        <v>0</v>
      </c>
      <c r="AJ712" s="410">
        <f t="shared" si="212"/>
        <v>0</v>
      </c>
      <c r="AK712" s="410">
        <f t="shared" si="212"/>
        <v>0</v>
      </c>
      <c r="AL712" s="410">
        <f t="shared" si="212"/>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311</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 t="shared" ref="Y715:AL715" si="213">Y714</f>
        <v>0</v>
      </c>
      <c r="Z715" s="410">
        <f t="shared" si="213"/>
        <v>0</v>
      </c>
      <c r="AA715" s="410">
        <f t="shared" si="213"/>
        <v>0</v>
      </c>
      <c r="AB715" s="410">
        <f t="shared" si="213"/>
        <v>0</v>
      </c>
      <c r="AC715" s="410">
        <f t="shared" si="213"/>
        <v>0</v>
      </c>
      <c r="AD715" s="410">
        <f t="shared" si="213"/>
        <v>0</v>
      </c>
      <c r="AE715" s="410">
        <f t="shared" si="213"/>
        <v>0</v>
      </c>
      <c r="AF715" s="410">
        <f t="shared" si="213"/>
        <v>0</v>
      </c>
      <c r="AG715" s="410">
        <f t="shared" si="213"/>
        <v>0</v>
      </c>
      <c r="AH715" s="410">
        <f t="shared" si="213"/>
        <v>0</v>
      </c>
      <c r="AI715" s="410">
        <f t="shared" si="213"/>
        <v>0</v>
      </c>
      <c r="AJ715" s="410">
        <f t="shared" si="213"/>
        <v>0</v>
      </c>
      <c r="AK715" s="410">
        <f t="shared" si="213"/>
        <v>0</v>
      </c>
      <c r="AL715" s="410">
        <f t="shared" si="213"/>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311</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 t="shared" ref="Y718:AL718" si="214">Y717</f>
        <v>0</v>
      </c>
      <c r="Z718" s="410">
        <f t="shared" si="214"/>
        <v>0</v>
      </c>
      <c r="AA718" s="410">
        <f t="shared" si="214"/>
        <v>0</v>
      </c>
      <c r="AB718" s="410">
        <f t="shared" si="214"/>
        <v>0</v>
      </c>
      <c r="AC718" s="410">
        <f t="shared" si="214"/>
        <v>0</v>
      </c>
      <c r="AD718" s="410">
        <f t="shared" si="214"/>
        <v>0</v>
      </c>
      <c r="AE718" s="410">
        <f t="shared" si="214"/>
        <v>0</v>
      </c>
      <c r="AF718" s="410">
        <f t="shared" si="214"/>
        <v>0</v>
      </c>
      <c r="AG718" s="410">
        <f t="shared" si="214"/>
        <v>0</v>
      </c>
      <c r="AH718" s="410">
        <f t="shared" si="214"/>
        <v>0</v>
      </c>
      <c r="AI718" s="410">
        <f t="shared" si="214"/>
        <v>0</v>
      </c>
      <c r="AJ718" s="410">
        <f t="shared" si="214"/>
        <v>0</v>
      </c>
      <c r="AK718" s="410">
        <f t="shared" si="214"/>
        <v>0</v>
      </c>
      <c r="AL718" s="410">
        <f t="shared" si="214"/>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311</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 t="shared" ref="Y721:AL721" si="215">Y720</f>
        <v>0</v>
      </c>
      <c r="Z721" s="410">
        <f t="shared" si="215"/>
        <v>0</v>
      </c>
      <c r="AA721" s="410">
        <f t="shared" si="215"/>
        <v>0</v>
      </c>
      <c r="AB721" s="410">
        <f t="shared" si="215"/>
        <v>0</v>
      </c>
      <c r="AC721" s="410">
        <f t="shared" si="215"/>
        <v>0</v>
      </c>
      <c r="AD721" s="410">
        <f t="shared" si="215"/>
        <v>0</v>
      </c>
      <c r="AE721" s="410">
        <f t="shared" si="215"/>
        <v>0</v>
      </c>
      <c r="AF721" s="410">
        <f t="shared" si="215"/>
        <v>0</v>
      </c>
      <c r="AG721" s="410">
        <f t="shared" si="215"/>
        <v>0</v>
      </c>
      <c r="AH721" s="410">
        <f t="shared" si="215"/>
        <v>0</v>
      </c>
      <c r="AI721" s="410">
        <f t="shared" si="215"/>
        <v>0</v>
      </c>
      <c r="AJ721" s="410">
        <f t="shared" si="215"/>
        <v>0</v>
      </c>
      <c r="AK721" s="410">
        <f t="shared" si="215"/>
        <v>0</v>
      </c>
      <c r="AL721" s="410">
        <f t="shared" si="215"/>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311</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 t="shared" ref="Y724:AL724" si="216">Y723</f>
        <v>0</v>
      </c>
      <c r="Z724" s="410">
        <f t="shared" si="216"/>
        <v>0</v>
      </c>
      <c r="AA724" s="410">
        <f t="shared" si="216"/>
        <v>0</v>
      </c>
      <c r="AB724" s="410">
        <f t="shared" si="216"/>
        <v>0</v>
      </c>
      <c r="AC724" s="410">
        <f t="shared" si="216"/>
        <v>0</v>
      </c>
      <c r="AD724" s="410">
        <f t="shared" si="216"/>
        <v>0</v>
      </c>
      <c r="AE724" s="410">
        <f t="shared" si="216"/>
        <v>0</v>
      </c>
      <c r="AF724" s="410">
        <f t="shared" si="216"/>
        <v>0</v>
      </c>
      <c r="AG724" s="410">
        <f t="shared" si="216"/>
        <v>0</v>
      </c>
      <c r="AH724" s="410">
        <f t="shared" si="216"/>
        <v>0</v>
      </c>
      <c r="AI724" s="410">
        <f t="shared" si="216"/>
        <v>0</v>
      </c>
      <c r="AJ724" s="410">
        <f t="shared" si="216"/>
        <v>0</v>
      </c>
      <c r="AK724" s="410">
        <f t="shared" si="216"/>
        <v>0</v>
      </c>
      <c r="AL724" s="410">
        <f t="shared" si="216"/>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311</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 t="shared" ref="Y727:AL727" si="217">Y726</f>
        <v>0</v>
      </c>
      <c r="Z727" s="410">
        <f t="shared" si="217"/>
        <v>0</v>
      </c>
      <c r="AA727" s="410">
        <f t="shared" si="217"/>
        <v>0</v>
      </c>
      <c r="AB727" s="410">
        <f t="shared" si="217"/>
        <v>0</v>
      </c>
      <c r="AC727" s="410">
        <f t="shared" si="217"/>
        <v>0</v>
      </c>
      <c r="AD727" s="410">
        <f t="shared" si="217"/>
        <v>0</v>
      </c>
      <c r="AE727" s="410">
        <f t="shared" si="217"/>
        <v>0</v>
      </c>
      <c r="AF727" s="410">
        <f t="shared" si="217"/>
        <v>0</v>
      </c>
      <c r="AG727" s="410">
        <f t="shared" si="217"/>
        <v>0</v>
      </c>
      <c r="AH727" s="410">
        <f t="shared" si="217"/>
        <v>0</v>
      </c>
      <c r="AI727" s="410">
        <f t="shared" si="217"/>
        <v>0</v>
      </c>
      <c r="AJ727" s="410">
        <f t="shared" si="217"/>
        <v>0</v>
      </c>
      <c r="AK727" s="410">
        <f t="shared" si="217"/>
        <v>0</v>
      </c>
      <c r="AL727" s="410">
        <f t="shared" si="217"/>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311</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 t="shared" ref="Y730:AL730" si="218">Y729</f>
        <v>0</v>
      </c>
      <c r="Z730" s="410">
        <f t="shared" si="218"/>
        <v>0</v>
      </c>
      <c r="AA730" s="410">
        <f t="shared" si="218"/>
        <v>0</v>
      </c>
      <c r="AB730" s="410">
        <f t="shared" si="218"/>
        <v>0</v>
      </c>
      <c r="AC730" s="410">
        <f t="shared" si="218"/>
        <v>0</v>
      </c>
      <c r="AD730" s="410">
        <f t="shared" si="218"/>
        <v>0</v>
      </c>
      <c r="AE730" s="410">
        <f t="shared" si="218"/>
        <v>0</v>
      </c>
      <c r="AF730" s="410">
        <f t="shared" si="218"/>
        <v>0</v>
      </c>
      <c r="AG730" s="410">
        <f t="shared" si="218"/>
        <v>0</v>
      </c>
      <c r="AH730" s="410">
        <f t="shared" si="218"/>
        <v>0</v>
      </c>
      <c r="AI730" s="410">
        <f t="shared" si="218"/>
        <v>0</v>
      </c>
      <c r="AJ730" s="410">
        <f t="shared" si="218"/>
        <v>0</v>
      </c>
      <c r="AK730" s="410">
        <f t="shared" si="218"/>
        <v>0</v>
      </c>
      <c r="AL730" s="410">
        <f t="shared" si="218"/>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311</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 t="shared" ref="Y733:AL733" si="219">Y732</f>
        <v>0</v>
      </c>
      <c r="Z733" s="410">
        <f t="shared" si="219"/>
        <v>0</v>
      </c>
      <c r="AA733" s="410">
        <f t="shared" si="219"/>
        <v>0</v>
      </c>
      <c r="AB733" s="410">
        <f t="shared" si="219"/>
        <v>0</v>
      </c>
      <c r="AC733" s="410">
        <f t="shared" si="219"/>
        <v>0</v>
      </c>
      <c r="AD733" s="410">
        <f t="shared" si="219"/>
        <v>0</v>
      </c>
      <c r="AE733" s="410">
        <f t="shared" si="219"/>
        <v>0</v>
      </c>
      <c r="AF733" s="410">
        <f t="shared" si="219"/>
        <v>0</v>
      </c>
      <c r="AG733" s="410">
        <f t="shared" si="219"/>
        <v>0</v>
      </c>
      <c r="AH733" s="410">
        <f t="shared" si="219"/>
        <v>0</v>
      </c>
      <c r="AI733" s="410">
        <f t="shared" si="219"/>
        <v>0</v>
      </c>
      <c r="AJ733" s="410">
        <f t="shared" si="219"/>
        <v>0</v>
      </c>
      <c r="AK733" s="410">
        <f t="shared" si="219"/>
        <v>0</v>
      </c>
      <c r="AL733" s="410">
        <f t="shared" si="219"/>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311</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 t="shared" ref="Y736:AL736" si="220">Y735</f>
        <v>0</v>
      </c>
      <c r="Z736" s="410">
        <f t="shared" si="220"/>
        <v>0</v>
      </c>
      <c r="AA736" s="410">
        <f t="shared" si="220"/>
        <v>0</v>
      </c>
      <c r="AB736" s="410">
        <f t="shared" si="220"/>
        <v>0</v>
      </c>
      <c r="AC736" s="410">
        <f t="shared" si="220"/>
        <v>0</v>
      </c>
      <c r="AD736" s="410">
        <f t="shared" si="220"/>
        <v>0</v>
      </c>
      <c r="AE736" s="410">
        <f t="shared" si="220"/>
        <v>0</v>
      </c>
      <c r="AF736" s="410">
        <f t="shared" si="220"/>
        <v>0</v>
      </c>
      <c r="AG736" s="410">
        <f t="shared" si="220"/>
        <v>0</v>
      </c>
      <c r="AH736" s="410">
        <f t="shared" si="220"/>
        <v>0</v>
      </c>
      <c r="AI736" s="410">
        <f t="shared" si="220"/>
        <v>0</v>
      </c>
      <c r="AJ736" s="410">
        <f t="shared" si="220"/>
        <v>0</v>
      </c>
      <c r="AK736" s="410">
        <f t="shared" si="220"/>
        <v>0</v>
      </c>
      <c r="AL736" s="410">
        <f t="shared" si="220"/>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311</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 t="shared" ref="Y739:AL739" si="221">Y738</f>
        <v>0</v>
      </c>
      <c r="Z739" s="410">
        <f t="shared" si="221"/>
        <v>0</v>
      </c>
      <c r="AA739" s="410">
        <f t="shared" si="221"/>
        <v>0</v>
      </c>
      <c r="AB739" s="410">
        <f t="shared" si="221"/>
        <v>0</v>
      </c>
      <c r="AC739" s="410">
        <f t="shared" si="221"/>
        <v>0</v>
      </c>
      <c r="AD739" s="410">
        <f t="shared" si="221"/>
        <v>0</v>
      </c>
      <c r="AE739" s="410">
        <f t="shared" si="221"/>
        <v>0</v>
      </c>
      <c r="AF739" s="410">
        <f t="shared" si="221"/>
        <v>0</v>
      </c>
      <c r="AG739" s="410">
        <f t="shared" si="221"/>
        <v>0</v>
      </c>
      <c r="AH739" s="410">
        <f t="shared" si="221"/>
        <v>0</v>
      </c>
      <c r="AI739" s="410">
        <f t="shared" si="221"/>
        <v>0</v>
      </c>
      <c r="AJ739" s="410">
        <f t="shared" si="221"/>
        <v>0</v>
      </c>
      <c r="AK739" s="410">
        <f t="shared" si="221"/>
        <v>0</v>
      </c>
      <c r="AL739" s="410">
        <f t="shared" si="221"/>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311</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 t="shared" ref="Y742:AL742" si="222">Y741</f>
        <v>0</v>
      </c>
      <c r="Z742" s="410">
        <f t="shared" si="222"/>
        <v>0</v>
      </c>
      <c r="AA742" s="410">
        <f t="shared" si="222"/>
        <v>0</v>
      </c>
      <c r="AB742" s="410">
        <f t="shared" si="222"/>
        <v>0</v>
      </c>
      <c r="AC742" s="410">
        <f t="shared" si="222"/>
        <v>0</v>
      </c>
      <c r="AD742" s="410">
        <f t="shared" si="222"/>
        <v>0</v>
      </c>
      <c r="AE742" s="410">
        <f t="shared" si="222"/>
        <v>0</v>
      </c>
      <c r="AF742" s="410">
        <f t="shared" si="222"/>
        <v>0</v>
      </c>
      <c r="AG742" s="410">
        <f t="shared" si="222"/>
        <v>0</v>
      </c>
      <c r="AH742" s="410">
        <f t="shared" si="222"/>
        <v>0</v>
      </c>
      <c r="AI742" s="410">
        <f t="shared" si="222"/>
        <v>0</v>
      </c>
      <c r="AJ742" s="410">
        <f t="shared" si="222"/>
        <v>0</v>
      </c>
      <c r="AK742" s="410">
        <f t="shared" si="222"/>
        <v>0</v>
      </c>
      <c r="AL742" s="410">
        <f t="shared" si="222"/>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312</v>
      </c>
      <c r="C744" s="328"/>
      <c r="D744" s="328">
        <f>SUM(D587:D742)</f>
        <v>1137278.9588825039</v>
      </c>
      <c r="E744" s="328"/>
      <c r="F744" s="328"/>
      <c r="G744" s="328"/>
      <c r="H744" s="328"/>
      <c r="I744" s="328"/>
      <c r="J744" s="328"/>
      <c r="K744" s="328"/>
      <c r="L744" s="328"/>
      <c r="M744" s="328"/>
      <c r="N744" s="328"/>
      <c r="O744" s="328">
        <f>SUM(O587:O742)</f>
        <v>176.07458834474488</v>
      </c>
      <c r="P744" s="328"/>
      <c r="Q744" s="328"/>
      <c r="R744" s="328"/>
      <c r="S744" s="328"/>
      <c r="T744" s="328"/>
      <c r="U744" s="328"/>
      <c r="V744" s="328"/>
      <c r="W744" s="328"/>
      <c r="X744" s="328"/>
      <c r="Y744" s="328">
        <f>IF(Y585="kWh",SUMPRODUCT(D587:D742,Y587:Y742))</f>
        <v>387342.79575171636</v>
      </c>
      <c r="Z744" s="328">
        <f>IF(Z585="kWh",SUMPRODUCT(D587:D742,Z587:Z742))</f>
        <v>599948.93050463009</v>
      </c>
      <c r="AA744" s="328">
        <f>IF(AA585="kw",SUMPRODUCT(N587:N742,O587:O742,AA587:AA742),SUMPRODUCT(D587:D742,AA587:AA742))</f>
        <v>266.6224230665058</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313</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1812969</v>
      </c>
      <c r="Z745" s="391">
        <f>HLOOKUP(Z401,'2. LRAMVA Threshold'!$B$42:$Q$53,10,FALSE)</f>
        <v>749358</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314</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5.1000000000000004E-3</v>
      </c>
      <c r="Z747" s="340">
        <f>HLOOKUP(Z$35,'3.  Distribution Rates'!$C$122:$P$133,10,FALSE)</f>
        <v>8.3000000000000001E-3</v>
      </c>
      <c r="AA747" s="340">
        <f>HLOOKUP(AA$35,'3.  Distribution Rates'!$C$122:$P$133,10,FALSE)</f>
        <v>3.3971</v>
      </c>
      <c r="AB747" s="340">
        <f>HLOOKUP(AB$35,'3.  Distribution Rates'!$C$122:$P$133,10,FALSE)</f>
        <v>2.0990000000000002</v>
      </c>
      <c r="AC747" s="340">
        <f>HLOOKUP(AC$35,'3.  Distribution Rates'!$C$122:$P$133,10,FALSE)</f>
        <v>2.1499999999999998E-2</v>
      </c>
      <c r="AD747" s="340">
        <f>HLOOKUP(AD$35,'3.  Distribution Rates'!$C$122:$P$133,10,FALSE)</f>
        <v>11.356</v>
      </c>
      <c r="AE747" s="340">
        <f>HLOOKUP(AE$35,'3.  Distribution Rates'!$C$122:$P$133,10,FALSE)</f>
        <v>8.4293999999999993</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315</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3">SUM(Y748:AL748)</f>
        <v>0</v>
      </c>
      <c r="AN748" s="442"/>
    </row>
    <row r="749" spans="1:40">
      <c r="B749" s="323" t="s">
        <v>316</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3"/>
        <v>0</v>
      </c>
      <c r="AN749" s="442"/>
    </row>
    <row r="750" spans="1:40">
      <c r="B750" s="323" t="s">
        <v>317</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3"/>
        <v>0</v>
      </c>
      <c r="AN750" s="442"/>
    </row>
    <row r="751" spans="1:40">
      <c r="B751" s="323" t="s">
        <v>318</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3"/>
        <v>0</v>
      </c>
      <c r="AN751" s="442"/>
    </row>
    <row r="752" spans="1:40">
      <c r="B752" s="323" t="s">
        <v>319</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4">Y210*Y747</f>
        <v>0</v>
      </c>
      <c r="Z752" s="377">
        <f t="shared" si="224"/>
        <v>0</v>
      </c>
      <c r="AA752" s="377">
        <f t="shared" si="224"/>
        <v>0</v>
      </c>
      <c r="AB752" s="377">
        <f t="shared" si="224"/>
        <v>0</v>
      </c>
      <c r="AC752" s="377">
        <f t="shared" si="224"/>
        <v>0</v>
      </c>
      <c r="AD752" s="377">
        <f t="shared" si="224"/>
        <v>0</v>
      </c>
      <c r="AE752" s="377">
        <f t="shared" si="224"/>
        <v>0</v>
      </c>
      <c r="AF752" s="377">
        <f t="shared" si="224"/>
        <v>0</v>
      </c>
      <c r="AG752" s="377">
        <f t="shared" si="224"/>
        <v>0</v>
      </c>
      <c r="AH752" s="377">
        <f t="shared" si="224"/>
        <v>0</v>
      </c>
      <c r="AI752" s="377">
        <f t="shared" si="224"/>
        <v>0</v>
      </c>
      <c r="AJ752" s="377">
        <f t="shared" si="224"/>
        <v>0</v>
      </c>
      <c r="AK752" s="377">
        <f t="shared" si="224"/>
        <v>0</v>
      </c>
      <c r="AL752" s="377">
        <f t="shared" si="224"/>
        <v>0</v>
      </c>
      <c r="AM752" s="628">
        <f t="shared" si="223"/>
        <v>0</v>
      </c>
      <c r="AN752" s="442"/>
    </row>
    <row r="753" spans="1:40">
      <c r="B753" s="323" t="s">
        <v>320</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5">Y393*Y747</f>
        <v>3893.8705991449065</v>
      </c>
      <c r="Z753" s="377">
        <f t="shared" si="225"/>
        <v>6610.7068251606042</v>
      </c>
      <c r="AA753" s="377">
        <f t="shared" si="225"/>
        <v>1516.4654400000002</v>
      </c>
      <c r="AB753" s="377">
        <f t="shared" si="225"/>
        <v>0</v>
      </c>
      <c r="AC753" s="377">
        <f t="shared" si="225"/>
        <v>0</v>
      </c>
      <c r="AD753" s="377">
        <f t="shared" si="225"/>
        <v>0</v>
      </c>
      <c r="AE753" s="377">
        <f t="shared" si="225"/>
        <v>0</v>
      </c>
      <c r="AF753" s="377">
        <f t="shared" si="225"/>
        <v>0</v>
      </c>
      <c r="AG753" s="377">
        <f t="shared" si="225"/>
        <v>0</v>
      </c>
      <c r="AH753" s="377">
        <f t="shared" si="225"/>
        <v>0</v>
      </c>
      <c r="AI753" s="377">
        <f t="shared" si="225"/>
        <v>0</v>
      </c>
      <c r="AJ753" s="377">
        <f t="shared" si="225"/>
        <v>0</v>
      </c>
      <c r="AK753" s="377">
        <f t="shared" si="225"/>
        <v>0</v>
      </c>
      <c r="AL753" s="377">
        <f t="shared" si="225"/>
        <v>0</v>
      </c>
      <c r="AM753" s="628">
        <f t="shared" si="223"/>
        <v>12021.042864305511</v>
      </c>
      <c r="AN753" s="442"/>
    </row>
    <row r="754" spans="1:40">
      <c r="B754" s="323" t="s">
        <v>321</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6">Y576*Y747</f>
        <v>5486.8248000000003</v>
      </c>
      <c r="Z754" s="377">
        <f t="shared" si="226"/>
        <v>0</v>
      </c>
      <c r="AA754" s="377">
        <f t="shared" si="226"/>
        <v>0</v>
      </c>
      <c r="AB754" s="377">
        <f t="shared" si="226"/>
        <v>0</v>
      </c>
      <c r="AC754" s="377">
        <f t="shared" si="226"/>
        <v>0</v>
      </c>
      <c r="AD754" s="377">
        <f t="shared" si="226"/>
        <v>0</v>
      </c>
      <c r="AE754" s="377">
        <f t="shared" si="226"/>
        <v>0</v>
      </c>
      <c r="AF754" s="377">
        <f t="shared" si="226"/>
        <v>0</v>
      </c>
      <c r="AG754" s="377">
        <f t="shared" si="226"/>
        <v>0</v>
      </c>
      <c r="AH754" s="377">
        <f t="shared" si="226"/>
        <v>0</v>
      </c>
      <c r="AI754" s="377">
        <f t="shared" si="226"/>
        <v>0</v>
      </c>
      <c r="AJ754" s="377">
        <f t="shared" si="226"/>
        <v>0</v>
      </c>
      <c r="AK754" s="377">
        <f t="shared" si="226"/>
        <v>0</v>
      </c>
      <c r="AL754" s="377">
        <f t="shared" si="226"/>
        <v>0</v>
      </c>
      <c r="AM754" s="628">
        <f t="shared" si="223"/>
        <v>5486.8248000000003</v>
      </c>
      <c r="AN754" s="442"/>
    </row>
    <row r="755" spans="1:40">
      <c r="B755" s="323" t="s">
        <v>322</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1975.4482583337535</v>
      </c>
      <c r="Z755" s="377">
        <f t="shared" ref="Z755:AL755" si="227">Z744*Z747</f>
        <v>4979.5761231884298</v>
      </c>
      <c r="AA755" s="377">
        <f t="shared" si="227"/>
        <v>905.74303339922687</v>
      </c>
      <c r="AB755" s="377">
        <f t="shared" si="227"/>
        <v>0</v>
      </c>
      <c r="AC755" s="377">
        <f t="shared" si="227"/>
        <v>0</v>
      </c>
      <c r="AD755" s="377">
        <f t="shared" si="227"/>
        <v>0</v>
      </c>
      <c r="AE755" s="377">
        <f t="shared" si="227"/>
        <v>0</v>
      </c>
      <c r="AF755" s="377">
        <f t="shared" si="227"/>
        <v>0</v>
      </c>
      <c r="AG755" s="377">
        <f t="shared" si="227"/>
        <v>0</v>
      </c>
      <c r="AH755" s="377">
        <f t="shared" si="227"/>
        <v>0</v>
      </c>
      <c r="AI755" s="377">
        <f t="shared" si="227"/>
        <v>0</v>
      </c>
      <c r="AJ755" s="377">
        <f t="shared" si="227"/>
        <v>0</v>
      </c>
      <c r="AK755" s="377">
        <f t="shared" si="227"/>
        <v>0</v>
      </c>
      <c r="AL755" s="377">
        <f t="shared" si="227"/>
        <v>0</v>
      </c>
      <c r="AM755" s="628">
        <f t="shared" si="223"/>
        <v>7860.7674149214108</v>
      </c>
      <c r="AN755" s="442"/>
    </row>
    <row r="756" spans="1:40" ht="15.75">
      <c r="B756" s="348" t="s">
        <v>323</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 t="shared" ref="Y756:AE756" si="228">SUM(Y748:Y755)</f>
        <v>11356.14365747866</v>
      </c>
      <c r="Z756" s="345">
        <f t="shared" si="228"/>
        <v>11590.282948349035</v>
      </c>
      <c r="AA756" s="345">
        <f t="shared" si="228"/>
        <v>2422.2084733992269</v>
      </c>
      <c r="AB756" s="345">
        <f t="shared" si="228"/>
        <v>0</v>
      </c>
      <c r="AC756" s="345">
        <f t="shared" si="228"/>
        <v>0</v>
      </c>
      <c r="AD756" s="345">
        <f t="shared" si="228"/>
        <v>0</v>
      </c>
      <c r="AE756" s="345">
        <f t="shared" si="228"/>
        <v>0</v>
      </c>
      <c r="AF756" s="345">
        <f t="shared" ref="AF756:AL756" si="229">SUM(AF748:AF755)</f>
        <v>0</v>
      </c>
      <c r="AG756" s="345">
        <f t="shared" si="229"/>
        <v>0</v>
      </c>
      <c r="AH756" s="345">
        <f t="shared" si="229"/>
        <v>0</v>
      </c>
      <c r="AI756" s="345">
        <f t="shared" si="229"/>
        <v>0</v>
      </c>
      <c r="AJ756" s="345">
        <f t="shared" si="229"/>
        <v>0</v>
      </c>
      <c r="AK756" s="345">
        <f t="shared" si="229"/>
        <v>0</v>
      </c>
      <c r="AL756" s="345">
        <f t="shared" si="229"/>
        <v>0</v>
      </c>
      <c r="AM756" s="406">
        <f>SUM(AM748:AM755)</f>
        <v>25368.635079226922</v>
      </c>
      <c r="AN756" s="442"/>
    </row>
    <row r="757" spans="1:40" ht="15.75">
      <c r="B757" s="348" t="s">
        <v>324</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9246.1419000000005</v>
      </c>
      <c r="Z757" s="346">
        <f t="shared" ref="Z757:AE757" si="230">Z745*Z747</f>
        <v>6219.6714000000002</v>
      </c>
      <c r="AA757" s="346">
        <f t="shared" si="230"/>
        <v>0</v>
      </c>
      <c r="AB757" s="346">
        <f t="shared" si="230"/>
        <v>0</v>
      </c>
      <c r="AC757" s="346">
        <f t="shared" si="230"/>
        <v>0</v>
      </c>
      <c r="AD757" s="346">
        <f t="shared" si="230"/>
        <v>0</v>
      </c>
      <c r="AE757" s="346">
        <f t="shared" si="230"/>
        <v>0</v>
      </c>
      <c r="AF757" s="346">
        <f t="shared" ref="AF757:AL757" si="231">AF745*AF747</f>
        <v>0</v>
      </c>
      <c r="AG757" s="346">
        <f t="shared" si="231"/>
        <v>0</v>
      </c>
      <c r="AH757" s="346">
        <f t="shared" si="231"/>
        <v>0</v>
      </c>
      <c r="AI757" s="346">
        <f t="shared" si="231"/>
        <v>0</v>
      </c>
      <c r="AJ757" s="346">
        <f t="shared" si="231"/>
        <v>0</v>
      </c>
      <c r="AK757" s="346">
        <f t="shared" si="231"/>
        <v>0</v>
      </c>
      <c r="AL757" s="346">
        <f t="shared" si="231"/>
        <v>0</v>
      </c>
      <c r="AM757" s="406">
        <f>SUM(Y757:AL757)</f>
        <v>15465.813300000002</v>
      </c>
      <c r="AN757" s="442"/>
    </row>
    <row r="758" spans="1:40" ht="15.75">
      <c r="B758" s="348" t="s">
        <v>325</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9902.8217792269206</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326</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328275.45779442671</v>
      </c>
      <c r="Z760" s="290">
        <f>SUMPRODUCT(E587:E742,Z587:Z742)</f>
        <v>599949.73483614414</v>
      </c>
      <c r="AA760" s="290">
        <f t="shared" ref="AA760:AL760" si="232">IF(AA585="kw",SUMPRODUCT($N$587:$N$742,$P$587:$P$742,AA587:AA742),SUMPRODUCT($E$587:$E$742,AA587:AA742))</f>
        <v>263.88651330485675</v>
      </c>
      <c r="AB760" s="290">
        <f t="shared" si="232"/>
        <v>0</v>
      </c>
      <c r="AC760" s="290">
        <f t="shared" si="232"/>
        <v>0</v>
      </c>
      <c r="AD760" s="290">
        <f t="shared" si="232"/>
        <v>0</v>
      </c>
      <c r="AE760" s="290">
        <f t="shared" si="232"/>
        <v>0</v>
      </c>
      <c r="AF760" s="290">
        <f t="shared" si="232"/>
        <v>0</v>
      </c>
      <c r="AG760" s="290">
        <f t="shared" si="232"/>
        <v>0</v>
      </c>
      <c r="AH760" s="290">
        <f t="shared" si="232"/>
        <v>0</v>
      </c>
      <c r="AI760" s="290">
        <f t="shared" si="232"/>
        <v>0</v>
      </c>
      <c r="AJ760" s="290">
        <f t="shared" si="232"/>
        <v>0</v>
      </c>
      <c r="AK760" s="290">
        <f t="shared" si="232"/>
        <v>0</v>
      </c>
      <c r="AL760" s="290">
        <f t="shared" si="232"/>
        <v>0</v>
      </c>
      <c r="AM760" s="336"/>
    </row>
    <row r="761" spans="1:40">
      <c r="B761" s="439" t="s">
        <v>327</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328275.45779442671</v>
      </c>
      <c r="Z761" s="325">
        <f>SUMPRODUCT(F587:F742,Z587:Z742)</f>
        <v>599666.6880864033</v>
      </c>
      <c r="AA761" s="325">
        <f t="shared" ref="AA761:AL761" si="233">IF(AA585="kw",SUMPRODUCT($N$587:$N$742,$Q$587:$Q$742,AA587:AA742),SUMPRODUCT($F$587:$F$742,AA587:AA742))</f>
        <v>263.7180988646756</v>
      </c>
      <c r="AB761" s="325">
        <f t="shared" si="233"/>
        <v>0</v>
      </c>
      <c r="AC761" s="325">
        <f t="shared" si="233"/>
        <v>0</v>
      </c>
      <c r="AD761" s="325">
        <f t="shared" si="233"/>
        <v>0</v>
      </c>
      <c r="AE761" s="325">
        <f t="shared" si="233"/>
        <v>0</v>
      </c>
      <c r="AF761" s="325">
        <f t="shared" si="233"/>
        <v>0</v>
      </c>
      <c r="AG761" s="325">
        <f t="shared" si="233"/>
        <v>0</v>
      </c>
      <c r="AH761" s="325">
        <f t="shared" si="233"/>
        <v>0</v>
      </c>
      <c r="AI761" s="325">
        <f t="shared" si="233"/>
        <v>0</v>
      </c>
      <c r="AJ761" s="325">
        <f t="shared" si="233"/>
        <v>0</v>
      </c>
      <c r="AK761" s="325">
        <f t="shared" si="233"/>
        <v>0</v>
      </c>
      <c r="AL761" s="325">
        <f t="shared" si="233"/>
        <v>0</v>
      </c>
      <c r="AM761" s="385"/>
    </row>
    <row r="762" spans="1:40" ht="20.25" customHeight="1">
      <c r="B762" s="367" t="s">
        <v>591</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328</v>
      </c>
      <c r="C765" s="280"/>
      <c r="D765" s="589" t="s">
        <v>529</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13" t="s">
        <v>211</v>
      </c>
      <c r="C766" s="815" t="s">
        <v>33</v>
      </c>
      <c r="D766" s="283" t="s">
        <v>423</v>
      </c>
      <c r="E766" s="817" t="s">
        <v>209</v>
      </c>
      <c r="F766" s="818"/>
      <c r="G766" s="818"/>
      <c r="H766" s="818"/>
      <c r="I766" s="818"/>
      <c r="J766" s="818"/>
      <c r="K766" s="818"/>
      <c r="L766" s="818"/>
      <c r="M766" s="819"/>
      <c r="N766" s="820" t="s">
        <v>213</v>
      </c>
      <c r="O766" s="283" t="s">
        <v>424</v>
      </c>
      <c r="P766" s="817" t="s">
        <v>212</v>
      </c>
      <c r="Q766" s="818"/>
      <c r="R766" s="818"/>
      <c r="S766" s="818"/>
      <c r="T766" s="818"/>
      <c r="U766" s="818"/>
      <c r="V766" s="818"/>
      <c r="W766" s="818"/>
      <c r="X766" s="819"/>
      <c r="Y766" s="810" t="s">
        <v>244</v>
      </c>
      <c r="Z766" s="811"/>
      <c r="AA766" s="811"/>
      <c r="AB766" s="811"/>
      <c r="AC766" s="811"/>
      <c r="AD766" s="811"/>
      <c r="AE766" s="811"/>
      <c r="AF766" s="811"/>
      <c r="AG766" s="811"/>
      <c r="AH766" s="811"/>
      <c r="AI766" s="811"/>
      <c r="AJ766" s="811"/>
      <c r="AK766" s="811"/>
      <c r="AL766" s="811"/>
      <c r="AM766" s="812"/>
    </row>
    <row r="767" spans="1:40" ht="65.25" customHeight="1">
      <c r="B767" s="814"/>
      <c r="C767" s="816"/>
      <c r="D767" s="284">
        <v>2019</v>
      </c>
      <c r="E767" s="284">
        <v>2020</v>
      </c>
      <c r="F767" s="284">
        <v>2021</v>
      </c>
      <c r="G767" s="284">
        <v>2022</v>
      </c>
      <c r="H767" s="284">
        <v>2023</v>
      </c>
      <c r="I767" s="284">
        <v>2024</v>
      </c>
      <c r="J767" s="284">
        <v>2025</v>
      </c>
      <c r="K767" s="284">
        <v>2026</v>
      </c>
      <c r="L767" s="284">
        <v>2027</v>
      </c>
      <c r="M767" s="284">
        <v>2028</v>
      </c>
      <c r="N767" s="821"/>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 50 to 2999 KW</v>
      </c>
      <c r="AB767" s="284" t="str">
        <f>'1.  LRAMVA Summary'!G52</f>
        <v>GS 3000 to 4999 KW</v>
      </c>
      <c r="AC767" s="284" t="str">
        <f>'1.  LRAMVA Summary'!H52</f>
        <v>USL</v>
      </c>
      <c r="AD767" s="284" t="str">
        <f>'1.  LRAMVA Summary'!I52</f>
        <v xml:space="preserve">Sentinel </v>
      </c>
      <c r="AE767" s="284" t="str">
        <f>'1.  LRAMVA Summary'!J52</f>
        <v>Street Lighting</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505</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t="str">
        <f>'1.  LRAMVA Summary'!I53</f>
        <v xml:space="preserve">kW </v>
      </c>
      <c r="AE768" s="290" t="str">
        <f>'1.  LRAMVA Summary'!J53</f>
        <v xml:space="preserve">kW </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outlineLevel="1">
      <c r="A769" s="531"/>
      <c r="B769" s="503" t="s">
        <v>498</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outlineLevel="1">
      <c r="A771" s="531"/>
      <c r="B771" s="293" t="s">
        <v>343</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 t="shared" ref="Y771:AL771" si="234">Y770</f>
        <v>0</v>
      </c>
      <c r="Z771" s="410">
        <f t="shared" si="234"/>
        <v>0</v>
      </c>
      <c r="AA771" s="410">
        <f t="shared" si="234"/>
        <v>0</v>
      </c>
      <c r="AB771" s="410">
        <f t="shared" si="234"/>
        <v>0</v>
      </c>
      <c r="AC771" s="410">
        <f t="shared" si="234"/>
        <v>0</v>
      </c>
      <c r="AD771" s="410">
        <f t="shared" si="234"/>
        <v>0</v>
      </c>
      <c r="AE771" s="410">
        <f t="shared" si="234"/>
        <v>0</v>
      </c>
      <c r="AF771" s="410">
        <f t="shared" si="234"/>
        <v>0</v>
      </c>
      <c r="AG771" s="410">
        <f t="shared" si="234"/>
        <v>0</v>
      </c>
      <c r="AH771" s="410">
        <f t="shared" si="234"/>
        <v>0</v>
      </c>
      <c r="AI771" s="410">
        <f t="shared" si="234"/>
        <v>0</v>
      </c>
      <c r="AJ771" s="410">
        <f t="shared" si="234"/>
        <v>0</v>
      </c>
      <c r="AK771" s="410">
        <f t="shared" si="234"/>
        <v>0</v>
      </c>
      <c r="AL771" s="410">
        <f t="shared" si="234"/>
        <v>0</v>
      </c>
      <c r="AM771" s="296"/>
    </row>
    <row r="772" spans="1:39" ht="15.75"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outlineLevel="1">
      <c r="A774" s="531"/>
      <c r="B774" s="293" t="s">
        <v>343</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 t="shared" ref="Y774:AL774" si="235">Y773</f>
        <v>0</v>
      </c>
      <c r="Z774" s="410">
        <f t="shared" si="235"/>
        <v>0</v>
      </c>
      <c r="AA774" s="410">
        <f t="shared" si="235"/>
        <v>0</v>
      </c>
      <c r="AB774" s="410">
        <f t="shared" si="235"/>
        <v>0</v>
      </c>
      <c r="AC774" s="410">
        <f t="shared" si="235"/>
        <v>0</v>
      </c>
      <c r="AD774" s="410">
        <f t="shared" si="235"/>
        <v>0</v>
      </c>
      <c r="AE774" s="410">
        <f t="shared" si="235"/>
        <v>0</v>
      </c>
      <c r="AF774" s="410">
        <f t="shared" si="235"/>
        <v>0</v>
      </c>
      <c r="AG774" s="410">
        <f t="shared" si="235"/>
        <v>0</v>
      </c>
      <c r="AH774" s="410">
        <f t="shared" si="235"/>
        <v>0</v>
      </c>
      <c r="AI774" s="410">
        <f t="shared" si="235"/>
        <v>0</v>
      </c>
      <c r="AJ774" s="410">
        <f t="shared" si="235"/>
        <v>0</v>
      </c>
      <c r="AK774" s="410">
        <f t="shared" si="235"/>
        <v>0</v>
      </c>
      <c r="AL774" s="410">
        <f t="shared" si="235"/>
        <v>0</v>
      </c>
      <c r="AM774" s="296"/>
    </row>
    <row r="775" spans="1:39" ht="15.75"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outlineLevel="1">
      <c r="A777" s="531"/>
      <c r="B777" s="293" t="s">
        <v>343</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 t="shared" ref="Y777:AL777" si="236">Y776</f>
        <v>0</v>
      </c>
      <c r="Z777" s="410">
        <f t="shared" si="236"/>
        <v>0</v>
      </c>
      <c r="AA777" s="410">
        <f t="shared" si="236"/>
        <v>0</v>
      </c>
      <c r="AB777" s="410">
        <f t="shared" si="236"/>
        <v>0</v>
      </c>
      <c r="AC777" s="410">
        <f t="shared" si="236"/>
        <v>0</v>
      </c>
      <c r="AD777" s="410">
        <f t="shared" si="236"/>
        <v>0</v>
      </c>
      <c r="AE777" s="410">
        <f t="shared" si="236"/>
        <v>0</v>
      </c>
      <c r="AF777" s="410">
        <f t="shared" si="236"/>
        <v>0</v>
      </c>
      <c r="AG777" s="410">
        <f t="shared" si="236"/>
        <v>0</v>
      </c>
      <c r="AH777" s="410">
        <f t="shared" si="236"/>
        <v>0</v>
      </c>
      <c r="AI777" s="410">
        <f t="shared" si="236"/>
        <v>0</v>
      </c>
      <c r="AJ777" s="410">
        <f t="shared" si="236"/>
        <v>0</v>
      </c>
      <c r="AK777" s="410">
        <f t="shared" si="236"/>
        <v>0</v>
      </c>
      <c r="AL777" s="410">
        <f t="shared" si="236"/>
        <v>0</v>
      </c>
      <c r="AM777" s="296"/>
    </row>
    <row r="778" spans="1:39"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outlineLevel="1">
      <c r="A779" s="531">
        <v>4</v>
      </c>
      <c r="B779" s="519" t="s">
        <v>681</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outlineLevel="1">
      <c r="A780" s="531"/>
      <c r="B780" s="293" t="s">
        <v>343</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 t="shared" ref="Y780:AL780" si="237">Y779</f>
        <v>0</v>
      </c>
      <c r="Z780" s="410">
        <f t="shared" si="237"/>
        <v>0</v>
      </c>
      <c r="AA780" s="410">
        <f t="shared" si="237"/>
        <v>0</v>
      </c>
      <c r="AB780" s="410">
        <f t="shared" si="237"/>
        <v>0</v>
      </c>
      <c r="AC780" s="410">
        <f t="shared" si="237"/>
        <v>0</v>
      </c>
      <c r="AD780" s="410">
        <f t="shared" si="237"/>
        <v>0</v>
      </c>
      <c r="AE780" s="410">
        <f t="shared" si="237"/>
        <v>0</v>
      </c>
      <c r="AF780" s="410">
        <f t="shared" si="237"/>
        <v>0</v>
      </c>
      <c r="AG780" s="410">
        <f t="shared" si="237"/>
        <v>0</v>
      </c>
      <c r="AH780" s="410">
        <f t="shared" si="237"/>
        <v>0</v>
      </c>
      <c r="AI780" s="410">
        <f t="shared" si="237"/>
        <v>0</v>
      </c>
      <c r="AJ780" s="410">
        <f t="shared" si="237"/>
        <v>0</v>
      </c>
      <c r="AK780" s="410">
        <f t="shared" si="237"/>
        <v>0</v>
      </c>
      <c r="AL780" s="410">
        <f t="shared" si="237"/>
        <v>0</v>
      </c>
      <c r="AM780" s="296"/>
    </row>
    <row r="781" spans="1:39"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customHeight="1" outlineLevel="1">
      <c r="A783" s="531"/>
      <c r="B783" s="293" t="s">
        <v>343</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 t="shared" ref="Y783:AL783" si="238">Y782</f>
        <v>0</v>
      </c>
      <c r="Z783" s="410">
        <f t="shared" si="238"/>
        <v>0</v>
      </c>
      <c r="AA783" s="410">
        <f t="shared" si="238"/>
        <v>0</v>
      </c>
      <c r="AB783" s="410">
        <f t="shared" si="238"/>
        <v>0</v>
      </c>
      <c r="AC783" s="410">
        <f t="shared" si="238"/>
        <v>0</v>
      </c>
      <c r="AD783" s="410">
        <f t="shared" si="238"/>
        <v>0</v>
      </c>
      <c r="AE783" s="410">
        <f t="shared" si="238"/>
        <v>0</v>
      </c>
      <c r="AF783" s="410">
        <f t="shared" si="238"/>
        <v>0</v>
      </c>
      <c r="AG783" s="410">
        <f t="shared" si="238"/>
        <v>0</v>
      </c>
      <c r="AH783" s="410">
        <f t="shared" si="238"/>
        <v>0</v>
      </c>
      <c r="AI783" s="410">
        <f t="shared" si="238"/>
        <v>0</v>
      </c>
      <c r="AJ783" s="410">
        <f t="shared" si="238"/>
        <v>0</v>
      </c>
      <c r="AK783" s="410">
        <f t="shared" si="238"/>
        <v>0</v>
      </c>
      <c r="AL783" s="410">
        <f t="shared" si="238"/>
        <v>0</v>
      </c>
      <c r="AM783" s="296"/>
    </row>
    <row r="784" spans="1:39"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outlineLevel="1">
      <c r="A785" s="531"/>
      <c r="B785" s="318" t="s">
        <v>499</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outlineLevel="1">
      <c r="A787" s="531"/>
      <c r="B787" s="293" t="s">
        <v>343</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 t="shared" ref="Y787:AL787" si="239">Y786</f>
        <v>0</v>
      </c>
      <c r="Z787" s="410">
        <f t="shared" si="239"/>
        <v>0</v>
      </c>
      <c r="AA787" s="410">
        <f t="shared" si="239"/>
        <v>0</v>
      </c>
      <c r="AB787" s="410">
        <f t="shared" si="239"/>
        <v>0</v>
      </c>
      <c r="AC787" s="410">
        <f t="shared" si="239"/>
        <v>0</v>
      </c>
      <c r="AD787" s="410">
        <f t="shared" si="239"/>
        <v>0</v>
      </c>
      <c r="AE787" s="410">
        <f t="shared" si="239"/>
        <v>0</v>
      </c>
      <c r="AF787" s="410">
        <f t="shared" si="239"/>
        <v>0</v>
      </c>
      <c r="AG787" s="410">
        <f t="shared" si="239"/>
        <v>0</v>
      </c>
      <c r="AH787" s="410">
        <f t="shared" si="239"/>
        <v>0</v>
      </c>
      <c r="AI787" s="410">
        <f t="shared" si="239"/>
        <v>0</v>
      </c>
      <c r="AJ787" s="410">
        <f t="shared" si="239"/>
        <v>0</v>
      </c>
      <c r="AK787" s="410">
        <f t="shared" si="239"/>
        <v>0</v>
      </c>
      <c r="AL787" s="410">
        <f t="shared" si="239"/>
        <v>0</v>
      </c>
      <c r="AM787" s="310"/>
    </row>
    <row r="788" spans="1:39"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outlineLevel="1">
      <c r="A790" s="531"/>
      <c r="B790" s="293" t="s">
        <v>343</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 t="shared" ref="Y790:AL790" si="240">Y789</f>
        <v>0</v>
      </c>
      <c r="Z790" s="410">
        <f t="shared" si="240"/>
        <v>0</v>
      </c>
      <c r="AA790" s="410">
        <f t="shared" si="240"/>
        <v>0</v>
      </c>
      <c r="AB790" s="410">
        <f t="shared" si="240"/>
        <v>0</v>
      </c>
      <c r="AC790" s="410">
        <f t="shared" si="240"/>
        <v>0</v>
      </c>
      <c r="AD790" s="410">
        <f t="shared" si="240"/>
        <v>0</v>
      </c>
      <c r="AE790" s="410">
        <f t="shared" si="240"/>
        <v>0</v>
      </c>
      <c r="AF790" s="410">
        <f t="shared" si="240"/>
        <v>0</v>
      </c>
      <c r="AG790" s="410">
        <f t="shared" si="240"/>
        <v>0</v>
      </c>
      <c r="AH790" s="410">
        <f t="shared" si="240"/>
        <v>0</v>
      </c>
      <c r="AI790" s="410">
        <f t="shared" si="240"/>
        <v>0</v>
      </c>
      <c r="AJ790" s="410">
        <f t="shared" si="240"/>
        <v>0</v>
      </c>
      <c r="AK790" s="410">
        <f t="shared" si="240"/>
        <v>0</v>
      </c>
      <c r="AL790" s="410">
        <f t="shared" si="240"/>
        <v>0</v>
      </c>
      <c r="AM790" s="310"/>
    </row>
    <row r="791" spans="1:39"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outlineLevel="1">
      <c r="A793" s="531"/>
      <c r="B793" s="293" t="s">
        <v>343</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 t="shared" ref="Y793:AL793" si="241">Y792</f>
        <v>0</v>
      </c>
      <c r="Z793" s="410">
        <f t="shared" si="241"/>
        <v>0</v>
      </c>
      <c r="AA793" s="410">
        <f t="shared" si="241"/>
        <v>0</v>
      </c>
      <c r="AB793" s="410">
        <f t="shared" si="241"/>
        <v>0</v>
      </c>
      <c r="AC793" s="410">
        <f t="shared" si="241"/>
        <v>0</v>
      </c>
      <c r="AD793" s="410">
        <f t="shared" si="241"/>
        <v>0</v>
      </c>
      <c r="AE793" s="410">
        <f t="shared" si="241"/>
        <v>0</v>
      </c>
      <c r="AF793" s="410">
        <f t="shared" si="241"/>
        <v>0</v>
      </c>
      <c r="AG793" s="410">
        <f t="shared" si="241"/>
        <v>0</v>
      </c>
      <c r="AH793" s="410">
        <f t="shared" si="241"/>
        <v>0</v>
      </c>
      <c r="AI793" s="410">
        <f t="shared" si="241"/>
        <v>0</v>
      </c>
      <c r="AJ793" s="410">
        <f t="shared" si="241"/>
        <v>0</v>
      </c>
      <c r="AK793" s="410">
        <f t="shared" si="241"/>
        <v>0</v>
      </c>
      <c r="AL793" s="410">
        <f t="shared" si="241"/>
        <v>0</v>
      </c>
      <c r="AM793" s="310"/>
    </row>
    <row r="794" spans="1:39"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outlineLevel="1">
      <c r="A796" s="531"/>
      <c r="B796" s="293" t="s">
        <v>343</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 t="shared" ref="Y796:AL796" si="242">Y795</f>
        <v>0</v>
      </c>
      <c r="Z796" s="410">
        <f t="shared" si="242"/>
        <v>0</v>
      </c>
      <c r="AA796" s="410">
        <f t="shared" si="242"/>
        <v>0</v>
      </c>
      <c r="AB796" s="410">
        <f t="shared" si="242"/>
        <v>0</v>
      </c>
      <c r="AC796" s="410">
        <f t="shared" si="242"/>
        <v>0</v>
      </c>
      <c r="AD796" s="410">
        <f t="shared" si="242"/>
        <v>0</v>
      </c>
      <c r="AE796" s="410">
        <f t="shared" si="242"/>
        <v>0</v>
      </c>
      <c r="AF796" s="410">
        <f t="shared" si="242"/>
        <v>0</v>
      </c>
      <c r="AG796" s="410">
        <f t="shared" si="242"/>
        <v>0</v>
      </c>
      <c r="AH796" s="410">
        <f t="shared" si="242"/>
        <v>0</v>
      </c>
      <c r="AI796" s="410">
        <f t="shared" si="242"/>
        <v>0</v>
      </c>
      <c r="AJ796" s="410">
        <f t="shared" si="242"/>
        <v>0</v>
      </c>
      <c r="AK796" s="410">
        <f t="shared" si="242"/>
        <v>0</v>
      </c>
      <c r="AL796" s="410">
        <f t="shared" si="242"/>
        <v>0</v>
      </c>
      <c r="AM796" s="310"/>
    </row>
    <row r="797" spans="1:39"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outlineLevel="1">
      <c r="A799" s="531"/>
      <c r="B799" s="293" t="s">
        <v>343</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 t="shared" ref="Y799:AL799" si="243">Y798</f>
        <v>0</v>
      </c>
      <c r="Z799" s="410">
        <f t="shared" si="243"/>
        <v>0</v>
      </c>
      <c r="AA799" s="410">
        <f t="shared" si="243"/>
        <v>0</v>
      </c>
      <c r="AB799" s="410">
        <f t="shared" si="243"/>
        <v>0</v>
      </c>
      <c r="AC799" s="410">
        <f t="shared" si="243"/>
        <v>0</v>
      </c>
      <c r="AD799" s="410">
        <f t="shared" si="243"/>
        <v>0</v>
      </c>
      <c r="AE799" s="410">
        <f t="shared" si="243"/>
        <v>0</v>
      </c>
      <c r="AF799" s="410">
        <f t="shared" si="243"/>
        <v>0</v>
      </c>
      <c r="AG799" s="410">
        <f t="shared" si="243"/>
        <v>0</v>
      </c>
      <c r="AH799" s="410">
        <f t="shared" si="243"/>
        <v>0</v>
      </c>
      <c r="AI799" s="410">
        <f t="shared" si="243"/>
        <v>0</v>
      </c>
      <c r="AJ799" s="410">
        <f t="shared" si="243"/>
        <v>0</v>
      </c>
      <c r="AK799" s="410">
        <f t="shared" si="243"/>
        <v>0</v>
      </c>
      <c r="AL799" s="410">
        <f t="shared" si="243"/>
        <v>0</v>
      </c>
      <c r="AM799" s="310"/>
    </row>
    <row r="800" spans="1:39"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outlineLevel="1">
      <c r="A803" s="531"/>
      <c r="B803" s="293" t="s">
        <v>343</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 t="shared" ref="Y803:AL803" si="244">Y802</f>
        <v>0</v>
      </c>
      <c r="Z803" s="410">
        <f t="shared" si="244"/>
        <v>0</v>
      </c>
      <c r="AA803" s="410">
        <f t="shared" si="244"/>
        <v>0</v>
      </c>
      <c r="AB803" s="410">
        <f t="shared" si="244"/>
        <v>0</v>
      </c>
      <c r="AC803" s="410">
        <f t="shared" si="244"/>
        <v>0</v>
      </c>
      <c r="AD803" s="410">
        <f t="shared" si="244"/>
        <v>0</v>
      </c>
      <c r="AE803" s="410">
        <f t="shared" si="244"/>
        <v>0</v>
      </c>
      <c r="AF803" s="410">
        <f t="shared" si="244"/>
        <v>0</v>
      </c>
      <c r="AG803" s="410">
        <f t="shared" si="244"/>
        <v>0</v>
      </c>
      <c r="AH803" s="410">
        <f t="shared" si="244"/>
        <v>0</v>
      </c>
      <c r="AI803" s="410">
        <f t="shared" si="244"/>
        <v>0</v>
      </c>
      <c r="AJ803" s="410">
        <f t="shared" si="244"/>
        <v>0</v>
      </c>
      <c r="AK803" s="410">
        <f t="shared" si="244"/>
        <v>0</v>
      </c>
      <c r="AL803" s="410">
        <f t="shared" si="244"/>
        <v>0</v>
      </c>
      <c r="AM803" s="296"/>
    </row>
    <row r="804" spans="1:39"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outlineLevel="1">
      <c r="A806" s="531"/>
      <c r="B806" s="293" t="s">
        <v>343</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 t="shared" ref="Y806:AL806" si="245">Y805</f>
        <v>0</v>
      </c>
      <c r="Z806" s="410">
        <f t="shared" si="245"/>
        <v>0</v>
      </c>
      <c r="AA806" s="410">
        <f t="shared" si="245"/>
        <v>0</v>
      </c>
      <c r="AB806" s="410">
        <f t="shared" si="245"/>
        <v>0</v>
      </c>
      <c r="AC806" s="410">
        <f t="shared" si="245"/>
        <v>0</v>
      </c>
      <c r="AD806" s="410">
        <f t="shared" si="245"/>
        <v>0</v>
      </c>
      <c r="AE806" s="410">
        <f t="shared" si="245"/>
        <v>0</v>
      </c>
      <c r="AF806" s="410">
        <f t="shared" si="245"/>
        <v>0</v>
      </c>
      <c r="AG806" s="410">
        <f t="shared" si="245"/>
        <v>0</v>
      </c>
      <c r="AH806" s="410">
        <f t="shared" si="245"/>
        <v>0</v>
      </c>
      <c r="AI806" s="410">
        <f t="shared" si="245"/>
        <v>0</v>
      </c>
      <c r="AJ806" s="410">
        <f t="shared" si="245"/>
        <v>0</v>
      </c>
      <c r="AK806" s="410">
        <f t="shared" si="245"/>
        <v>0</v>
      </c>
      <c r="AL806" s="410">
        <f t="shared" si="245"/>
        <v>0</v>
      </c>
      <c r="AM806" s="296"/>
    </row>
    <row r="807" spans="1:39"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outlineLevel="1">
      <c r="A809" s="531"/>
      <c r="B809" s="293" t="s">
        <v>343</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 t="shared" ref="Y809:AL809" si="246">Y808</f>
        <v>0</v>
      </c>
      <c r="Z809" s="410">
        <f t="shared" si="246"/>
        <v>0</v>
      </c>
      <c r="AA809" s="410">
        <f t="shared" si="246"/>
        <v>0</v>
      </c>
      <c r="AB809" s="410">
        <f t="shared" si="246"/>
        <v>0</v>
      </c>
      <c r="AC809" s="410">
        <f t="shared" si="246"/>
        <v>0</v>
      </c>
      <c r="AD809" s="410">
        <f t="shared" si="246"/>
        <v>0</v>
      </c>
      <c r="AE809" s="410">
        <f t="shared" si="246"/>
        <v>0</v>
      </c>
      <c r="AF809" s="410">
        <f t="shared" si="246"/>
        <v>0</v>
      </c>
      <c r="AG809" s="410">
        <f t="shared" si="246"/>
        <v>0</v>
      </c>
      <c r="AH809" s="410">
        <f t="shared" si="246"/>
        <v>0</v>
      </c>
      <c r="AI809" s="410">
        <f t="shared" si="246"/>
        <v>0</v>
      </c>
      <c r="AJ809" s="410">
        <f t="shared" si="246"/>
        <v>0</v>
      </c>
      <c r="AK809" s="410">
        <f t="shared" si="246"/>
        <v>0</v>
      </c>
      <c r="AL809" s="410">
        <f t="shared" si="246"/>
        <v>0</v>
      </c>
      <c r="AM809" s="305"/>
    </row>
    <row r="810" spans="1:39"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outlineLevel="1">
      <c r="A813" s="531"/>
      <c r="B813" s="293" t="s">
        <v>343</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 t="shared" ref="Y813:AL813" si="247">Y812</f>
        <v>0</v>
      </c>
      <c r="Z813" s="410">
        <f t="shared" si="247"/>
        <v>0</v>
      </c>
      <c r="AA813" s="410">
        <f t="shared" si="247"/>
        <v>0</v>
      </c>
      <c r="AB813" s="410">
        <f t="shared" si="247"/>
        <v>0</v>
      </c>
      <c r="AC813" s="410">
        <f t="shared" si="247"/>
        <v>0</v>
      </c>
      <c r="AD813" s="410">
        <f t="shared" si="247"/>
        <v>0</v>
      </c>
      <c r="AE813" s="410">
        <f t="shared" si="247"/>
        <v>0</v>
      </c>
      <c r="AF813" s="410">
        <f t="shared" si="247"/>
        <v>0</v>
      </c>
      <c r="AG813" s="410">
        <f t="shared" si="247"/>
        <v>0</v>
      </c>
      <c r="AH813" s="410">
        <f t="shared" si="247"/>
        <v>0</v>
      </c>
      <c r="AI813" s="410">
        <f t="shared" si="247"/>
        <v>0</v>
      </c>
      <c r="AJ813" s="410">
        <f t="shared" si="247"/>
        <v>0</v>
      </c>
      <c r="AK813" s="410">
        <f t="shared" si="247"/>
        <v>0</v>
      </c>
      <c r="AL813" s="410">
        <f t="shared" si="247"/>
        <v>0</v>
      </c>
      <c r="AM813" s="296"/>
    </row>
    <row r="814" spans="1:39"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outlineLevel="1">
      <c r="A815" s="531"/>
      <c r="B815" s="287" t="s">
        <v>491</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outlineLevel="1">
      <c r="A816" s="531">
        <v>15</v>
      </c>
      <c r="B816" s="293" t="s">
        <v>496</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outlineLevel="1">
      <c r="A817" s="531"/>
      <c r="B817" s="293" t="s">
        <v>343</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8">Z816</f>
        <v>0</v>
      </c>
      <c r="AA817" s="410">
        <f t="shared" si="248"/>
        <v>0</v>
      </c>
      <c r="AB817" s="410">
        <f t="shared" si="248"/>
        <v>0</v>
      </c>
      <c r="AC817" s="410">
        <f t="shared" si="248"/>
        <v>0</v>
      </c>
      <c r="AD817" s="410">
        <f t="shared" si="248"/>
        <v>0</v>
      </c>
      <c r="AE817" s="410">
        <f t="shared" si="248"/>
        <v>0</v>
      </c>
      <c r="AF817" s="410">
        <f t="shared" si="248"/>
        <v>0</v>
      </c>
      <c r="AG817" s="410">
        <f t="shared" si="248"/>
        <v>0</v>
      </c>
      <c r="AH817" s="410">
        <f t="shared" si="248"/>
        <v>0</v>
      </c>
      <c r="AI817" s="410">
        <f t="shared" si="248"/>
        <v>0</v>
      </c>
      <c r="AJ817" s="410">
        <f t="shared" si="248"/>
        <v>0</v>
      </c>
      <c r="AK817" s="410">
        <f t="shared" si="248"/>
        <v>0</v>
      </c>
      <c r="AL817" s="410">
        <f t="shared" si="248"/>
        <v>0</v>
      </c>
      <c r="AM817" s="296"/>
    </row>
    <row r="818" spans="1:39"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outlineLevel="1">
      <c r="A819" s="531">
        <v>16</v>
      </c>
      <c r="B819" s="323" t="s">
        <v>492</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outlineLevel="1">
      <c r="A820" s="531"/>
      <c r="B820" s="293" t="s">
        <v>343</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9">Z819</f>
        <v>0</v>
      </c>
      <c r="AA820" s="410">
        <f t="shared" si="249"/>
        <v>0</v>
      </c>
      <c r="AB820" s="410">
        <f t="shared" si="249"/>
        <v>0</v>
      </c>
      <c r="AC820" s="410">
        <f t="shared" si="249"/>
        <v>0</v>
      </c>
      <c r="AD820" s="410">
        <f t="shared" si="249"/>
        <v>0</v>
      </c>
      <c r="AE820" s="410">
        <f t="shared" si="249"/>
        <v>0</v>
      </c>
      <c r="AF820" s="410">
        <f t="shared" si="249"/>
        <v>0</v>
      </c>
      <c r="AG820" s="410">
        <f t="shared" si="249"/>
        <v>0</v>
      </c>
      <c r="AH820" s="410">
        <f t="shared" si="249"/>
        <v>0</v>
      </c>
      <c r="AI820" s="410">
        <f t="shared" si="249"/>
        <v>0</v>
      </c>
      <c r="AJ820" s="410">
        <f t="shared" si="249"/>
        <v>0</v>
      </c>
      <c r="AK820" s="410">
        <f t="shared" si="249"/>
        <v>0</v>
      </c>
      <c r="AL820" s="410">
        <f t="shared" si="249"/>
        <v>0</v>
      </c>
      <c r="AM820" s="296"/>
    </row>
    <row r="821" spans="1:39" s="282" customFormat="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outlineLevel="1">
      <c r="A822" s="531"/>
      <c r="B822" s="518" t="s">
        <v>497</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outlineLevel="1">
      <c r="A824" s="531"/>
      <c r="B824" s="293" t="s">
        <v>343</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50">Z823</f>
        <v>0</v>
      </c>
      <c r="AA824" s="410">
        <f t="shared" si="250"/>
        <v>0</v>
      </c>
      <c r="AB824" s="410">
        <f t="shared" si="250"/>
        <v>0</v>
      </c>
      <c r="AC824" s="410">
        <f t="shared" si="250"/>
        <v>0</v>
      </c>
      <c r="AD824" s="410">
        <f t="shared" si="250"/>
        <v>0</v>
      </c>
      <c r="AE824" s="410">
        <f t="shared" si="250"/>
        <v>0</v>
      </c>
      <c r="AF824" s="410">
        <f t="shared" si="250"/>
        <v>0</v>
      </c>
      <c r="AG824" s="410">
        <f t="shared" si="250"/>
        <v>0</v>
      </c>
      <c r="AH824" s="410">
        <f t="shared" si="250"/>
        <v>0</v>
      </c>
      <c r="AI824" s="410">
        <f t="shared" si="250"/>
        <v>0</v>
      </c>
      <c r="AJ824" s="410">
        <f t="shared" si="250"/>
        <v>0</v>
      </c>
      <c r="AK824" s="410">
        <f t="shared" si="250"/>
        <v>0</v>
      </c>
      <c r="AL824" s="410">
        <f t="shared" si="250"/>
        <v>0</v>
      </c>
      <c r="AM824" s="305"/>
    </row>
    <row r="825" spans="1:39"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outlineLevel="1">
      <c r="A827" s="531"/>
      <c r="B827" s="293" t="s">
        <v>343</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51">Z826</f>
        <v>0</v>
      </c>
      <c r="AA827" s="410">
        <f t="shared" si="251"/>
        <v>0</v>
      </c>
      <c r="AB827" s="410">
        <f t="shared" si="251"/>
        <v>0</v>
      </c>
      <c r="AC827" s="410">
        <f t="shared" si="251"/>
        <v>0</v>
      </c>
      <c r="AD827" s="410">
        <f t="shared" si="251"/>
        <v>0</v>
      </c>
      <c r="AE827" s="410">
        <f t="shared" si="251"/>
        <v>0</v>
      </c>
      <c r="AF827" s="410">
        <f t="shared" si="251"/>
        <v>0</v>
      </c>
      <c r="AG827" s="410">
        <f t="shared" si="251"/>
        <v>0</v>
      </c>
      <c r="AH827" s="410">
        <f t="shared" si="251"/>
        <v>0</v>
      </c>
      <c r="AI827" s="410">
        <f t="shared" si="251"/>
        <v>0</v>
      </c>
      <c r="AJ827" s="410">
        <f t="shared" si="251"/>
        <v>0</v>
      </c>
      <c r="AK827" s="410">
        <f t="shared" si="251"/>
        <v>0</v>
      </c>
      <c r="AL827" s="410">
        <f t="shared" si="251"/>
        <v>0</v>
      </c>
      <c r="AM827" s="305"/>
    </row>
    <row r="828" spans="1:39"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outlineLevel="1">
      <c r="A830" s="531"/>
      <c r="B830" s="293" t="s">
        <v>343</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52">Z829</f>
        <v>0</v>
      </c>
      <c r="AA830" s="410">
        <f t="shared" si="252"/>
        <v>0</v>
      </c>
      <c r="AB830" s="410">
        <f t="shared" si="252"/>
        <v>0</v>
      </c>
      <c r="AC830" s="410">
        <f t="shared" si="252"/>
        <v>0</v>
      </c>
      <c r="AD830" s="410">
        <f t="shared" si="252"/>
        <v>0</v>
      </c>
      <c r="AE830" s="410">
        <f t="shared" si="252"/>
        <v>0</v>
      </c>
      <c r="AF830" s="410">
        <f t="shared" si="252"/>
        <v>0</v>
      </c>
      <c r="AG830" s="410">
        <f t="shared" si="252"/>
        <v>0</v>
      </c>
      <c r="AH830" s="410">
        <f t="shared" si="252"/>
        <v>0</v>
      </c>
      <c r="AI830" s="410">
        <f t="shared" si="252"/>
        <v>0</v>
      </c>
      <c r="AJ830" s="410">
        <f t="shared" si="252"/>
        <v>0</v>
      </c>
      <c r="AK830" s="410">
        <f t="shared" si="252"/>
        <v>0</v>
      </c>
      <c r="AL830" s="410">
        <f t="shared" si="252"/>
        <v>0</v>
      </c>
      <c r="AM830" s="296"/>
    </row>
    <row r="831" spans="1:39"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outlineLevel="1">
      <c r="A833" s="531"/>
      <c r="B833" s="293" t="s">
        <v>343</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53">Z832</f>
        <v>0</v>
      </c>
      <c r="AA833" s="410">
        <f t="shared" si="253"/>
        <v>0</v>
      </c>
      <c r="AB833" s="410">
        <f t="shared" si="253"/>
        <v>0</v>
      </c>
      <c r="AC833" s="410">
        <f t="shared" si="253"/>
        <v>0</v>
      </c>
      <c r="AD833" s="410">
        <f t="shared" si="253"/>
        <v>0</v>
      </c>
      <c r="AE833" s="410">
        <f t="shared" si="253"/>
        <v>0</v>
      </c>
      <c r="AF833" s="410">
        <f t="shared" si="253"/>
        <v>0</v>
      </c>
      <c r="AG833" s="410">
        <f t="shared" si="253"/>
        <v>0</v>
      </c>
      <c r="AH833" s="410">
        <f t="shared" si="253"/>
        <v>0</v>
      </c>
      <c r="AI833" s="410">
        <f t="shared" si="253"/>
        <v>0</v>
      </c>
      <c r="AJ833" s="410">
        <f t="shared" si="253"/>
        <v>0</v>
      </c>
      <c r="AK833" s="410">
        <f t="shared" si="253"/>
        <v>0</v>
      </c>
      <c r="AL833" s="410">
        <f t="shared" si="253"/>
        <v>0</v>
      </c>
      <c r="AM833" s="305"/>
    </row>
    <row r="834" spans="1:39" ht="15.75"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outlineLevel="1">
      <c r="A835" s="531"/>
      <c r="B835" s="517" t="s">
        <v>504</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outlineLevel="1">
      <c r="A836" s="531"/>
      <c r="B836" s="503" t="s">
        <v>500</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outlineLevel="1">
      <c r="A838" s="531"/>
      <c r="B838" s="293" t="s">
        <v>343</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 t="shared" ref="Y838:AL838" si="254">Y837</f>
        <v>0</v>
      </c>
      <c r="Z838" s="410">
        <f t="shared" si="254"/>
        <v>0</v>
      </c>
      <c r="AA838" s="410">
        <f t="shared" si="254"/>
        <v>0</v>
      </c>
      <c r="AB838" s="410">
        <f t="shared" si="254"/>
        <v>0</v>
      </c>
      <c r="AC838" s="410">
        <f t="shared" si="254"/>
        <v>0</v>
      </c>
      <c r="AD838" s="410">
        <f t="shared" si="254"/>
        <v>0</v>
      </c>
      <c r="AE838" s="410">
        <f t="shared" si="254"/>
        <v>0</v>
      </c>
      <c r="AF838" s="410">
        <f t="shared" si="254"/>
        <v>0</v>
      </c>
      <c r="AG838" s="410">
        <f t="shared" si="254"/>
        <v>0</v>
      </c>
      <c r="AH838" s="410">
        <f t="shared" si="254"/>
        <v>0</v>
      </c>
      <c r="AI838" s="410">
        <f t="shared" si="254"/>
        <v>0</v>
      </c>
      <c r="AJ838" s="410">
        <f t="shared" si="254"/>
        <v>0</v>
      </c>
      <c r="AK838" s="410">
        <f t="shared" si="254"/>
        <v>0</v>
      </c>
      <c r="AL838" s="410">
        <f t="shared" si="254"/>
        <v>0</v>
      </c>
      <c r="AM838" s="305"/>
    </row>
    <row r="839" spans="1:39"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outlineLevel="1">
      <c r="A841" s="531"/>
      <c r="B841" s="293" t="s">
        <v>343</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 t="shared" ref="Y841:AL841" si="255">Y840</f>
        <v>0</v>
      </c>
      <c r="Z841" s="410">
        <f t="shared" si="255"/>
        <v>0</v>
      </c>
      <c r="AA841" s="410">
        <f t="shared" si="255"/>
        <v>0</v>
      </c>
      <c r="AB841" s="410">
        <f t="shared" si="255"/>
        <v>0</v>
      </c>
      <c r="AC841" s="410">
        <f t="shared" si="255"/>
        <v>0</v>
      </c>
      <c r="AD841" s="410">
        <f t="shared" si="255"/>
        <v>0</v>
      </c>
      <c r="AE841" s="410">
        <f t="shared" si="255"/>
        <v>0</v>
      </c>
      <c r="AF841" s="410">
        <f t="shared" si="255"/>
        <v>0</v>
      </c>
      <c r="AG841" s="410">
        <f t="shared" si="255"/>
        <v>0</v>
      </c>
      <c r="AH841" s="410">
        <f t="shared" si="255"/>
        <v>0</v>
      </c>
      <c r="AI841" s="410">
        <f t="shared" si="255"/>
        <v>0</v>
      </c>
      <c r="AJ841" s="410">
        <f t="shared" si="255"/>
        <v>0</v>
      </c>
      <c r="AK841" s="410">
        <f t="shared" si="255"/>
        <v>0</v>
      </c>
      <c r="AL841" s="410">
        <f t="shared" si="255"/>
        <v>0</v>
      </c>
      <c r="AM841" s="305"/>
    </row>
    <row r="842" spans="1:39"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outlineLevel="1">
      <c r="A844" s="531"/>
      <c r="B844" s="293" t="s">
        <v>343</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 t="shared" ref="Y844:AL844" si="256">Y843</f>
        <v>0</v>
      </c>
      <c r="Z844" s="410">
        <f t="shared" si="256"/>
        <v>0</v>
      </c>
      <c r="AA844" s="410">
        <f t="shared" si="256"/>
        <v>0</v>
      </c>
      <c r="AB844" s="410">
        <f t="shared" si="256"/>
        <v>0</v>
      </c>
      <c r="AC844" s="410">
        <f t="shared" si="256"/>
        <v>0</v>
      </c>
      <c r="AD844" s="410">
        <f t="shared" si="256"/>
        <v>0</v>
      </c>
      <c r="AE844" s="410">
        <f t="shared" si="256"/>
        <v>0</v>
      </c>
      <c r="AF844" s="410">
        <f t="shared" si="256"/>
        <v>0</v>
      </c>
      <c r="AG844" s="410">
        <f t="shared" si="256"/>
        <v>0</v>
      </c>
      <c r="AH844" s="410">
        <f t="shared" si="256"/>
        <v>0</v>
      </c>
      <c r="AI844" s="410">
        <f t="shared" si="256"/>
        <v>0</v>
      </c>
      <c r="AJ844" s="410">
        <f t="shared" si="256"/>
        <v>0</v>
      </c>
      <c r="AK844" s="410">
        <f t="shared" si="256"/>
        <v>0</v>
      </c>
      <c r="AL844" s="410">
        <f t="shared" si="256"/>
        <v>0</v>
      </c>
      <c r="AM844" s="305"/>
    </row>
    <row r="845" spans="1:39"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outlineLevel="1">
      <c r="A847" s="531"/>
      <c r="B847" s="293" t="s">
        <v>343</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 t="shared" ref="Y847:AL847" si="257">Y846</f>
        <v>0</v>
      </c>
      <c r="Z847" s="410">
        <f t="shared" si="257"/>
        <v>0</v>
      </c>
      <c r="AA847" s="410">
        <f t="shared" si="257"/>
        <v>0</v>
      </c>
      <c r="AB847" s="410">
        <f t="shared" si="257"/>
        <v>0</v>
      </c>
      <c r="AC847" s="410">
        <f t="shared" si="257"/>
        <v>0</v>
      </c>
      <c r="AD847" s="410">
        <f t="shared" si="257"/>
        <v>0</v>
      </c>
      <c r="AE847" s="410">
        <f t="shared" si="257"/>
        <v>0</v>
      </c>
      <c r="AF847" s="410">
        <f t="shared" si="257"/>
        <v>0</v>
      </c>
      <c r="AG847" s="410">
        <f t="shared" si="257"/>
        <v>0</v>
      </c>
      <c r="AH847" s="410">
        <f t="shared" si="257"/>
        <v>0</v>
      </c>
      <c r="AI847" s="410">
        <f t="shared" si="257"/>
        <v>0</v>
      </c>
      <c r="AJ847" s="410">
        <f t="shared" si="257"/>
        <v>0</v>
      </c>
      <c r="AK847" s="410">
        <f t="shared" si="257"/>
        <v>0</v>
      </c>
      <c r="AL847" s="410">
        <f t="shared" si="257"/>
        <v>0</v>
      </c>
      <c r="AM847" s="305"/>
    </row>
    <row r="848" spans="1:39"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outlineLevel="1">
      <c r="A849" s="531"/>
      <c r="B849" s="287" t="s">
        <v>501</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outlineLevel="1">
      <c r="A851" s="531"/>
      <c r="B851" s="293" t="s">
        <v>343</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 t="shared" ref="Y851:AL851" si="258">Y850</f>
        <v>0</v>
      </c>
      <c r="Z851" s="410">
        <f t="shared" si="258"/>
        <v>0</v>
      </c>
      <c r="AA851" s="410">
        <f t="shared" si="258"/>
        <v>0</v>
      </c>
      <c r="AB851" s="410">
        <f t="shared" si="258"/>
        <v>0</v>
      </c>
      <c r="AC851" s="410">
        <f t="shared" si="258"/>
        <v>0</v>
      </c>
      <c r="AD851" s="410">
        <f t="shared" si="258"/>
        <v>0</v>
      </c>
      <c r="AE851" s="410">
        <f t="shared" si="258"/>
        <v>0</v>
      </c>
      <c r="AF851" s="410">
        <f t="shared" si="258"/>
        <v>0</v>
      </c>
      <c r="AG851" s="410">
        <f t="shared" si="258"/>
        <v>0</v>
      </c>
      <c r="AH851" s="410">
        <f t="shared" si="258"/>
        <v>0</v>
      </c>
      <c r="AI851" s="410">
        <f t="shared" si="258"/>
        <v>0</v>
      </c>
      <c r="AJ851" s="410">
        <f t="shared" si="258"/>
        <v>0</v>
      </c>
      <c r="AK851" s="410">
        <f t="shared" si="258"/>
        <v>0</v>
      </c>
      <c r="AL851" s="410">
        <f t="shared" si="258"/>
        <v>0</v>
      </c>
      <c r="AM851" s="305"/>
    </row>
    <row r="852" spans="1:39"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outlineLevel="1">
      <c r="A854" s="531"/>
      <c r="B854" s="293" t="s">
        <v>343</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 t="shared" ref="Y854:AL854" si="259">Y853</f>
        <v>0</v>
      </c>
      <c r="Z854" s="410">
        <f t="shared" si="259"/>
        <v>0</v>
      </c>
      <c r="AA854" s="410">
        <f t="shared" si="259"/>
        <v>0</v>
      </c>
      <c r="AB854" s="410">
        <f t="shared" si="259"/>
        <v>0</v>
      </c>
      <c r="AC854" s="410">
        <f t="shared" si="259"/>
        <v>0</v>
      </c>
      <c r="AD854" s="410">
        <f t="shared" si="259"/>
        <v>0</v>
      </c>
      <c r="AE854" s="410">
        <f t="shared" si="259"/>
        <v>0</v>
      </c>
      <c r="AF854" s="410">
        <f t="shared" si="259"/>
        <v>0</v>
      </c>
      <c r="AG854" s="410">
        <f t="shared" si="259"/>
        <v>0</v>
      </c>
      <c r="AH854" s="410">
        <f t="shared" si="259"/>
        <v>0</v>
      </c>
      <c r="AI854" s="410">
        <f t="shared" si="259"/>
        <v>0</v>
      </c>
      <c r="AJ854" s="410">
        <f t="shared" si="259"/>
        <v>0</v>
      </c>
      <c r="AK854" s="410">
        <f t="shared" si="259"/>
        <v>0</v>
      </c>
      <c r="AL854" s="410">
        <f t="shared" si="259"/>
        <v>0</v>
      </c>
      <c r="AM854" s="305"/>
    </row>
    <row r="855" spans="1:39"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outlineLevel="1">
      <c r="A857" s="531"/>
      <c r="B857" s="293" t="s">
        <v>343</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 t="shared" ref="Y857:AL857" si="260">Y856</f>
        <v>0</v>
      </c>
      <c r="Z857" s="410">
        <f t="shared" si="260"/>
        <v>0</v>
      </c>
      <c r="AA857" s="410">
        <f t="shared" si="260"/>
        <v>0</v>
      </c>
      <c r="AB857" s="410">
        <f t="shared" si="260"/>
        <v>0</v>
      </c>
      <c r="AC857" s="410">
        <f t="shared" si="260"/>
        <v>0</v>
      </c>
      <c r="AD857" s="410">
        <f t="shared" si="260"/>
        <v>0</v>
      </c>
      <c r="AE857" s="410">
        <f t="shared" si="260"/>
        <v>0</v>
      </c>
      <c r="AF857" s="410">
        <f t="shared" si="260"/>
        <v>0</v>
      </c>
      <c r="AG857" s="410">
        <f t="shared" si="260"/>
        <v>0</v>
      </c>
      <c r="AH857" s="410">
        <f t="shared" si="260"/>
        <v>0</v>
      </c>
      <c r="AI857" s="410">
        <f t="shared" si="260"/>
        <v>0</v>
      </c>
      <c r="AJ857" s="410">
        <f t="shared" si="260"/>
        <v>0</v>
      </c>
      <c r="AK857" s="410">
        <f t="shared" si="260"/>
        <v>0</v>
      </c>
      <c r="AL857" s="410">
        <f t="shared" si="260"/>
        <v>0</v>
      </c>
      <c r="AM857" s="305"/>
    </row>
    <row r="858" spans="1:39"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outlineLevel="1">
      <c r="A860" s="531"/>
      <c r="B860" s="293" t="s">
        <v>343</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 t="shared" ref="Y860:AL860" si="261">Y859</f>
        <v>0</v>
      </c>
      <c r="Z860" s="410">
        <f t="shared" si="261"/>
        <v>0</v>
      </c>
      <c r="AA860" s="410">
        <f t="shared" si="261"/>
        <v>0</v>
      </c>
      <c r="AB860" s="410">
        <f t="shared" si="261"/>
        <v>0</v>
      </c>
      <c r="AC860" s="410">
        <f t="shared" si="261"/>
        <v>0</v>
      </c>
      <c r="AD860" s="410">
        <f t="shared" si="261"/>
        <v>0</v>
      </c>
      <c r="AE860" s="410">
        <f t="shared" si="261"/>
        <v>0</v>
      </c>
      <c r="AF860" s="410">
        <f t="shared" si="261"/>
        <v>0</v>
      </c>
      <c r="AG860" s="410">
        <f t="shared" si="261"/>
        <v>0</v>
      </c>
      <c r="AH860" s="410">
        <f t="shared" si="261"/>
        <v>0</v>
      </c>
      <c r="AI860" s="410">
        <f t="shared" si="261"/>
        <v>0</v>
      </c>
      <c r="AJ860" s="410">
        <f t="shared" si="261"/>
        <v>0</v>
      </c>
      <c r="AK860" s="410">
        <f t="shared" si="261"/>
        <v>0</v>
      </c>
      <c r="AL860" s="410">
        <f t="shared" si="261"/>
        <v>0</v>
      </c>
      <c r="AM860" s="305"/>
    </row>
    <row r="861" spans="1:39"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outlineLevel="1">
      <c r="A863" s="531"/>
      <c r="B863" s="293" t="s">
        <v>343</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 t="shared" ref="Y863:AL863" si="262">Y862</f>
        <v>0</v>
      </c>
      <c r="Z863" s="410">
        <f t="shared" si="262"/>
        <v>0</v>
      </c>
      <c r="AA863" s="410">
        <f t="shared" si="262"/>
        <v>0</v>
      </c>
      <c r="AB863" s="410">
        <f t="shared" si="262"/>
        <v>0</v>
      </c>
      <c r="AC863" s="410">
        <f t="shared" si="262"/>
        <v>0</v>
      </c>
      <c r="AD863" s="410">
        <f t="shared" si="262"/>
        <v>0</v>
      </c>
      <c r="AE863" s="410">
        <f t="shared" si="262"/>
        <v>0</v>
      </c>
      <c r="AF863" s="410">
        <f t="shared" si="262"/>
        <v>0</v>
      </c>
      <c r="AG863" s="410">
        <f t="shared" si="262"/>
        <v>0</v>
      </c>
      <c r="AH863" s="410">
        <f t="shared" si="262"/>
        <v>0</v>
      </c>
      <c r="AI863" s="410">
        <f t="shared" si="262"/>
        <v>0</v>
      </c>
      <c r="AJ863" s="410">
        <f t="shared" si="262"/>
        <v>0</v>
      </c>
      <c r="AK863" s="410">
        <f t="shared" si="262"/>
        <v>0</v>
      </c>
      <c r="AL863" s="410">
        <f t="shared" si="262"/>
        <v>0</v>
      </c>
      <c r="AM863" s="305"/>
    </row>
    <row r="864" spans="1:39"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outlineLevel="1">
      <c r="A866" s="531"/>
      <c r="B866" s="293" t="s">
        <v>343</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 t="shared" ref="Y866:AL866" si="263">Y865</f>
        <v>0</v>
      </c>
      <c r="Z866" s="410">
        <f t="shared" si="263"/>
        <v>0</v>
      </c>
      <c r="AA866" s="410">
        <f t="shared" si="263"/>
        <v>0</v>
      </c>
      <c r="AB866" s="410">
        <f t="shared" si="263"/>
        <v>0</v>
      </c>
      <c r="AC866" s="410">
        <f t="shared" si="263"/>
        <v>0</v>
      </c>
      <c r="AD866" s="410">
        <f t="shared" si="263"/>
        <v>0</v>
      </c>
      <c r="AE866" s="410">
        <f t="shared" si="263"/>
        <v>0</v>
      </c>
      <c r="AF866" s="410">
        <f t="shared" si="263"/>
        <v>0</v>
      </c>
      <c r="AG866" s="410">
        <f t="shared" si="263"/>
        <v>0</v>
      </c>
      <c r="AH866" s="410">
        <f t="shared" si="263"/>
        <v>0</v>
      </c>
      <c r="AI866" s="410">
        <f t="shared" si="263"/>
        <v>0</v>
      </c>
      <c r="AJ866" s="410">
        <f t="shared" si="263"/>
        <v>0</v>
      </c>
      <c r="AK866" s="410">
        <f t="shared" si="263"/>
        <v>0</v>
      </c>
      <c r="AL866" s="410">
        <f t="shared" si="263"/>
        <v>0</v>
      </c>
      <c r="AM866" s="305"/>
    </row>
    <row r="867" spans="1:39"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outlineLevel="1">
      <c r="A869" s="531"/>
      <c r="B869" s="293" t="s">
        <v>343</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 t="shared" ref="Y869:AL869" si="264">Y868</f>
        <v>0</v>
      </c>
      <c r="Z869" s="410">
        <f t="shared" si="264"/>
        <v>0</v>
      </c>
      <c r="AA869" s="410">
        <f t="shared" si="264"/>
        <v>0</v>
      </c>
      <c r="AB869" s="410">
        <f t="shared" si="264"/>
        <v>0</v>
      </c>
      <c r="AC869" s="410">
        <f t="shared" si="264"/>
        <v>0</v>
      </c>
      <c r="AD869" s="410">
        <f t="shared" si="264"/>
        <v>0</v>
      </c>
      <c r="AE869" s="410">
        <f t="shared" si="264"/>
        <v>0</v>
      </c>
      <c r="AF869" s="410">
        <f t="shared" si="264"/>
        <v>0</v>
      </c>
      <c r="AG869" s="410">
        <f t="shared" si="264"/>
        <v>0</v>
      </c>
      <c r="AH869" s="410">
        <f t="shared" si="264"/>
        <v>0</v>
      </c>
      <c r="AI869" s="410">
        <f t="shared" si="264"/>
        <v>0</v>
      </c>
      <c r="AJ869" s="410">
        <f t="shared" si="264"/>
        <v>0</v>
      </c>
      <c r="AK869" s="410">
        <f t="shared" si="264"/>
        <v>0</v>
      </c>
      <c r="AL869" s="410">
        <f t="shared" si="264"/>
        <v>0</v>
      </c>
      <c r="AM869" s="305"/>
    </row>
    <row r="870" spans="1:39"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outlineLevel="1">
      <c r="A872" s="531"/>
      <c r="B872" s="293" t="s">
        <v>343</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 t="shared" ref="Y872:AL872" si="265">Y871</f>
        <v>0</v>
      </c>
      <c r="Z872" s="410">
        <f t="shared" si="265"/>
        <v>0</v>
      </c>
      <c r="AA872" s="410">
        <f t="shared" si="265"/>
        <v>0</v>
      </c>
      <c r="AB872" s="410">
        <f t="shared" si="265"/>
        <v>0</v>
      </c>
      <c r="AC872" s="410">
        <f t="shared" si="265"/>
        <v>0</v>
      </c>
      <c r="AD872" s="410">
        <f t="shared" si="265"/>
        <v>0</v>
      </c>
      <c r="AE872" s="410">
        <f t="shared" si="265"/>
        <v>0</v>
      </c>
      <c r="AF872" s="410">
        <f t="shared" si="265"/>
        <v>0</v>
      </c>
      <c r="AG872" s="410">
        <f t="shared" si="265"/>
        <v>0</v>
      </c>
      <c r="AH872" s="410">
        <f t="shared" si="265"/>
        <v>0</v>
      </c>
      <c r="AI872" s="410">
        <f t="shared" si="265"/>
        <v>0</v>
      </c>
      <c r="AJ872" s="410">
        <f t="shared" si="265"/>
        <v>0</v>
      </c>
      <c r="AK872" s="410">
        <f t="shared" si="265"/>
        <v>0</v>
      </c>
      <c r="AL872" s="410">
        <f t="shared" si="265"/>
        <v>0</v>
      </c>
      <c r="AM872" s="305"/>
    </row>
    <row r="873" spans="1:39"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outlineLevel="1">
      <c r="A874" s="531"/>
      <c r="B874" s="287" t="s">
        <v>502</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outlineLevel="1">
      <c r="A876" s="531"/>
      <c r="B876" s="293" t="s">
        <v>343</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 t="shared" ref="Y876:AL876" si="266">Y875</f>
        <v>0</v>
      </c>
      <c r="Z876" s="410">
        <f t="shared" si="266"/>
        <v>0</v>
      </c>
      <c r="AA876" s="410">
        <f t="shared" si="266"/>
        <v>0</v>
      </c>
      <c r="AB876" s="410">
        <f t="shared" si="266"/>
        <v>0</v>
      </c>
      <c r="AC876" s="410">
        <f t="shared" si="266"/>
        <v>0</v>
      </c>
      <c r="AD876" s="410">
        <f t="shared" si="266"/>
        <v>0</v>
      </c>
      <c r="AE876" s="410">
        <f t="shared" si="266"/>
        <v>0</v>
      </c>
      <c r="AF876" s="410">
        <f t="shared" si="266"/>
        <v>0</v>
      </c>
      <c r="AG876" s="410">
        <f t="shared" si="266"/>
        <v>0</v>
      </c>
      <c r="AH876" s="410">
        <f t="shared" si="266"/>
        <v>0</v>
      </c>
      <c r="AI876" s="410">
        <f t="shared" si="266"/>
        <v>0</v>
      </c>
      <c r="AJ876" s="410">
        <f t="shared" si="266"/>
        <v>0</v>
      </c>
      <c r="AK876" s="410">
        <f t="shared" si="266"/>
        <v>0</v>
      </c>
      <c r="AL876" s="410">
        <f t="shared" si="266"/>
        <v>0</v>
      </c>
      <c r="AM876" s="305"/>
    </row>
    <row r="877" spans="1:39"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outlineLevel="1">
      <c r="A879" s="531"/>
      <c r="B879" s="293" t="s">
        <v>343</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 t="shared" ref="Y879:AL879" si="267">Y878</f>
        <v>0</v>
      </c>
      <c r="Z879" s="410">
        <f t="shared" si="267"/>
        <v>0</v>
      </c>
      <c r="AA879" s="410">
        <f t="shared" si="267"/>
        <v>0</v>
      </c>
      <c r="AB879" s="410">
        <f t="shared" si="267"/>
        <v>0</v>
      </c>
      <c r="AC879" s="410">
        <f t="shared" si="267"/>
        <v>0</v>
      </c>
      <c r="AD879" s="410">
        <f t="shared" si="267"/>
        <v>0</v>
      </c>
      <c r="AE879" s="410">
        <f t="shared" si="267"/>
        <v>0</v>
      </c>
      <c r="AF879" s="410">
        <f t="shared" si="267"/>
        <v>0</v>
      </c>
      <c r="AG879" s="410">
        <f t="shared" si="267"/>
        <v>0</v>
      </c>
      <c r="AH879" s="410">
        <f t="shared" si="267"/>
        <v>0</v>
      </c>
      <c r="AI879" s="410">
        <f t="shared" si="267"/>
        <v>0</v>
      </c>
      <c r="AJ879" s="410">
        <f t="shared" si="267"/>
        <v>0</v>
      </c>
      <c r="AK879" s="410">
        <f t="shared" si="267"/>
        <v>0</v>
      </c>
      <c r="AL879" s="410">
        <f t="shared" si="267"/>
        <v>0</v>
      </c>
      <c r="AM879" s="305"/>
    </row>
    <row r="880" spans="1:39"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outlineLevel="1">
      <c r="A882" s="531"/>
      <c r="B882" s="293" t="s">
        <v>343</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 t="shared" ref="Y882:AL882" si="268">Y881</f>
        <v>0</v>
      </c>
      <c r="Z882" s="410">
        <f t="shared" si="268"/>
        <v>0</v>
      </c>
      <c r="AA882" s="410">
        <f t="shared" si="268"/>
        <v>0</v>
      </c>
      <c r="AB882" s="410">
        <f t="shared" si="268"/>
        <v>0</v>
      </c>
      <c r="AC882" s="410">
        <f t="shared" si="268"/>
        <v>0</v>
      </c>
      <c r="AD882" s="410">
        <f t="shared" si="268"/>
        <v>0</v>
      </c>
      <c r="AE882" s="410">
        <f t="shared" si="268"/>
        <v>0</v>
      </c>
      <c r="AF882" s="410">
        <f t="shared" si="268"/>
        <v>0</v>
      </c>
      <c r="AG882" s="410">
        <f t="shared" si="268"/>
        <v>0</v>
      </c>
      <c r="AH882" s="410">
        <f t="shared" si="268"/>
        <v>0</v>
      </c>
      <c r="AI882" s="410">
        <f t="shared" si="268"/>
        <v>0</v>
      </c>
      <c r="AJ882" s="410">
        <f t="shared" si="268"/>
        <v>0</v>
      </c>
      <c r="AK882" s="410">
        <f t="shared" si="268"/>
        <v>0</v>
      </c>
      <c r="AL882" s="410">
        <f t="shared" si="268"/>
        <v>0</v>
      </c>
      <c r="AM882" s="305"/>
    </row>
    <row r="883" spans="1:39"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outlineLevel="1">
      <c r="A884" s="531"/>
      <c r="B884" s="287" t="s">
        <v>503</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outlineLevel="1">
      <c r="A886" s="531"/>
      <c r="B886" s="293" t="s">
        <v>343</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 t="shared" ref="Y886:AL886" si="269">Y885</f>
        <v>0</v>
      </c>
      <c r="Z886" s="410">
        <f t="shared" si="269"/>
        <v>0</v>
      </c>
      <c r="AA886" s="410">
        <f t="shared" si="269"/>
        <v>0</v>
      </c>
      <c r="AB886" s="410">
        <f t="shared" si="269"/>
        <v>0</v>
      </c>
      <c r="AC886" s="410">
        <f t="shared" si="269"/>
        <v>0</v>
      </c>
      <c r="AD886" s="410">
        <f t="shared" si="269"/>
        <v>0</v>
      </c>
      <c r="AE886" s="410">
        <f t="shared" si="269"/>
        <v>0</v>
      </c>
      <c r="AF886" s="410">
        <f t="shared" si="269"/>
        <v>0</v>
      </c>
      <c r="AG886" s="410">
        <f t="shared" si="269"/>
        <v>0</v>
      </c>
      <c r="AH886" s="410">
        <f t="shared" si="269"/>
        <v>0</v>
      </c>
      <c r="AI886" s="410">
        <f t="shared" si="269"/>
        <v>0</v>
      </c>
      <c r="AJ886" s="410">
        <f t="shared" si="269"/>
        <v>0</v>
      </c>
      <c r="AK886" s="410">
        <f t="shared" si="269"/>
        <v>0</v>
      </c>
      <c r="AL886" s="410">
        <f t="shared" si="269"/>
        <v>0</v>
      </c>
      <c r="AM886" s="305"/>
    </row>
    <row r="887" spans="1:39"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outlineLevel="1">
      <c r="A889" s="531"/>
      <c r="B889" s="293" t="s">
        <v>343</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 t="shared" ref="Y889:AL889" si="270">Y888</f>
        <v>0</v>
      </c>
      <c r="Z889" s="410">
        <f t="shared" si="270"/>
        <v>0</v>
      </c>
      <c r="AA889" s="410">
        <f t="shared" si="270"/>
        <v>0</v>
      </c>
      <c r="AB889" s="410">
        <f t="shared" si="270"/>
        <v>0</v>
      </c>
      <c r="AC889" s="410">
        <f t="shared" si="270"/>
        <v>0</v>
      </c>
      <c r="AD889" s="410">
        <f t="shared" si="270"/>
        <v>0</v>
      </c>
      <c r="AE889" s="410">
        <f t="shared" si="270"/>
        <v>0</v>
      </c>
      <c r="AF889" s="410">
        <f t="shared" si="270"/>
        <v>0</v>
      </c>
      <c r="AG889" s="410">
        <f t="shared" si="270"/>
        <v>0</v>
      </c>
      <c r="AH889" s="410">
        <f t="shared" si="270"/>
        <v>0</v>
      </c>
      <c r="AI889" s="410">
        <f t="shared" si="270"/>
        <v>0</v>
      </c>
      <c r="AJ889" s="410">
        <f t="shared" si="270"/>
        <v>0</v>
      </c>
      <c r="AK889" s="410">
        <f t="shared" si="270"/>
        <v>0</v>
      </c>
      <c r="AL889" s="410">
        <f t="shared" si="270"/>
        <v>0</v>
      </c>
      <c r="AM889" s="305"/>
    </row>
    <row r="890" spans="1:39"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outlineLevel="1">
      <c r="A892" s="531"/>
      <c r="B892" s="293" t="s">
        <v>343</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 t="shared" ref="Y892:AL892" si="271">Y891</f>
        <v>0</v>
      </c>
      <c r="Z892" s="410">
        <f t="shared" si="271"/>
        <v>0</v>
      </c>
      <c r="AA892" s="410">
        <f t="shared" si="271"/>
        <v>0</v>
      </c>
      <c r="AB892" s="410">
        <f t="shared" si="271"/>
        <v>0</v>
      </c>
      <c r="AC892" s="410">
        <f t="shared" si="271"/>
        <v>0</v>
      </c>
      <c r="AD892" s="410">
        <f t="shared" si="271"/>
        <v>0</v>
      </c>
      <c r="AE892" s="410">
        <f t="shared" si="271"/>
        <v>0</v>
      </c>
      <c r="AF892" s="410">
        <f t="shared" si="271"/>
        <v>0</v>
      </c>
      <c r="AG892" s="410">
        <f t="shared" si="271"/>
        <v>0</v>
      </c>
      <c r="AH892" s="410">
        <f t="shared" si="271"/>
        <v>0</v>
      </c>
      <c r="AI892" s="410">
        <f t="shared" si="271"/>
        <v>0</v>
      </c>
      <c r="AJ892" s="410">
        <f t="shared" si="271"/>
        <v>0</v>
      </c>
      <c r="AK892" s="410">
        <f t="shared" si="271"/>
        <v>0</v>
      </c>
      <c r="AL892" s="410">
        <f t="shared" si="271"/>
        <v>0</v>
      </c>
      <c r="AM892" s="305"/>
    </row>
    <row r="893" spans="1:39"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outlineLevel="1">
      <c r="A895" s="531"/>
      <c r="B895" s="293" t="s">
        <v>343</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 t="shared" ref="Y895:AL895" si="272">Y894</f>
        <v>0</v>
      </c>
      <c r="Z895" s="410">
        <f t="shared" si="272"/>
        <v>0</v>
      </c>
      <c r="AA895" s="410">
        <f t="shared" si="272"/>
        <v>0</v>
      </c>
      <c r="AB895" s="410">
        <f t="shared" si="272"/>
        <v>0</v>
      </c>
      <c r="AC895" s="410">
        <f t="shared" si="272"/>
        <v>0</v>
      </c>
      <c r="AD895" s="410">
        <f t="shared" si="272"/>
        <v>0</v>
      </c>
      <c r="AE895" s="410">
        <f t="shared" si="272"/>
        <v>0</v>
      </c>
      <c r="AF895" s="410">
        <f t="shared" si="272"/>
        <v>0</v>
      </c>
      <c r="AG895" s="410">
        <f t="shared" si="272"/>
        <v>0</v>
      </c>
      <c r="AH895" s="410">
        <f t="shared" si="272"/>
        <v>0</v>
      </c>
      <c r="AI895" s="410">
        <f t="shared" si="272"/>
        <v>0</v>
      </c>
      <c r="AJ895" s="410">
        <f t="shared" si="272"/>
        <v>0</v>
      </c>
      <c r="AK895" s="410">
        <f t="shared" si="272"/>
        <v>0</v>
      </c>
      <c r="AL895" s="410">
        <f t="shared" si="272"/>
        <v>0</v>
      </c>
      <c r="AM895" s="305"/>
    </row>
    <row r="896" spans="1:39"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outlineLevel="1">
      <c r="A898" s="531"/>
      <c r="B898" s="293" t="s">
        <v>343</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 t="shared" ref="Y898:AL898" si="273">Y897</f>
        <v>0</v>
      </c>
      <c r="Z898" s="410">
        <f t="shared" si="273"/>
        <v>0</v>
      </c>
      <c r="AA898" s="410">
        <f t="shared" si="273"/>
        <v>0</v>
      </c>
      <c r="AB898" s="410">
        <f t="shared" si="273"/>
        <v>0</v>
      </c>
      <c r="AC898" s="410">
        <f t="shared" si="273"/>
        <v>0</v>
      </c>
      <c r="AD898" s="410">
        <f t="shared" si="273"/>
        <v>0</v>
      </c>
      <c r="AE898" s="410">
        <f t="shared" si="273"/>
        <v>0</v>
      </c>
      <c r="AF898" s="410">
        <f t="shared" si="273"/>
        <v>0</v>
      </c>
      <c r="AG898" s="410">
        <f t="shared" si="273"/>
        <v>0</v>
      </c>
      <c r="AH898" s="410">
        <f t="shared" si="273"/>
        <v>0</v>
      </c>
      <c r="AI898" s="410">
        <f t="shared" si="273"/>
        <v>0</v>
      </c>
      <c r="AJ898" s="410">
        <f t="shared" si="273"/>
        <v>0</v>
      </c>
      <c r="AK898" s="410">
        <f t="shared" si="273"/>
        <v>0</v>
      </c>
      <c r="AL898" s="410">
        <f t="shared" si="273"/>
        <v>0</v>
      </c>
      <c r="AM898" s="305"/>
    </row>
    <row r="899" spans="1:39"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outlineLevel="1">
      <c r="A901" s="531"/>
      <c r="B901" s="293" t="s">
        <v>343</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 t="shared" ref="Y901:AL901" si="274">Y900</f>
        <v>0</v>
      </c>
      <c r="Z901" s="410">
        <f t="shared" si="274"/>
        <v>0</v>
      </c>
      <c r="AA901" s="410">
        <f t="shared" si="274"/>
        <v>0</v>
      </c>
      <c r="AB901" s="410">
        <f t="shared" si="274"/>
        <v>0</v>
      </c>
      <c r="AC901" s="410">
        <f t="shared" si="274"/>
        <v>0</v>
      </c>
      <c r="AD901" s="410">
        <f t="shared" si="274"/>
        <v>0</v>
      </c>
      <c r="AE901" s="410">
        <f t="shared" si="274"/>
        <v>0</v>
      </c>
      <c r="AF901" s="410">
        <f t="shared" si="274"/>
        <v>0</v>
      </c>
      <c r="AG901" s="410">
        <f t="shared" si="274"/>
        <v>0</v>
      </c>
      <c r="AH901" s="410">
        <f t="shared" si="274"/>
        <v>0</v>
      </c>
      <c r="AI901" s="410">
        <f t="shared" si="274"/>
        <v>0</v>
      </c>
      <c r="AJ901" s="410">
        <f t="shared" si="274"/>
        <v>0</v>
      </c>
      <c r="AK901" s="410">
        <f t="shared" si="274"/>
        <v>0</v>
      </c>
      <c r="AL901" s="410">
        <f t="shared" si="274"/>
        <v>0</v>
      </c>
      <c r="AM901" s="305"/>
    </row>
    <row r="902" spans="1:39"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outlineLevel="1">
      <c r="A904" s="531"/>
      <c r="B904" s="293" t="s">
        <v>343</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 t="shared" ref="Y904:AL904" si="275">Y903</f>
        <v>0</v>
      </c>
      <c r="Z904" s="410">
        <f t="shared" si="275"/>
        <v>0</v>
      </c>
      <c r="AA904" s="410">
        <f t="shared" si="275"/>
        <v>0</v>
      </c>
      <c r="AB904" s="410">
        <f t="shared" si="275"/>
        <v>0</v>
      </c>
      <c r="AC904" s="410">
        <f t="shared" si="275"/>
        <v>0</v>
      </c>
      <c r="AD904" s="410">
        <f t="shared" si="275"/>
        <v>0</v>
      </c>
      <c r="AE904" s="410">
        <f t="shared" si="275"/>
        <v>0</v>
      </c>
      <c r="AF904" s="410">
        <f t="shared" si="275"/>
        <v>0</v>
      </c>
      <c r="AG904" s="410">
        <f t="shared" si="275"/>
        <v>0</v>
      </c>
      <c r="AH904" s="410">
        <f t="shared" si="275"/>
        <v>0</v>
      </c>
      <c r="AI904" s="410">
        <f t="shared" si="275"/>
        <v>0</v>
      </c>
      <c r="AJ904" s="410">
        <f t="shared" si="275"/>
        <v>0</v>
      </c>
      <c r="AK904" s="410">
        <f t="shared" si="275"/>
        <v>0</v>
      </c>
      <c r="AL904" s="410">
        <f t="shared" si="275"/>
        <v>0</v>
      </c>
      <c r="AM904" s="305"/>
    </row>
    <row r="905" spans="1:39"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outlineLevel="1">
      <c r="A907" s="531"/>
      <c r="B907" s="293" t="s">
        <v>343</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 t="shared" ref="Y907:AL907" si="276">Y906</f>
        <v>0</v>
      </c>
      <c r="Z907" s="410">
        <f t="shared" si="276"/>
        <v>0</v>
      </c>
      <c r="AA907" s="410">
        <f t="shared" si="276"/>
        <v>0</v>
      </c>
      <c r="AB907" s="410">
        <f t="shared" si="276"/>
        <v>0</v>
      </c>
      <c r="AC907" s="410">
        <f t="shared" si="276"/>
        <v>0</v>
      </c>
      <c r="AD907" s="410">
        <f t="shared" si="276"/>
        <v>0</v>
      </c>
      <c r="AE907" s="410">
        <f t="shared" si="276"/>
        <v>0</v>
      </c>
      <c r="AF907" s="410">
        <f t="shared" si="276"/>
        <v>0</v>
      </c>
      <c r="AG907" s="410">
        <f t="shared" si="276"/>
        <v>0</v>
      </c>
      <c r="AH907" s="410">
        <f t="shared" si="276"/>
        <v>0</v>
      </c>
      <c r="AI907" s="410">
        <f t="shared" si="276"/>
        <v>0</v>
      </c>
      <c r="AJ907" s="410">
        <f t="shared" si="276"/>
        <v>0</v>
      </c>
      <c r="AK907" s="410">
        <f t="shared" si="276"/>
        <v>0</v>
      </c>
      <c r="AL907" s="410">
        <f t="shared" si="276"/>
        <v>0</v>
      </c>
      <c r="AM907" s="305"/>
    </row>
    <row r="908" spans="1:39"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outlineLevel="1">
      <c r="A910" s="531"/>
      <c r="B910" s="293" t="s">
        <v>343</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 t="shared" ref="Y910:AL910" si="277">Y909</f>
        <v>0</v>
      </c>
      <c r="Z910" s="410">
        <f t="shared" si="277"/>
        <v>0</v>
      </c>
      <c r="AA910" s="410">
        <f t="shared" si="277"/>
        <v>0</v>
      </c>
      <c r="AB910" s="410">
        <f t="shared" si="277"/>
        <v>0</v>
      </c>
      <c r="AC910" s="410">
        <f t="shared" si="277"/>
        <v>0</v>
      </c>
      <c r="AD910" s="410">
        <f t="shared" si="277"/>
        <v>0</v>
      </c>
      <c r="AE910" s="410">
        <f t="shared" si="277"/>
        <v>0</v>
      </c>
      <c r="AF910" s="410">
        <f t="shared" si="277"/>
        <v>0</v>
      </c>
      <c r="AG910" s="410">
        <f t="shared" si="277"/>
        <v>0</v>
      </c>
      <c r="AH910" s="410">
        <f t="shared" si="277"/>
        <v>0</v>
      </c>
      <c r="AI910" s="410">
        <f t="shared" si="277"/>
        <v>0</v>
      </c>
      <c r="AJ910" s="410">
        <f t="shared" si="277"/>
        <v>0</v>
      </c>
      <c r="AK910" s="410">
        <f t="shared" si="277"/>
        <v>0</v>
      </c>
      <c r="AL910" s="410">
        <f t="shared" si="277"/>
        <v>0</v>
      </c>
      <c r="AM910" s="305"/>
    </row>
    <row r="911" spans="1:39"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outlineLevel="1">
      <c r="A913" s="531"/>
      <c r="B913" s="293" t="s">
        <v>343</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 t="shared" ref="Y913:AL913" si="278">Y912</f>
        <v>0</v>
      </c>
      <c r="Z913" s="410">
        <f t="shared" si="278"/>
        <v>0</v>
      </c>
      <c r="AA913" s="410">
        <f t="shared" si="278"/>
        <v>0</v>
      </c>
      <c r="AB913" s="410">
        <f t="shared" si="278"/>
        <v>0</v>
      </c>
      <c r="AC913" s="410">
        <f t="shared" si="278"/>
        <v>0</v>
      </c>
      <c r="AD913" s="410">
        <f t="shared" si="278"/>
        <v>0</v>
      </c>
      <c r="AE913" s="410">
        <f t="shared" si="278"/>
        <v>0</v>
      </c>
      <c r="AF913" s="410">
        <f t="shared" si="278"/>
        <v>0</v>
      </c>
      <c r="AG913" s="410">
        <f t="shared" si="278"/>
        <v>0</v>
      </c>
      <c r="AH913" s="410">
        <f t="shared" si="278"/>
        <v>0</v>
      </c>
      <c r="AI913" s="410">
        <f t="shared" si="278"/>
        <v>0</v>
      </c>
      <c r="AJ913" s="410">
        <f t="shared" si="278"/>
        <v>0</v>
      </c>
      <c r="AK913" s="410">
        <f t="shared" si="278"/>
        <v>0</v>
      </c>
      <c r="AL913" s="410">
        <f t="shared" si="278"/>
        <v>0</v>
      </c>
      <c r="AM913" s="305"/>
    </row>
    <row r="914" spans="1:39"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outlineLevel="1">
      <c r="A916" s="531"/>
      <c r="B916" s="293" t="s">
        <v>343</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 t="shared" ref="Y916:AL916" si="279">Y915</f>
        <v>0</v>
      </c>
      <c r="Z916" s="410">
        <f t="shared" si="279"/>
        <v>0</v>
      </c>
      <c r="AA916" s="410">
        <f t="shared" si="279"/>
        <v>0</v>
      </c>
      <c r="AB916" s="410">
        <f t="shared" si="279"/>
        <v>0</v>
      </c>
      <c r="AC916" s="410">
        <f t="shared" si="279"/>
        <v>0</v>
      </c>
      <c r="AD916" s="410">
        <f t="shared" si="279"/>
        <v>0</v>
      </c>
      <c r="AE916" s="410">
        <f t="shared" si="279"/>
        <v>0</v>
      </c>
      <c r="AF916" s="410">
        <f t="shared" si="279"/>
        <v>0</v>
      </c>
      <c r="AG916" s="410">
        <f t="shared" si="279"/>
        <v>0</v>
      </c>
      <c r="AH916" s="410">
        <f t="shared" si="279"/>
        <v>0</v>
      </c>
      <c r="AI916" s="410">
        <f t="shared" si="279"/>
        <v>0</v>
      </c>
      <c r="AJ916" s="410">
        <f t="shared" si="279"/>
        <v>0</v>
      </c>
      <c r="AK916" s="410">
        <f t="shared" si="279"/>
        <v>0</v>
      </c>
      <c r="AL916" s="410">
        <f t="shared" si="279"/>
        <v>0</v>
      </c>
      <c r="AM916" s="305"/>
    </row>
    <row r="917" spans="1:39"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outlineLevel="1">
      <c r="A919" s="531"/>
      <c r="B919" s="293" t="s">
        <v>343</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 t="shared" ref="Y919:AL919" si="280">Y918</f>
        <v>0</v>
      </c>
      <c r="Z919" s="410">
        <f t="shared" si="280"/>
        <v>0</v>
      </c>
      <c r="AA919" s="410">
        <f t="shared" si="280"/>
        <v>0</v>
      </c>
      <c r="AB919" s="410">
        <f t="shared" si="280"/>
        <v>0</v>
      </c>
      <c r="AC919" s="410">
        <f t="shared" si="280"/>
        <v>0</v>
      </c>
      <c r="AD919" s="410">
        <f t="shared" si="280"/>
        <v>0</v>
      </c>
      <c r="AE919" s="410">
        <f t="shared" si="280"/>
        <v>0</v>
      </c>
      <c r="AF919" s="410">
        <f t="shared" si="280"/>
        <v>0</v>
      </c>
      <c r="AG919" s="410">
        <f t="shared" si="280"/>
        <v>0</v>
      </c>
      <c r="AH919" s="410">
        <f t="shared" si="280"/>
        <v>0</v>
      </c>
      <c r="AI919" s="410">
        <f t="shared" si="280"/>
        <v>0</v>
      </c>
      <c r="AJ919" s="410">
        <f t="shared" si="280"/>
        <v>0</v>
      </c>
      <c r="AK919" s="410">
        <f t="shared" si="280"/>
        <v>0</v>
      </c>
      <c r="AL919" s="410">
        <f t="shared" si="280"/>
        <v>0</v>
      </c>
      <c r="AM919" s="305"/>
    </row>
    <row r="920" spans="1:39"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outlineLevel="1">
      <c r="A922" s="531"/>
      <c r="B922" s="293" t="s">
        <v>343</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 t="shared" ref="Y922:AL922" si="281">Y921</f>
        <v>0</v>
      </c>
      <c r="Z922" s="410">
        <f t="shared" si="281"/>
        <v>0</v>
      </c>
      <c r="AA922" s="410">
        <f t="shared" si="281"/>
        <v>0</v>
      </c>
      <c r="AB922" s="410">
        <f t="shared" si="281"/>
        <v>0</v>
      </c>
      <c r="AC922" s="410">
        <f t="shared" si="281"/>
        <v>0</v>
      </c>
      <c r="AD922" s="410">
        <f t="shared" si="281"/>
        <v>0</v>
      </c>
      <c r="AE922" s="410">
        <f t="shared" si="281"/>
        <v>0</v>
      </c>
      <c r="AF922" s="410">
        <f t="shared" si="281"/>
        <v>0</v>
      </c>
      <c r="AG922" s="410">
        <f t="shared" si="281"/>
        <v>0</v>
      </c>
      <c r="AH922" s="410">
        <f t="shared" si="281"/>
        <v>0</v>
      </c>
      <c r="AI922" s="410">
        <f t="shared" si="281"/>
        <v>0</v>
      </c>
      <c r="AJ922" s="410">
        <f t="shared" si="281"/>
        <v>0</v>
      </c>
      <c r="AK922" s="410">
        <f t="shared" si="281"/>
        <v>0</v>
      </c>
      <c r="AL922" s="410">
        <f t="shared" si="281"/>
        <v>0</v>
      </c>
      <c r="AM922" s="305"/>
    </row>
    <row r="923" spans="1:39"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outlineLevel="1">
      <c r="A925" s="531"/>
      <c r="B925" s="293" t="s">
        <v>343</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 t="shared" ref="Y925:AL925" si="282">Y924</f>
        <v>0</v>
      </c>
      <c r="Z925" s="410">
        <f t="shared" si="282"/>
        <v>0</v>
      </c>
      <c r="AA925" s="410">
        <f t="shared" si="282"/>
        <v>0</v>
      </c>
      <c r="AB925" s="410">
        <f t="shared" si="282"/>
        <v>0</v>
      </c>
      <c r="AC925" s="410">
        <f t="shared" si="282"/>
        <v>0</v>
      </c>
      <c r="AD925" s="410">
        <f t="shared" si="282"/>
        <v>0</v>
      </c>
      <c r="AE925" s="410">
        <f t="shared" si="282"/>
        <v>0</v>
      </c>
      <c r="AF925" s="410">
        <f t="shared" si="282"/>
        <v>0</v>
      </c>
      <c r="AG925" s="410">
        <f t="shared" si="282"/>
        <v>0</v>
      </c>
      <c r="AH925" s="410">
        <f t="shared" si="282"/>
        <v>0</v>
      </c>
      <c r="AI925" s="410">
        <f t="shared" si="282"/>
        <v>0</v>
      </c>
      <c r="AJ925" s="410">
        <f t="shared" si="282"/>
        <v>0</v>
      </c>
      <c r="AK925" s="410">
        <f t="shared" si="282"/>
        <v>0</v>
      </c>
      <c r="AL925" s="410">
        <f t="shared" si="282"/>
        <v>0</v>
      </c>
      <c r="AM925" s="305"/>
    </row>
    <row r="926" spans="1:39"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326" t="s">
        <v>329</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330</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1812969</v>
      </c>
      <c r="Z928" s="391">
        <f>HLOOKUP(Z584,'2. LRAMVA Threshold'!$B$42:$Q$53,11,FALSE)</f>
        <v>749358</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331</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1.2999999999999999E-3</v>
      </c>
      <c r="Z930" s="340">
        <f>HLOOKUP(Z$35,'3.  Distribution Rates'!$C$122:$P$133,11,FALSE)</f>
        <v>8.3999999999999995E-3</v>
      </c>
      <c r="AA930" s="340">
        <f>HLOOKUP(AA$35,'3.  Distribution Rates'!$C$122:$P$133,11,FALSE)</f>
        <v>3.4396</v>
      </c>
      <c r="AB930" s="340">
        <f>HLOOKUP(AB$35,'3.  Distribution Rates'!$C$122:$P$133,11,FALSE)</f>
        <v>2.1252</v>
      </c>
      <c r="AC930" s="340">
        <f>HLOOKUP(AC$35,'3.  Distribution Rates'!$C$122:$P$133,11,FALSE)</f>
        <v>2.1899999999999999E-2</v>
      </c>
      <c r="AD930" s="340">
        <f>HLOOKUP(AD$35,'3.  Distribution Rates'!$C$122:$P$133,11,FALSE)</f>
        <v>11.497999999999999</v>
      </c>
      <c r="AE930" s="340">
        <f>HLOOKUP(AE$35,'3.  Distribution Rates'!$C$122:$P$133,11,FALSE)</f>
        <v>5.1093999999999999</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332</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3">SUM(Y931:AL931)</f>
        <v>0</v>
      </c>
    </row>
    <row r="932" spans="2:39">
      <c r="B932" s="323" t="s">
        <v>333</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3"/>
        <v>0</v>
      </c>
    </row>
    <row r="933" spans="2:39">
      <c r="B933" s="323" t="s">
        <v>334</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3"/>
        <v>0</v>
      </c>
    </row>
    <row r="934" spans="2:39">
      <c r="B934" s="323" t="s">
        <v>335</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3"/>
        <v>0</v>
      </c>
    </row>
    <row r="935" spans="2:39">
      <c r="B935" s="323" t="s">
        <v>336</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4">Y211*Y930</f>
        <v>0</v>
      </c>
      <c r="Z935" s="377">
        <f t="shared" si="284"/>
        <v>0</v>
      </c>
      <c r="AA935" s="377">
        <f t="shared" si="284"/>
        <v>0</v>
      </c>
      <c r="AB935" s="377">
        <f t="shared" si="284"/>
        <v>0</v>
      </c>
      <c r="AC935" s="377">
        <f t="shared" si="284"/>
        <v>0</v>
      </c>
      <c r="AD935" s="377">
        <f t="shared" si="284"/>
        <v>0</v>
      </c>
      <c r="AE935" s="377">
        <f t="shared" si="284"/>
        <v>0</v>
      </c>
      <c r="AF935" s="377">
        <f t="shared" si="284"/>
        <v>0</v>
      </c>
      <c r="AG935" s="377">
        <f t="shared" si="284"/>
        <v>0</v>
      </c>
      <c r="AH935" s="377">
        <f t="shared" si="284"/>
        <v>0</v>
      </c>
      <c r="AI935" s="377">
        <f t="shared" si="284"/>
        <v>0</v>
      </c>
      <c r="AJ935" s="377">
        <f t="shared" si="284"/>
        <v>0</v>
      </c>
      <c r="AK935" s="377">
        <f t="shared" si="284"/>
        <v>0</v>
      </c>
      <c r="AL935" s="377">
        <f t="shared" si="284"/>
        <v>0</v>
      </c>
      <c r="AM935" s="628">
        <f t="shared" si="283"/>
        <v>0</v>
      </c>
    </row>
    <row r="936" spans="2:39">
      <c r="B936" s="323" t="s">
        <v>337</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Y394*Y930</f>
        <v>992.55525076242702</v>
      </c>
      <c r="Z936" s="377">
        <f t="shared" si="285"/>
        <v>6690.3538953432617</v>
      </c>
      <c r="AA936" s="377">
        <f t="shared" si="285"/>
        <v>1535.4374400000002</v>
      </c>
      <c r="AB936" s="377">
        <f t="shared" si="285"/>
        <v>0</v>
      </c>
      <c r="AC936" s="377">
        <f t="shared" si="285"/>
        <v>0</v>
      </c>
      <c r="AD936" s="377">
        <f t="shared" si="285"/>
        <v>0</v>
      </c>
      <c r="AE936" s="377">
        <f t="shared" si="285"/>
        <v>0</v>
      </c>
      <c r="AF936" s="377">
        <f t="shared" si="285"/>
        <v>0</v>
      </c>
      <c r="AG936" s="377">
        <f t="shared" si="285"/>
        <v>0</v>
      </c>
      <c r="AH936" s="377">
        <f t="shared" si="285"/>
        <v>0</v>
      </c>
      <c r="AI936" s="377">
        <f t="shared" si="285"/>
        <v>0</v>
      </c>
      <c r="AJ936" s="377">
        <f t="shared" si="285"/>
        <v>0</v>
      </c>
      <c r="AK936" s="377">
        <f t="shared" si="285"/>
        <v>0</v>
      </c>
      <c r="AL936" s="377">
        <f t="shared" si="285"/>
        <v>0</v>
      </c>
      <c r="AM936" s="628">
        <f t="shared" si="283"/>
        <v>9218.3465861056884</v>
      </c>
    </row>
    <row r="937" spans="2:39">
      <c r="B937" s="323" t="s">
        <v>338</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6">Y577*Y930</f>
        <v>1398.6024</v>
      </c>
      <c r="Z937" s="377">
        <f t="shared" si="286"/>
        <v>0</v>
      </c>
      <c r="AA937" s="377">
        <f t="shared" si="286"/>
        <v>0</v>
      </c>
      <c r="AB937" s="377">
        <f t="shared" si="286"/>
        <v>0</v>
      </c>
      <c r="AC937" s="377">
        <f t="shared" si="286"/>
        <v>0</v>
      </c>
      <c r="AD937" s="377">
        <f t="shared" si="286"/>
        <v>0</v>
      </c>
      <c r="AE937" s="377">
        <f t="shared" si="286"/>
        <v>0</v>
      </c>
      <c r="AF937" s="377">
        <f t="shared" si="286"/>
        <v>0</v>
      </c>
      <c r="AG937" s="377">
        <f t="shared" si="286"/>
        <v>0</v>
      </c>
      <c r="AH937" s="377">
        <f t="shared" si="286"/>
        <v>0</v>
      </c>
      <c r="AI937" s="377">
        <f t="shared" si="286"/>
        <v>0</v>
      </c>
      <c r="AJ937" s="377">
        <f t="shared" si="286"/>
        <v>0</v>
      </c>
      <c r="AK937" s="377">
        <f t="shared" si="286"/>
        <v>0</v>
      </c>
      <c r="AL937" s="377">
        <f t="shared" si="286"/>
        <v>0</v>
      </c>
      <c r="AM937" s="628">
        <f t="shared" si="283"/>
        <v>1398.6024</v>
      </c>
    </row>
    <row r="938" spans="2:39">
      <c r="B938" s="323" t="s">
        <v>339</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7">Y760*Y930</f>
        <v>426.7580951327547</v>
      </c>
      <c r="Z938" s="377">
        <f t="shared" si="287"/>
        <v>5039.5777726236101</v>
      </c>
      <c r="AA938" s="377">
        <f t="shared" si="287"/>
        <v>907.66405116338524</v>
      </c>
      <c r="AB938" s="377">
        <f t="shared" si="287"/>
        <v>0</v>
      </c>
      <c r="AC938" s="377">
        <f t="shared" si="287"/>
        <v>0</v>
      </c>
      <c r="AD938" s="377">
        <f t="shared" si="287"/>
        <v>0</v>
      </c>
      <c r="AE938" s="377">
        <f t="shared" si="287"/>
        <v>0</v>
      </c>
      <c r="AF938" s="377">
        <f t="shared" si="287"/>
        <v>0</v>
      </c>
      <c r="AG938" s="377">
        <f t="shared" si="287"/>
        <v>0</v>
      </c>
      <c r="AH938" s="377">
        <f t="shared" si="287"/>
        <v>0</v>
      </c>
      <c r="AI938" s="377">
        <f t="shared" si="287"/>
        <v>0</v>
      </c>
      <c r="AJ938" s="377">
        <f t="shared" si="287"/>
        <v>0</v>
      </c>
      <c r="AK938" s="377">
        <f t="shared" si="287"/>
        <v>0</v>
      </c>
      <c r="AL938" s="377">
        <f t="shared" si="287"/>
        <v>0</v>
      </c>
      <c r="AM938" s="628">
        <f t="shared" si="283"/>
        <v>6373.9999189197497</v>
      </c>
    </row>
    <row r="939" spans="2:39">
      <c r="B939" s="323" t="s">
        <v>340</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8">Z927*Z930</f>
        <v>0</v>
      </c>
      <c r="AA939" s="377">
        <f t="shared" si="288"/>
        <v>0</v>
      </c>
      <c r="AB939" s="377">
        <f t="shared" si="288"/>
        <v>0</v>
      </c>
      <c r="AC939" s="377">
        <f t="shared" si="288"/>
        <v>0</v>
      </c>
      <c r="AD939" s="377">
        <f t="shared" si="288"/>
        <v>0</v>
      </c>
      <c r="AE939" s="377">
        <f t="shared" si="288"/>
        <v>0</v>
      </c>
      <c r="AF939" s="377">
        <f t="shared" si="288"/>
        <v>0</v>
      </c>
      <c r="AG939" s="377">
        <f t="shared" si="288"/>
        <v>0</v>
      </c>
      <c r="AH939" s="377">
        <f t="shared" si="288"/>
        <v>0</v>
      </c>
      <c r="AI939" s="377">
        <f t="shared" si="288"/>
        <v>0</v>
      </c>
      <c r="AJ939" s="377">
        <f t="shared" si="288"/>
        <v>0</v>
      </c>
      <c r="AK939" s="377">
        <f t="shared" si="288"/>
        <v>0</v>
      </c>
      <c r="AL939" s="377">
        <f t="shared" si="288"/>
        <v>0</v>
      </c>
      <c r="AM939" s="628">
        <f t="shared" si="283"/>
        <v>0</v>
      </c>
    </row>
    <row r="940" spans="2:39" ht="15.75">
      <c r="B940" s="348" t="s">
        <v>344</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2817.9157458951813</v>
      </c>
      <c r="Z940" s="345">
        <f t="shared" ref="Z940:AE940" si="289">SUM(Z931:Z939)</f>
        <v>11729.931667966872</v>
      </c>
      <c r="AA940" s="345">
        <f t="shared" si="289"/>
        <v>2443.1014911633856</v>
      </c>
      <c r="AB940" s="345">
        <f t="shared" si="289"/>
        <v>0</v>
      </c>
      <c r="AC940" s="345">
        <f t="shared" si="289"/>
        <v>0</v>
      </c>
      <c r="AD940" s="345">
        <f t="shared" si="289"/>
        <v>0</v>
      </c>
      <c r="AE940" s="345">
        <f t="shared" si="289"/>
        <v>0</v>
      </c>
      <c r="AF940" s="345">
        <f>SUM(AF931:AF939)</f>
        <v>0</v>
      </c>
      <c r="AG940" s="345">
        <f t="shared" ref="AG940:AL940" si="290">SUM(AG931:AG939)</f>
        <v>0</v>
      </c>
      <c r="AH940" s="345">
        <f t="shared" si="290"/>
        <v>0</v>
      </c>
      <c r="AI940" s="345">
        <f t="shared" si="290"/>
        <v>0</v>
      </c>
      <c r="AJ940" s="345">
        <f t="shared" si="290"/>
        <v>0</v>
      </c>
      <c r="AK940" s="345">
        <f t="shared" si="290"/>
        <v>0</v>
      </c>
      <c r="AL940" s="345">
        <f t="shared" si="290"/>
        <v>0</v>
      </c>
      <c r="AM940" s="406">
        <f>SUM(AM931:AM939)</f>
        <v>16990.948905025438</v>
      </c>
    </row>
    <row r="941" spans="2:39" ht="15.75">
      <c r="B941" s="348" t="s">
        <v>345</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2356.8597</v>
      </c>
      <c r="Z941" s="346">
        <f t="shared" ref="Z941:AE941" si="291">Z928*Z930</f>
        <v>6294.6071999999995</v>
      </c>
      <c r="AA941" s="346">
        <f t="shared" si="291"/>
        <v>0</v>
      </c>
      <c r="AB941" s="346">
        <f t="shared" si="291"/>
        <v>0</v>
      </c>
      <c r="AC941" s="346">
        <f t="shared" si="291"/>
        <v>0</v>
      </c>
      <c r="AD941" s="346">
        <f t="shared" si="291"/>
        <v>0</v>
      </c>
      <c r="AE941" s="346">
        <f t="shared" si="291"/>
        <v>0</v>
      </c>
      <c r="AF941" s="346">
        <f>AF928*AF930</f>
        <v>0</v>
      </c>
      <c r="AG941" s="346">
        <f t="shared" ref="AG941:AL941" si="292">AG928*AG930</f>
        <v>0</v>
      </c>
      <c r="AH941" s="346">
        <f t="shared" si="292"/>
        <v>0</v>
      </c>
      <c r="AI941" s="346">
        <f t="shared" si="292"/>
        <v>0</v>
      </c>
      <c r="AJ941" s="346">
        <f t="shared" si="292"/>
        <v>0</v>
      </c>
      <c r="AK941" s="346">
        <f t="shared" si="292"/>
        <v>0</v>
      </c>
      <c r="AL941" s="346">
        <f t="shared" si="292"/>
        <v>0</v>
      </c>
      <c r="AM941" s="406">
        <f>SUM(Y941:AL941)</f>
        <v>8651.4668999999994</v>
      </c>
    </row>
    <row r="942" spans="2:39" ht="15.75">
      <c r="B942" s="348" t="s">
        <v>346</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8339.4820050254384</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341</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93">IF(AA768="kw",SUMPRODUCT($N$770:$N$925,$P$770:$P$925,AA770:AA925),SUMPRODUCT($E$770:$E$925,AA770:AA925))</f>
        <v>0</v>
      </c>
      <c r="AB944" s="325">
        <f t="shared" si="293"/>
        <v>0</v>
      </c>
      <c r="AC944" s="325">
        <f t="shared" si="293"/>
        <v>0</v>
      </c>
      <c r="AD944" s="325">
        <f t="shared" si="293"/>
        <v>0</v>
      </c>
      <c r="AE944" s="325">
        <f t="shared" si="293"/>
        <v>0</v>
      </c>
      <c r="AF944" s="325">
        <f t="shared" si="293"/>
        <v>0</v>
      </c>
      <c r="AG944" s="325">
        <f t="shared" si="293"/>
        <v>0</v>
      </c>
      <c r="AH944" s="325">
        <f t="shared" si="293"/>
        <v>0</v>
      </c>
      <c r="AI944" s="325">
        <f t="shared" si="293"/>
        <v>0</v>
      </c>
      <c r="AJ944" s="325">
        <f t="shared" si="293"/>
        <v>0</v>
      </c>
      <c r="AK944" s="325">
        <f t="shared" si="293"/>
        <v>0</v>
      </c>
      <c r="AL944" s="325">
        <f t="shared" si="293"/>
        <v>0</v>
      </c>
      <c r="AM944" s="385"/>
    </row>
    <row r="945" spans="1:39" ht="18.75" customHeight="1">
      <c r="B945" s="367" t="s">
        <v>591</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342</v>
      </c>
      <c r="C948" s="280"/>
      <c r="D948" s="589" t="s">
        <v>529</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13" t="s">
        <v>211</v>
      </c>
      <c r="C949" s="815" t="s">
        <v>33</v>
      </c>
      <c r="D949" s="283" t="s">
        <v>423</v>
      </c>
      <c r="E949" s="817" t="s">
        <v>209</v>
      </c>
      <c r="F949" s="818"/>
      <c r="G949" s="818"/>
      <c r="H949" s="818"/>
      <c r="I949" s="818"/>
      <c r="J949" s="818"/>
      <c r="K949" s="818"/>
      <c r="L949" s="818"/>
      <c r="M949" s="819"/>
      <c r="N949" s="820" t="s">
        <v>213</v>
      </c>
      <c r="O949" s="283" t="s">
        <v>424</v>
      </c>
      <c r="P949" s="817" t="s">
        <v>212</v>
      </c>
      <c r="Q949" s="818"/>
      <c r="R949" s="818"/>
      <c r="S949" s="818"/>
      <c r="T949" s="818"/>
      <c r="U949" s="818"/>
      <c r="V949" s="818"/>
      <c r="W949" s="818"/>
      <c r="X949" s="819"/>
      <c r="Y949" s="810" t="s">
        <v>244</v>
      </c>
      <c r="Z949" s="811"/>
      <c r="AA949" s="811"/>
      <c r="AB949" s="811"/>
      <c r="AC949" s="811"/>
      <c r="AD949" s="811"/>
      <c r="AE949" s="811"/>
      <c r="AF949" s="811"/>
      <c r="AG949" s="811"/>
      <c r="AH949" s="811"/>
      <c r="AI949" s="811"/>
      <c r="AJ949" s="811"/>
      <c r="AK949" s="811"/>
      <c r="AL949" s="811"/>
      <c r="AM949" s="812"/>
    </row>
    <row r="950" spans="1:39" ht="65.25" customHeight="1">
      <c r="B950" s="814"/>
      <c r="C950" s="816"/>
      <c r="D950" s="284">
        <v>2020</v>
      </c>
      <c r="E950" s="284">
        <v>2021</v>
      </c>
      <c r="F950" s="284">
        <v>2022</v>
      </c>
      <c r="G950" s="284">
        <v>2023</v>
      </c>
      <c r="H950" s="284">
        <v>2024</v>
      </c>
      <c r="I950" s="284">
        <v>2025</v>
      </c>
      <c r="J950" s="284">
        <v>2026</v>
      </c>
      <c r="K950" s="284">
        <v>2027</v>
      </c>
      <c r="L950" s="284">
        <v>2028</v>
      </c>
      <c r="M950" s="284">
        <v>2029</v>
      </c>
      <c r="N950" s="821"/>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 50 to 2999 KW</v>
      </c>
      <c r="AB950" s="284" t="str">
        <f>'1.  LRAMVA Summary'!G52</f>
        <v>GS 3000 to 4999 KW</v>
      </c>
      <c r="AC950" s="284" t="str">
        <f>'1.  LRAMVA Summary'!H52</f>
        <v>USL</v>
      </c>
      <c r="AD950" s="284" t="str">
        <f>'1.  LRAMVA Summary'!I52</f>
        <v xml:space="preserve">Sentinel </v>
      </c>
      <c r="AE950" s="284" t="str">
        <f>'1.  LRAMVA Summary'!J52</f>
        <v>Street Lighting</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505</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t="str">
        <f>'1.  LRAMVA Summary'!I53</f>
        <v xml:space="preserve">kW </v>
      </c>
      <c r="AE951" s="290" t="str">
        <f>'1.  LRAMVA Summary'!J53</f>
        <v xml:space="preserve">kW </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498</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347</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 t="shared" ref="Y954:AL954" si="294">Y953</f>
        <v>0</v>
      </c>
      <c r="Z954" s="410">
        <f t="shared" si="294"/>
        <v>0</v>
      </c>
      <c r="AA954" s="410">
        <f t="shared" si="294"/>
        <v>0</v>
      </c>
      <c r="AB954" s="410">
        <f t="shared" si="294"/>
        <v>0</v>
      </c>
      <c r="AC954" s="410">
        <f t="shared" si="294"/>
        <v>0</v>
      </c>
      <c r="AD954" s="410">
        <f t="shared" si="294"/>
        <v>0</v>
      </c>
      <c r="AE954" s="410">
        <f t="shared" si="294"/>
        <v>0</v>
      </c>
      <c r="AF954" s="410">
        <f t="shared" si="294"/>
        <v>0</v>
      </c>
      <c r="AG954" s="410">
        <f t="shared" si="294"/>
        <v>0</v>
      </c>
      <c r="AH954" s="410">
        <f t="shared" si="294"/>
        <v>0</v>
      </c>
      <c r="AI954" s="410">
        <f t="shared" si="294"/>
        <v>0</v>
      </c>
      <c r="AJ954" s="410">
        <f t="shared" si="294"/>
        <v>0</v>
      </c>
      <c r="AK954" s="410">
        <f t="shared" si="294"/>
        <v>0</v>
      </c>
      <c r="AL954" s="410">
        <f t="shared" si="294"/>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347</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 t="shared" ref="Y957:AL957" si="295">Y956</f>
        <v>0</v>
      </c>
      <c r="Z957" s="410">
        <f t="shared" si="295"/>
        <v>0</v>
      </c>
      <c r="AA957" s="410">
        <f t="shared" si="295"/>
        <v>0</v>
      </c>
      <c r="AB957" s="410">
        <f t="shared" si="295"/>
        <v>0</v>
      </c>
      <c r="AC957" s="410">
        <f t="shared" si="295"/>
        <v>0</v>
      </c>
      <c r="AD957" s="410">
        <f t="shared" si="295"/>
        <v>0</v>
      </c>
      <c r="AE957" s="410">
        <f t="shared" si="295"/>
        <v>0</v>
      </c>
      <c r="AF957" s="410">
        <f t="shared" si="295"/>
        <v>0</v>
      </c>
      <c r="AG957" s="410">
        <f t="shared" si="295"/>
        <v>0</v>
      </c>
      <c r="AH957" s="410">
        <f t="shared" si="295"/>
        <v>0</v>
      </c>
      <c r="AI957" s="410">
        <f t="shared" si="295"/>
        <v>0</v>
      </c>
      <c r="AJ957" s="410">
        <f t="shared" si="295"/>
        <v>0</v>
      </c>
      <c r="AK957" s="410">
        <f t="shared" si="295"/>
        <v>0</v>
      </c>
      <c r="AL957" s="410">
        <f t="shared" si="295"/>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347</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 t="shared" ref="Y960:AL960" si="296">Y959</f>
        <v>0</v>
      </c>
      <c r="Z960" s="410">
        <f t="shared" si="296"/>
        <v>0</v>
      </c>
      <c r="AA960" s="410">
        <f t="shared" si="296"/>
        <v>0</v>
      </c>
      <c r="AB960" s="410">
        <f t="shared" si="296"/>
        <v>0</v>
      </c>
      <c r="AC960" s="410">
        <f t="shared" si="296"/>
        <v>0</v>
      </c>
      <c r="AD960" s="410">
        <f t="shared" si="296"/>
        <v>0</v>
      </c>
      <c r="AE960" s="410">
        <f t="shared" si="296"/>
        <v>0</v>
      </c>
      <c r="AF960" s="410">
        <f t="shared" si="296"/>
        <v>0</v>
      </c>
      <c r="AG960" s="410">
        <f t="shared" si="296"/>
        <v>0</v>
      </c>
      <c r="AH960" s="410">
        <f t="shared" si="296"/>
        <v>0</v>
      </c>
      <c r="AI960" s="410">
        <f t="shared" si="296"/>
        <v>0</v>
      </c>
      <c r="AJ960" s="410">
        <f t="shared" si="296"/>
        <v>0</v>
      </c>
      <c r="AK960" s="410">
        <f t="shared" si="296"/>
        <v>0</v>
      </c>
      <c r="AL960" s="410">
        <f t="shared" si="296"/>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681</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347</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 t="shared" ref="Y963:AL963" si="297">Y962</f>
        <v>0</v>
      </c>
      <c r="Z963" s="410">
        <f t="shared" si="297"/>
        <v>0</v>
      </c>
      <c r="AA963" s="410">
        <f t="shared" si="297"/>
        <v>0</v>
      </c>
      <c r="AB963" s="410">
        <f t="shared" si="297"/>
        <v>0</v>
      </c>
      <c r="AC963" s="410">
        <f t="shared" si="297"/>
        <v>0</v>
      </c>
      <c r="AD963" s="410">
        <f t="shared" si="297"/>
        <v>0</v>
      </c>
      <c r="AE963" s="410">
        <f t="shared" si="297"/>
        <v>0</v>
      </c>
      <c r="AF963" s="410">
        <f t="shared" si="297"/>
        <v>0</v>
      </c>
      <c r="AG963" s="410">
        <f t="shared" si="297"/>
        <v>0</v>
      </c>
      <c r="AH963" s="410">
        <f t="shared" si="297"/>
        <v>0</v>
      </c>
      <c r="AI963" s="410">
        <f t="shared" si="297"/>
        <v>0</v>
      </c>
      <c r="AJ963" s="410">
        <f t="shared" si="297"/>
        <v>0</v>
      </c>
      <c r="AK963" s="410">
        <f t="shared" si="297"/>
        <v>0</v>
      </c>
      <c r="AL963" s="410">
        <f t="shared" si="297"/>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347</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 t="shared" ref="Y966:AL966" si="298">Y965</f>
        <v>0</v>
      </c>
      <c r="Z966" s="410">
        <f t="shared" si="298"/>
        <v>0</v>
      </c>
      <c r="AA966" s="410">
        <f t="shared" si="298"/>
        <v>0</v>
      </c>
      <c r="AB966" s="410">
        <f t="shared" si="298"/>
        <v>0</v>
      </c>
      <c r="AC966" s="410">
        <f t="shared" si="298"/>
        <v>0</v>
      </c>
      <c r="AD966" s="410">
        <f t="shared" si="298"/>
        <v>0</v>
      </c>
      <c r="AE966" s="410">
        <f t="shared" si="298"/>
        <v>0</v>
      </c>
      <c r="AF966" s="410">
        <f t="shared" si="298"/>
        <v>0</v>
      </c>
      <c r="AG966" s="410">
        <f t="shared" si="298"/>
        <v>0</v>
      </c>
      <c r="AH966" s="410">
        <f t="shared" si="298"/>
        <v>0</v>
      </c>
      <c r="AI966" s="410">
        <f t="shared" si="298"/>
        <v>0</v>
      </c>
      <c r="AJ966" s="410">
        <f t="shared" si="298"/>
        <v>0</v>
      </c>
      <c r="AK966" s="410">
        <f t="shared" si="298"/>
        <v>0</v>
      </c>
      <c r="AL966" s="410">
        <f t="shared" si="298"/>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499</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347</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 t="shared" ref="Y970:AL970" si="299">Y969</f>
        <v>0</v>
      </c>
      <c r="Z970" s="410">
        <f t="shared" si="299"/>
        <v>0</v>
      </c>
      <c r="AA970" s="410">
        <f t="shared" si="299"/>
        <v>0</v>
      </c>
      <c r="AB970" s="410">
        <f t="shared" si="299"/>
        <v>0</v>
      </c>
      <c r="AC970" s="410">
        <f t="shared" si="299"/>
        <v>0</v>
      </c>
      <c r="AD970" s="410">
        <f t="shared" si="299"/>
        <v>0</v>
      </c>
      <c r="AE970" s="410">
        <f t="shared" si="299"/>
        <v>0</v>
      </c>
      <c r="AF970" s="410">
        <f t="shared" si="299"/>
        <v>0</v>
      </c>
      <c r="AG970" s="410">
        <f t="shared" si="299"/>
        <v>0</v>
      </c>
      <c r="AH970" s="410">
        <f t="shared" si="299"/>
        <v>0</v>
      </c>
      <c r="AI970" s="410">
        <f t="shared" si="299"/>
        <v>0</v>
      </c>
      <c r="AJ970" s="410">
        <f t="shared" si="299"/>
        <v>0</v>
      </c>
      <c r="AK970" s="410">
        <f t="shared" si="299"/>
        <v>0</v>
      </c>
      <c r="AL970" s="410">
        <f t="shared" si="299"/>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347</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 t="shared" ref="Y973:AL973" si="300">Y972</f>
        <v>0</v>
      </c>
      <c r="Z973" s="410">
        <f t="shared" si="300"/>
        <v>0</v>
      </c>
      <c r="AA973" s="410">
        <f t="shared" si="300"/>
        <v>0</v>
      </c>
      <c r="AB973" s="410">
        <f t="shared" si="300"/>
        <v>0</v>
      </c>
      <c r="AC973" s="410">
        <f t="shared" si="300"/>
        <v>0</v>
      </c>
      <c r="AD973" s="410">
        <f t="shared" si="300"/>
        <v>0</v>
      </c>
      <c r="AE973" s="410">
        <f t="shared" si="300"/>
        <v>0</v>
      </c>
      <c r="AF973" s="410">
        <f t="shared" si="300"/>
        <v>0</v>
      </c>
      <c r="AG973" s="410">
        <f t="shared" si="300"/>
        <v>0</v>
      </c>
      <c r="AH973" s="410">
        <f t="shared" si="300"/>
        <v>0</v>
      </c>
      <c r="AI973" s="410">
        <f t="shared" si="300"/>
        <v>0</v>
      </c>
      <c r="AJ973" s="410">
        <f t="shared" si="300"/>
        <v>0</v>
      </c>
      <c r="AK973" s="410">
        <f t="shared" si="300"/>
        <v>0</v>
      </c>
      <c r="AL973" s="410">
        <f t="shared" si="300"/>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347</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 t="shared" ref="Y976:AL976" si="301">Y975</f>
        <v>0</v>
      </c>
      <c r="Z976" s="410">
        <f t="shared" si="301"/>
        <v>0</v>
      </c>
      <c r="AA976" s="410">
        <f t="shared" si="301"/>
        <v>0</v>
      </c>
      <c r="AB976" s="410">
        <f t="shared" si="301"/>
        <v>0</v>
      </c>
      <c r="AC976" s="410">
        <f t="shared" si="301"/>
        <v>0</v>
      </c>
      <c r="AD976" s="410">
        <f t="shared" si="301"/>
        <v>0</v>
      </c>
      <c r="AE976" s="410">
        <f t="shared" si="301"/>
        <v>0</v>
      </c>
      <c r="AF976" s="410">
        <f t="shared" si="301"/>
        <v>0</v>
      </c>
      <c r="AG976" s="410">
        <f t="shared" si="301"/>
        <v>0</v>
      </c>
      <c r="AH976" s="410">
        <f t="shared" si="301"/>
        <v>0</v>
      </c>
      <c r="AI976" s="410">
        <f t="shared" si="301"/>
        <v>0</v>
      </c>
      <c r="AJ976" s="410">
        <f t="shared" si="301"/>
        <v>0</v>
      </c>
      <c r="AK976" s="410">
        <f t="shared" si="301"/>
        <v>0</v>
      </c>
      <c r="AL976" s="410">
        <f t="shared" si="301"/>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347</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 t="shared" ref="Y979:AL979" si="302">Y978</f>
        <v>0</v>
      </c>
      <c r="Z979" s="410">
        <f t="shared" si="302"/>
        <v>0</v>
      </c>
      <c r="AA979" s="410">
        <f t="shared" si="302"/>
        <v>0</v>
      </c>
      <c r="AB979" s="410">
        <f t="shared" si="302"/>
        <v>0</v>
      </c>
      <c r="AC979" s="410">
        <f t="shared" si="302"/>
        <v>0</v>
      </c>
      <c r="AD979" s="410">
        <f t="shared" si="302"/>
        <v>0</v>
      </c>
      <c r="AE979" s="410">
        <f t="shared" si="302"/>
        <v>0</v>
      </c>
      <c r="AF979" s="410">
        <f t="shared" si="302"/>
        <v>0</v>
      </c>
      <c r="AG979" s="410">
        <f t="shared" si="302"/>
        <v>0</v>
      </c>
      <c r="AH979" s="410">
        <f t="shared" si="302"/>
        <v>0</v>
      </c>
      <c r="AI979" s="410">
        <f t="shared" si="302"/>
        <v>0</v>
      </c>
      <c r="AJ979" s="410">
        <f t="shared" si="302"/>
        <v>0</v>
      </c>
      <c r="AK979" s="410">
        <f t="shared" si="302"/>
        <v>0</v>
      </c>
      <c r="AL979" s="410">
        <f t="shared" si="302"/>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347</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 t="shared" ref="Y982:AL982" si="303">Y981</f>
        <v>0</v>
      </c>
      <c r="Z982" s="410">
        <f t="shared" si="303"/>
        <v>0</v>
      </c>
      <c r="AA982" s="410">
        <f t="shared" si="303"/>
        <v>0</v>
      </c>
      <c r="AB982" s="410">
        <f t="shared" si="303"/>
        <v>0</v>
      </c>
      <c r="AC982" s="410">
        <f t="shared" si="303"/>
        <v>0</v>
      </c>
      <c r="AD982" s="410">
        <f t="shared" si="303"/>
        <v>0</v>
      </c>
      <c r="AE982" s="410">
        <f t="shared" si="303"/>
        <v>0</v>
      </c>
      <c r="AF982" s="410">
        <f t="shared" si="303"/>
        <v>0</v>
      </c>
      <c r="AG982" s="410">
        <f t="shared" si="303"/>
        <v>0</v>
      </c>
      <c r="AH982" s="410">
        <f t="shared" si="303"/>
        <v>0</v>
      </c>
      <c r="AI982" s="410">
        <f t="shared" si="303"/>
        <v>0</v>
      </c>
      <c r="AJ982" s="410">
        <f t="shared" si="303"/>
        <v>0</v>
      </c>
      <c r="AK982" s="410">
        <f t="shared" si="303"/>
        <v>0</v>
      </c>
      <c r="AL982" s="410">
        <f t="shared" si="303"/>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347</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 t="shared" ref="Y986:AL986" si="304">Y985</f>
        <v>0</v>
      </c>
      <c r="Z986" s="410">
        <f t="shared" si="304"/>
        <v>0</v>
      </c>
      <c r="AA986" s="410">
        <f t="shared" si="304"/>
        <v>0</v>
      </c>
      <c r="AB986" s="410">
        <f t="shared" si="304"/>
        <v>0</v>
      </c>
      <c r="AC986" s="410">
        <f t="shared" si="304"/>
        <v>0</v>
      </c>
      <c r="AD986" s="410">
        <f t="shared" si="304"/>
        <v>0</v>
      </c>
      <c r="AE986" s="410">
        <f t="shared" si="304"/>
        <v>0</v>
      </c>
      <c r="AF986" s="410">
        <f t="shared" si="304"/>
        <v>0</v>
      </c>
      <c r="AG986" s="410">
        <f t="shared" si="304"/>
        <v>0</v>
      </c>
      <c r="AH986" s="410">
        <f t="shared" si="304"/>
        <v>0</v>
      </c>
      <c r="AI986" s="410">
        <f t="shared" si="304"/>
        <v>0</v>
      </c>
      <c r="AJ986" s="410">
        <f t="shared" si="304"/>
        <v>0</v>
      </c>
      <c r="AK986" s="410">
        <f t="shared" si="304"/>
        <v>0</v>
      </c>
      <c r="AL986" s="410">
        <f t="shared" si="304"/>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347</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 t="shared" ref="Y989:AL989" si="305">Y988</f>
        <v>0</v>
      </c>
      <c r="Z989" s="410">
        <f t="shared" si="305"/>
        <v>0</v>
      </c>
      <c r="AA989" s="410">
        <f t="shared" si="305"/>
        <v>0</v>
      </c>
      <c r="AB989" s="410">
        <f t="shared" si="305"/>
        <v>0</v>
      </c>
      <c r="AC989" s="410">
        <f t="shared" si="305"/>
        <v>0</v>
      </c>
      <c r="AD989" s="410">
        <f t="shared" si="305"/>
        <v>0</v>
      </c>
      <c r="AE989" s="410">
        <f t="shared" si="305"/>
        <v>0</v>
      </c>
      <c r="AF989" s="410">
        <f t="shared" si="305"/>
        <v>0</v>
      </c>
      <c r="AG989" s="410">
        <f t="shared" si="305"/>
        <v>0</v>
      </c>
      <c r="AH989" s="410">
        <f t="shared" si="305"/>
        <v>0</v>
      </c>
      <c r="AI989" s="410">
        <f t="shared" si="305"/>
        <v>0</v>
      </c>
      <c r="AJ989" s="410">
        <f t="shared" si="305"/>
        <v>0</v>
      </c>
      <c r="AK989" s="410">
        <f t="shared" si="305"/>
        <v>0</v>
      </c>
      <c r="AL989" s="410">
        <f t="shared" si="305"/>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347</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 t="shared" ref="Y992:AL992" si="306">Y991</f>
        <v>0</v>
      </c>
      <c r="Z992" s="410">
        <f t="shared" si="306"/>
        <v>0</v>
      </c>
      <c r="AA992" s="410">
        <f t="shared" si="306"/>
        <v>0</v>
      </c>
      <c r="AB992" s="410">
        <f t="shared" si="306"/>
        <v>0</v>
      </c>
      <c r="AC992" s="410">
        <f t="shared" si="306"/>
        <v>0</v>
      </c>
      <c r="AD992" s="410">
        <f t="shared" si="306"/>
        <v>0</v>
      </c>
      <c r="AE992" s="410">
        <f t="shared" si="306"/>
        <v>0</v>
      </c>
      <c r="AF992" s="410">
        <f t="shared" si="306"/>
        <v>0</v>
      </c>
      <c r="AG992" s="410">
        <f t="shared" si="306"/>
        <v>0</v>
      </c>
      <c r="AH992" s="410">
        <f t="shared" si="306"/>
        <v>0</v>
      </c>
      <c r="AI992" s="410">
        <f t="shared" si="306"/>
        <v>0</v>
      </c>
      <c r="AJ992" s="410">
        <f t="shared" si="306"/>
        <v>0</v>
      </c>
      <c r="AK992" s="410">
        <f t="shared" si="306"/>
        <v>0</v>
      </c>
      <c r="AL992" s="410">
        <f t="shared" si="306"/>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347</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 t="shared" ref="Y996:AL996" si="307">Y995</f>
        <v>0</v>
      </c>
      <c r="Z996" s="410">
        <f t="shared" si="307"/>
        <v>0</v>
      </c>
      <c r="AA996" s="410">
        <f t="shared" si="307"/>
        <v>0</v>
      </c>
      <c r="AB996" s="410">
        <f t="shared" si="307"/>
        <v>0</v>
      </c>
      <c r="AC996" s="410">
        <f t="shared" si="307"/>
        <v>0</v>
      </c>
      <c r="AD996" s="410">
        <f t="shared" si="307"/>
        <v>0</v>
      </c>
      <c r="AE996" s="410">
        <f t="shared" si="307"/>
        <v>0</v>
      </c>
      <c r="AF996" s="410">
        <f t="shared" si="307"/>
        <v>0</v>
      </c>
      <c r="AG996" s="410">
        <f t="shared" si="307"/>
        <v>0</v>
      </c>
      <c r="AH996" s="410">
        <f t="shared" si="307"/>
        <v>0</v>
      </c>
      <c r="AI996" s="410">
        <f t="shared" si="307"/>
        <v>0</v>
      </c>
      <c r="AJ996" s="410">
        <f t="shared" si="307"/>
        <v>0</v>
      </c>
      <c r="AK996" s="410">
        <f t="shared" si="307"/>
        <v>0</v>
      </c>
      <c r="AL996" s="410">
        <f t="shared" si="307"/>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491</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496</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343</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8">AA999</f>
        <v>0</v>
      </c>
      <c r="AB1000" s="410">
        <f t="shared" si="308"/>
        <v>0</v>
      </c>
      <c r="AC1000" s="410">
        <f t="shared" si="308"/>
        <v>0</v>
      </c>
      <c r="AD1000" s="410">
        <f>AD999</f>
        <v>0</v>
      </c>
      <c r="AE1000" s="410">
        <f t="shared" si="308"/>
        <v>0</v>
      </c>
      <c r="AF1000" s="410">
        <f t="shared" si="308"/>
        <v>0</v>
      </c>
      <c r="AG1000" s="410">
        <f t="shared" si="308"/>
        <v>0</v>
      </c>
      <c r="AH1000" s="410">
        <f t="shared" si="308"/>
        <v>0</v>
      </c>
      <c r="AI1000" s="410">
        <f t="shared" si="308"/>
        <v>0</v>
      </c>
      <c r="AJ1000" s="410">
        <f t="shared" si="308"/>
        <v>0</v>
      </c>
      <c r="AK1000" s="410">
        <f t="shared" si="308"/>
        <v>0</v>
      </c>
      <c r="AL1000" s="410">
        <f t="shared" si="308"/>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492</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343</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9">Z1002</f>
        <v>0</v>
      </c>
      <c r="AA1003" s="410">
        <f t="shared" si="309"/>
        <v>0</v>
      </c>
      <c r="AB1003" s="410">
        <f t="shared" si="309"/>
        <v>0</v>
      </c>
      <c r="AC1003" s="410">
        <f t="shared" si="309"/>
        <v>0</v>
      </c>
      <c r="AD1003" s="410">
        <f t="shared" si="309"/>
        <v>0</v>
      </c>
      <c r="AE1003" s="410">
        <f t="shared" si="309"/>
        <v>0</v>
      </c>
      <c r="AF1003" s="410">
        <f t="shared" si="309"/>
        <v>0</v>
      </c>
      <c r="AG1003" s="410">
        <f t="shared" si="309"/>
        <v>0</v>
      </c>
      <c r="AH1003" s="410">
        <f t="shared" si="309"/>
        <v>0</v>
      </c>
      <c r="AI1003" s="410">
        <f t="shared" si="309"/>
        <v>0</v>
      </c>
      <c r="AJ1003" s="410">
        <f t="shared" si="309"/>
        <v>0</v>
      </c>
      <c r="AK1003" s="410">
        <f t="shared" si="309"/>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497</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343</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10">Z1006</f>
        <v>0</v>
      </c>
      <c r="AA1007" s="410">
        <f t="shared" si="310"/>
        <v>0</v>
      </c>
      <c r="AB1007" s="410">
        <f t="shared" si="310"/>
        <v>0</v>
      </c>
      <c r="AC1007" s="410">
        <f t="shared" si="310"/>
        <v>0</v>
      </c>
      <c r="AD1007" s="410">
        <f t="shared" si="310"/>
        <v>0</v>
      </c>
      <c r="AE1007" s="410">
        <f t="shared" si="310"/>
        <v>0</v>
      </c>
      <c r="AF1007" s="410">
        <f t="shared" si="310"/>
        <v>0</v>
      </c>
      <c r="AG1007" s="410">
        <f t="shared" si="310"/>
        <v>0</v>
      </c>
      <c r="AH1007" s="410">
        <f t="shared" si="310"/>
        <v>0</v>
      </c>
      <c r="AI1007" s="410">
        <f t="shared" si="310"/>
        <v>0</v>
      </c>
      <c r="AJ1007" s="410">
        <f t="shared" si="310"/>
        <v>0</v>
      </c>
      <c r="AK1007" s="410">
        <f t="shared" si="310"/>
        <v>0</v>
      </c>
      <c r="AL1007" s="410">
        <f t="shared" si="310"/>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343</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11">Z1009</f>
        <v>0</v>
      </c>
      <c r="AA1010" s="410">
        <f t="shared" si="311"/>
        <v>0</v>
      </c>
      <c r="AB1010" s="410">
        <f t="shared" si="311"/>
        <v>0</v>
      </c>
      <c r="AC1010" s="410">
        <f t="shared" si="311"/>
        <v>0</v>
      </c>
      <c r="AD1010" s="410">
        <f t="shared" si="311"/>
        <v>0</v>
      </c>
      <c r="AE1010" s="410">
        <f t="shared" si="311"/>
        <v>0</v>
      </c>
      <c r="AF1010" s="410">
        <f t="shared" si="311"/>
        <v>0</v>
      </c>
      <c r="AG1010" s="410">
        <f t="shared" si="311"/>
        <v>0</v>
      </c>
      <c r="AH1010" s="410">
        <f t="shared" si="311"/>
        <v>0</v>
      </c>
      <c r="AI1010" s="410">
        <f t="shared" si="311"/>
        <v>0</v>
      </c>
      <c r="AJ1010" s="410">
        <f t="shared" si="311"/>
        <v>0</v>
      </c>
      <c r="AK1010" s="410">
        <f t="shared" si="311"/>
        <v>0</v>
      </c>
      <c r="AL1010" s="410">
        <f t="shared" si="311"/>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343</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12">Z1012</f>
        <v>0</v>
      </c>
      <c r="AA1013" s="410">
        <f t="shared" si="312"/>
        <v>0</v>
      </c>
      <c r="AB1013" s="410">
        <f t="shared" si="312"/>
        <v>0</v>
      </c>
      <c r="AC1013" s="410">
        <f t="shared" si="312"/>
        <v>0</v>
      </c>
      <c r="AD1013" s="410">
        <f t="shared" si="312"/>
        <v>0</v>
      </c>
      <c r="AE1013" s="410">
        <f t="shared" si="312"/>
        <v>0</v>
      </c>
      <c r="AF1013" s="410">
        <f t="shared" si="312"/>
        <v>0</v>
      </c>
      <c r="AG1013" s="410">
        <f t="shared" si="312"/>
        <v>0</v>
      </c>
      <c r="AH1013" s="410">
        <f t="shared" si="312"/>
        <v>0</v>
      </c>
      <c r="AI1013" s="410">
        <f t="shared" si="312"/>
        <v>0</v>
      </c>
      <c r="AJ1013" s="410">
        <f t="shared" si="312"/>
        <v>0</v>
      </c>
      <c r="AK1013" s="410">
        <f t="shared" si="312"/>
        <v>0</v>
      </c>
      <c r="AL1013" s="410">
        <f t="shared" si="312"/>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343</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13">Y1015</f>
        <v>0</v>
      </c>
      <c r="Z1016" s="410">
        <f t="shared" si="313"/>
        <v>0</v>
      </c>
      <c r="AA1016" s="410">
        <f t="shared" si="313"/>
        <v>0</v>
      </c>
      <c r="AB1016" s="410">
        <f t="shared" si="313"/>
        <v>0</v>
      </c>
      <c r="AC1016" s="410">
        <f t="shared" si="313"/>
        <v>0</v>
      </c>
      <c r="AD1016" s="410">
        <f t="shared" si="313"/>
        <v>0</v>
      </c>
      <c r="AE1016" s="410">
        <f t="shared" si="313"/>
        <v>0</v>
      </c>
      <c r="AF1016" s="410">
        <f t="shared" si="313"/>
        <v>0</v>
      </c>
      <c r="AG1016" s="410">
        <f t="shared" si="313"/>
        <v>0</v>
      </c>
      <c r="AH1016" s="410">
        <f t="shared" si="313"/>
        <v>0</v>
      </c>
      <c r="AI1016" s="410">
        <f t="shared" si="313"/>
        <v>0</v>
      </c>
      <c r="AJ1016" s="410">
        <f t="shared" si="313"/>
        <v>0</v>
      </c>
      <c r="AK1016" s="410">
        <f t="shared" si="313"/>
        <v>0</v>
      </c>
      <c r="AL1016" s="410">
        <f t="shared" si="313"/>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504</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500</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347</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 t="shared" ref="Y1021:AL1021" si="314">Y1020</f>
        <v>0</v>
      </c>
      <c r="Z1021" s="410">
        <f t="shared" si="314"/>
        <v>0</v>
      </c>
      <c r="AA1021" s="410">
        <f t="shared" si="314"/>
        <v>0</v>
      </c>
      <c r="AB1021" s="410">
        <f t="shared" si="314"/>
        <v>0</v>
      </c>
      <c r="AC1021" s="410">
        <f t="shared" si="314"/>
        <v>0</v>
      </c>
      <c r="AD1021" s="410">
        <f t="shared" si="314"/>
        <v>0</v>
      </c>
      <c r="AE1021" s="410">
        <f t="shared" si="314"/>
        <v>0</v>
      </c>
      <c r="AF1021" s="410">
        <f t="shared" si="314"/>
        <v>0</v>
      </c>
      <c r="AG1021" s="410">
        <f t="shared" si="314"/>
        <v>0</v>
      </c>
      <c r="AH1021" s="410">
        <f t="shared" si="314"/>
        <v>0</v>
      </c>
      <c r="AI1021" s="410">
        <f t="shared" si="314"/>
        <v>0</v>
      </c>
      <c r="AJ1021" s="410">
        <f t="shared" si="314"/>
        <v>0</v>
      </c>
      <c r="AK1021" s="410">
        <f t="shared" si="314"/>
        <v>0</v>
      </c>
      <c r="AL1021" s="410">
        <f t="shared" si="314"/>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347</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 t="shared" ref="Y1024:AL1024" si="315">Y1023</f>
        <v>0</v>
      </c>
      <c r="Z1024" s="410">
        <f t="shared" si="315"/>
        <v>0</v>
      </c>
      <c r="AA1024" s="410">
        <f t="shared" si="315"/>
        <v>0</v>
      </c>
      <c r="AB1024" s="410">
        <f t="shared" si="315"/>
        <v>0</v>
      </c>
      <c r="AC1024" s="410">
        <f t="shared" si="315"/>
        <v>0</v>
      </c>
      <c r="AD1024" s="410">
        <f t="shared" si="315"/>
        <v>0</v>
      </c>
      <c r="AE1024" s="410">
        <f t="shared" si="315"/>
        <v>0</v>
      </c>
      <c r="AF1024" s="410">
        <f t="shared" si="315"/>
        <v>0</v>
      </c>
      <c r="AG1024" s="410">
        <f t="shared" si="315"/>
        <v>0</v>
      </c>
      <c r="AH1024" s="410">
        <f t="shared" si="315"/>
        <v>0</v>
      </c>
      <c r="AI1024" s="410">
        <f t="shared" si="315"/>
        <v>0</v>
      </c>
      <c r="AJ1024" s="410">
        <f t="shared" si="315"/>
        <v>0</v>
      </c>
      <c r="AK1024" s="410">
        <f t="shared" si="315"/>
        <v>0</v>
      </c>
      <c r="AL1024" s="410">
        <f t="shared" si="315"/>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347</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 t="shared" ref="Y1027:AL1027" si="316">Y1026</f>
        <v>0</v>
      </c>
      <c r="Z1027" s="410">
        <f t="shared" si="316"/>
        <v>0</v>
      </c>
      <c r="AA1027" s="410">
        <f t="shared" si="316"/>
        <v>0</v>
      </c>
      <c r="AB1027" s="410">
        <f t="shared" si="316"/>
        <v>0</v>
      </c>
      <c r="AC1027" s="410">
        <f t="shared" si="316"/>
        <v>0</v>
      </c>
      <c r="AD1027" s="410">
        <f t="shared" si="316"/>
        <v>0</v>
      </c>
      <c r="AE1027" s="410">
        <f t="shared" si="316"/>
        <v>0</v>
      </c>
      <c r="AF1027" s="410">
        <f t="shared" si="316"/>
        <v>0</v>
      </c>
      <c r="AG1027" s="410">
        <f t="shared" si="316"/>
        <v>0</v>
      </c>
      <c r="AH1027" s="410">
        <f t="shared" si="316"/>
        <v>0</v>
      </c>
      <c r="AI1027" s="410">
        <f t="shared" si="316"/>
        <v>0</v>
      </c>
      <c r="AJ1027" s="410">
        <f t="shared" si="316"/>
        <v>0</v>
      </c>
      <c r="AK1027" s="410">
        <f t="shared" si="316"/>
        <v>0</v>
      </c>
      <c r="AL1027" s="410">
        <f t="shared" si="316"/>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347</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 t="shared" ref="Y1030:AL1030" si="317">Y1029</f>
        <v>0</v>
      </c>
      <c r="Z1030" s="410">
        <f t="shared" si="317"/>
        <v>0</v>
      </c>
      <c r="AA1030" s="410">
        <f t="shared" si="317"/>
        <v>0</v>
      </c>
      <c r="AB1030" s="410">
        <f t="shared" si="317"/>
        <v>0</v>
      </c>
      <c r="AC1030" s="410">
        <f t="shared" si="317"/>
        <v>0</v>
      </c>
      <c r="AD1030" s="410">
        <f t="shared" si="317"/>
        <v>0</v>
      </c>
      <c r="AE1030" s="410">
        <f t="shared" si="317"/>
        <v>0</v>
      </c>
      <c r="AF1030" s="410">
        <f t="shared" si="317"/>
        <v>0</v>
      </c>
      <c r="AG1030" s="410">
        <f t="shared" si="317"/>
        <v>0</v>
      </c>
      <c r="AH1030" s="410">
        <f t="shared" si="317"/>
        <v>0</v>
      </c>
      <c r="AI1030" s="410">
        <f t="shared" si="317"/>
        <v>0</v>
      </c>
      <c r="AJ1030" s="410">
        <f t="shared" si="317"/>
        <v>0</v>
      </c>
      <c r="AK1030" s="410">
        <f t="shared" si="317"/>
        <v>0</v>
      </c>
      <c r="AL1030" s="410">
        <f t="shared" si="317"/>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501</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347</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 t="shared" ref="Y1034:AL1034" si="318">Y1033</f>
        <v>0</v>
      </c>
      <c r="Z1034" s="410">
        <f t="shared" si="318"/>
        <v>0</v>
      </c>
      <c r="AA1034" s="410">
        <f t="shared" si="318"/>
        <v>0</v>
      </c>
      <c r="AB1034" s="410">
        <f t="shared" si="318"/>
        <v>0</v>
      </c>
      <c r="AC1034" s="410">
        <f t="shared" si="318"/>
        <v>0</v>
      </c>
      <c r="AD1034" s="410">
        <f t="shared" si="318"/>
        <v>0</v>
      </c>
      <c r="AE1034" s="410">
        <f t="shared" si="318"/>
        <v>0</v>
      </c>
      <c r="AF1034" s="410">
        <f t="shared" si="318"/>
        <v>0</v>
      </c>
      <c r="AG1034" s="410">
        <f t="shared" si="318"/>
        <v>0</v>
      </c>
      <c r="AH1034" s="410">
        <f t="shared" si="318"/>
        <v>0</v>
      </c>
      <c r="AI1034" s="410">
        <f t="shared" si="318"/>
        <v>0</v>
      </c>
      <c r="AJ1034" s="410">
        <f t="shared" si="318"/>
        <v>0</v>
      </c>
      <c r="AK1034" s="410">
        <f t="shared" si="318"/>
        <v>0</v>
      </c>
      <c r="AL1034" s="410">
        <f t="shared" si="318"/>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347</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 t="shared" ref="Y1037:AL1037" si="319">Y1036</f>
        <v>0</v>
      </c>
      <c r="Z1037" s="410">
        <f t="shared" si="319"/>
        <v>0</v>
      </c>
      <c r="AA1037" s="410">
        <f t="shared" si="319"/>
        <v>0</v>
      </c>
      <c r="AB1037" s="410">
        <f t="shared" si="319"/>
        <v>0</v>
      </c>
      <c r="AC1037" s="410">
        <f t="shared" si="319"/>
        <v>0</v>
      </c>
      <c r="AD1037" s="410">
        <f t="shared" si="319"/>
        <v>0</v>
      </c>
      <c r="AE1037" s="410">
        <f t="shared" si="319"/>
        <v>0</v>
      </c>
      <c r="AF1037" s="410">
        <f t="shared" si="319"/>
        <v>0</v>
      </c>
      <c r="AG1037" s="410">
        <f t="shared" si="319"/>
        <v>0</v>
      </c>
      <c r="AH1037" s="410">
        <f t="shared" si="319"/>
        <v>0</v>
      </c>
      <c r="AI1037" s="410">
        <f t="shared" si="319"/>
        <v>0</v>
      </c>
      <c r="AJ1037" s="410">
        <f t="shared" si="319"/>
        <v>0</v>
      </c>
      <c r="AK1037" s="410">
        <f t="shared" si="319"/>
        <v>0</v>
      </c>
      <c r="AL1037" s="410">
        <f t="shared" si="319"/>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347</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 t="shared" ref="Y1040:AL1040" si="320">Y1039</f>
        <v>0</v>
      </c>
      <c r="Z1040" s="410">
        <f t="shared" si="320"/>
        <v>0</v>
      </c>
      <c r="AA1040" s="410">
        <f t="shared" si="320"/>
        <v>0</v>
      </c>
      <c r="AB1040" s="410">
        <f t="shared" si="320"/>
        <v>0</v>
      </c>
      <c r="AC1040" s="410">
        <f t="shared" si="320"/>
        <v>0</v>
      </c>
      <c r="AD1040" s="410">
        <f t="shared" si="320"/>
        <v>0</v>
      </c>
      <c r="AE1040" s="410">
        <f t="shared" si="320"/>
        <v>0</v>
      </c>
      <c r="AF1040" s="410">
        <f t="shared" si="320"/>
        <v>0</v>
      </c>
      <c r="AG1040" s="410">
        <f t="shared" si="320"/>
        <v>0</v>
      </c>
      <c r="AH1040" s="410">
        <f t="shared" si="320"/>
        <v>0</v>
      </c>
      <c r="AI1040" s="410">
        <f t="shared" si="320"/>
        <v>0</v>
      </c>
      <c r="AJ1040" s="410">
        <f t="shared" si="320"/>
        <v>0</v>
      </c>
      <c r="AK1040" s="410">
        <f t="shared" si="320"/>
        <v>0</v>
      </c>
      <c r="AL1040" s="410">
        <f t="shared" si="320"/>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347</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 t="shared" ref="Y1043:AL1043" si="321">Y1042</f>
        <v>0</v>
      </c>
      <c r="Z1043" s="410">
        <f t="shared" si="321"/>
        <v>0</v>
      </c>
      <c r="AA1043" s="410">
        <f t="shared" si="321"/>
        <v>0</v>
      </c>
      <c r="AB1043" s="410">
        <f t="shared" si="321"/>
        <v>0</v>
      </c>
      <c r="AC1043" s="410">
        <f t="shared" si="321"/>
        <v>0</v>
      </c>
      <c r="AD1043" s="410">
        <f t="shared" si="321"/>
        <v>0</v>
      </c>
      <c r="AE1043" s="410">
        <f t="shared" si="321"/>
        <v>0</v>
      </c>
      <c r="AF1043" s="410">
        <f t="shared" si="321"/>
        <v>0</v>
      </c>
      <c r="AG1043" s="410">
        <f t="shared" si="321"/>
        <v>0</v>
      </c>
      <c r="AH1043" s="410">
        <f t="shared" si="321"/>
        <v>0</v>
      </c>
      <c r="AI1043" s="410">
        <f t="shared" si="321"/>
        <v>0</v>
      </c>
      <c r="AJ1043" s="410">
        <f t="shared" si="321"/>
        <v>0</v>
      </c>
      <c r="AK1043" s="410">
        <f t="shared" si="321"/>
        <v>0</v>
      </c>
      <c r="AL1043" s="410">
        <f t="shared" si="321"/>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347</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 t="shared" ref="Y1046:AL1046" si="322">Y1045</f>
        <v>0</v>
      </c>
      <c r="Z1046" s="410">
        <f t="shared" si="322"/>
        <v>0</v>
      </c>
      <c r="AA1046" s="410">
        <f t="shared" si="322"/>
        <v>0</v>
      </c>
      <c r="AB1046" s="410">
        <f t="shared" si="322"/>
        <v>0</v>
      </c>
      <c r="AC1046" s="410">
        <f t="shared" si="322"/>
        <v>0</v>
      </c>
      <c r="AD1046" s="410">
        <f t="shared" si="322"/>
        <v>0</v>
      </c>
      <c r="AE1046" s="410">
        <f t="shared" si="322"/>
        <v>0</v>
      </c>
      <c r="AF1046" s="410">
        <f t="shared" si="322"/>
        <v>0</v>
      </c>
      <c r="AG1046" s="410">
        <f t="shared" si="322"/>
        <v>0</v>
      </c>
      <c r="AH1046" s="410">
        <f t="shared" si="322"/>
        <v>0</v>
      </c>
      <c r="AI1046" s="410">
        <f t="shared" si="322"/>
        <v>0</v>
      </c>
      <c r="AJ1046" s="410">
        <f t="shared" si="322"/>
        <v>0</v>
      </c>
      <c r="AK1046" s="410">
        <f t="shared" si="322"/>
        <v>0</v>
      </c>
      <c r="AL1046" s="410">
        <f t="shared" si="322"/>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347</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 t="shared" ref="Y1049:AL1049" si="323">Y1048</f>
        <v>0</v>
      </c>
      <c r="Z1049" s="410">
        <f t="shared" si="323"/>
        <v>0</v>
      </c>
      <c r="AA1049" s="410">
        <f t="shared" si="323"/>
        <v>0</v>
      </c>
      <c r="AB1049" s="410">
        <f t="shared" si="323"/>
        <v>0</v>
      </c>
      <c r="AC1049" s="410">
        <f t="shared" si="323"/>
        <v>0</v>
      </c>
      <c r="AD1049" s="410">
        <f t="shared" si="323"/>
        <v>0</v>
      </c>
      <c r="AE1049" s="410">
        <f t="shared" si="323"/>
        <v>0</v>
      </c>
      <c r="AF1049" s="410">
        <f t="shared" si="323"/>
        <v>0</v>
      </c>
      <c r="AG1049" s="410">
        <f t="shared" si="323"/>
        <v>0</v>
      </c>
      <c r="AH1049" s="410">
        <f t="shared" si="323"/>
        <v>0</v>
      </c>
      <c r="AI1049" s="410">
        <f t="shared" si="323"/>
        <v>0</v>
      </c>
      <c r="AJ1049" s="410">
        <f t="shared" si="323"/>
        <v>0</v>
      </c>
      <c r="AK1049" s="410">
        <f t="shared" si="323"/>
        <v>0</v>
      </c>
      <c r="AL1049" s="410">
        <f t="shared" si="323"/>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347</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 t="shared" ref="Y1052:AL1052" si="324">Y1051</f>
        <v>0</v>
      </c>
      <c r="Z1052" s="410">
        <f t="shared" si="324"/>
        <v>0</v>
      </c>
      <c r="AA1052" s="410">
        <f t="shared" si="324"/>
        <v>0</v>
      </c>
      <c r="AB1052" s="410">
        <f t="shared" si="324"/>
        <v>0</v>
      </c>
      <c r="AC1052" s="410">
        <f t="shared" si="324"/>
        <v>0</v>
      </c>
      <c r="AD1052" s="410">
        <f t="shared" si="324"/>
        <v>0</v>
      </c>
      <c r="AE1052" s="410">
        <f t="shared" si="324"/>
        <v>0</v>
      </c>
      <c r="AF1052" s="410">
        <f t="shared" si="324"/>
        <v>0</v>
      </c>
      <c r="AG1052" s="410">
        <f t="shared" si="324"/>
        <v>0</v>
      </c>
      <c r="AH1052" s="410">
        <f t="shared" si="324"/>
        <v>0</v>
      </c>
      <c r="AI1052" s="410">
        <f t="shared" si="324"/>
        <v>0</v>
      </c>
      <c r="AJ1052" s="410">
        <f t="shared" si="324"/>
        <v>0</v>
      </c>
      <c r="AK1052" s="410">
        <f t="shared" si="324"/>
        <v>0</v>
      </c>
      <c r="AL1052" s="410">
        <f t="shared" si="324"/>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347</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 t="shared" ref="Y1055:AL1055" si="325">Y1054</f>
        <v>0</v>
      </c>
      <c r="Z1055" s="410">
        <f t="shared" si="325"/>
        <v>0</v>
      </c>
      <c r="AA1055" s="410">
        <f t="shared" si="325"/>
        <v>0</v>
      </c>
      <c r="AB1055" s="410">
        <f t="shared" si="325"/>
        <v>0</v>
      </c>
      <c r="AC1055" s="410">
        <f t="shared" si="325"/>
        <v>0</v>
      </c>
      <c r="AD1055" s="410">
        <f t="shared" si="325"/>
        <v>0</v>
      </c>
      <c r="AE1055" s="410">
        <f t="shared" si="325"/>
        <v>0</v>
      </c>
      <c r="AF1055" s="410">
        <f t="shared" si="325"/>
        <v>0</v>
      </c>
      <c r="AG1055" s="410">
        <f t="shared" si="325"/>
        <v>0</v>
      </c>
      <c r="AH1055" s="410">
        <f t="shared" si="325"/>
        <v>0</v>
      </c>
      <c r="AI1055" s="410">
        <f t="shared" si="325"/>
        <v>0</v>
      </c>
      <c r="AJ1055" s="410">
        <f t="shared" si="325"/>
        <v>0</v>
      </c>
      <c r="AK1055" s="410">
        <f t="shared" si="325"/>
        <v>0</v>
      </c>
      <c r="AL1055" s="410">
        <f t="shared" si="325"/>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502</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347</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 t="shared" ref="Y1059:AL1059" si="326">Y1058</f>
        <v>0</v>
      </c>
      <c r="Z1059" s="410">
        <f t="shared" si="326"/>
        <v>0</v>
      </c>
      <c r="AA1059" s="410">
        <f t="shared" si="326"/>
        <v>0</v>
      </c>
      <c r="AB1059" s="410">
        <f t="shared" si="326"/>
        <v>0</v>
      </c>
      <c r="AC1059" s="410">
        <f t="shared" si="326"/>
        <v>0</v>
      </c>
      <c r="AD1059" s="410">
        <f t="shared" si="326"/>
        <v>0</v>
      </c>
      <c r="AE1059" s="410">
        <f t="shared" si="326"/>
        <v>0</v>
      </c>
      <c r="AF1059" s="410">
        <f t="shared" si="326"/>
        <v>0</v>
      </c>
      <c r="AG1059" s="410">
        <f t="shared" si="326"/>
        <v>0</v>
      </c>
      <c r="AH1059" s="410">
        <f t="shared" si="326"/>
        <v>0</v>
      </c>
      <c r="AI1059" s="410">
        <f t="shared" si="326"/>
        <v>0</v>
      </c>
      <c r="AJ1059" s="410">
        <f t="shared" si="326"/>
        <v>0</v>
      </c>
      <c r="AK1059" s="410">
        <f t="shared" si="326"/>
        <v>0</v>
      </c>
      <c r="AL1059" s="410">
        <f t="shared" si="326"/>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347</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 t="shared" ref="Y1062:AL1062" si="327">Y1061</f>
        <v>0</v>
      </c>
      <c r="Z1062" s="410">
        <f t="shared" si="327"/>
        <v>0</v>
      </c>
      <c r="AA1062" s="410">
        <f t="shared" si="327"/>
        <v>0</v>
      </c>
      <c r="AB1062" s="410">
        <f t="shared" si="327"/>
        <v>0</v>
      </c>
      <c r="AC1062" s="410">
        <f t="shared" si="327"/>
        <v>0</v>
      </c>
      <c r="AD1062" s="410">
        <f t="shared" si="327"/>
        <v>0</v>
      </c>
      <c r="AE1062" s="410">
        <f t="shared" si="327"/>
        <v>0</v>
      </c>
      <c r="AF1062" s="410">
        <f t="shared" si="327"/>
        <v>0</v>
      </c>
      <c r="AG1062" s="410">
        <f t="shared" si="327"/>
        <v>0</v>
      </c>
      <c r="AH1062" s="410">
        <f t="shared" si="327"/>
        <v>0</v>
      </c>
      <c r="AI1062" s="410">
        <f t="shared" si="327"/>
        <v>0</v>
      </c>
      <c r="AJ1062" s="410">
        <f t="shared" si="327"/>
        <v>0</v>
      </c>
      <c r="AK1062" s="410">
        <f t="shared" si="327"/>
        <v>0</v>
      </c>
      <c r="AL1062" s="410">
        <f t="shared" si="327"/>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347</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 t="shared" ref="Y1065:AL1065" si="328">Y1064</f>
        <v>0</v>
      </c>
      <c r="Z1065" s="410">
        <f t="shared" si="328"/>
        <v>0</v>
      </c>
      <c r="AA1065" s="410">
        <f t="shared" si="328"/>
        <v>0</v>
      </c>
      <c r="AB1065" s="410">
        <f t="shared" si="328"/>
        <v>0</v>
      </c>
      <c r="AC1065" s="410">
        <f t="shared" si="328"/>
        <v>0</v>
      </c>
      <c r="AD1065" s="410">
        <f t="shared" si="328"/>
        <v>0</v>
      </c>
      <c r="AE1065" s="410">
        <f t="shared" si="328"/>
        <v>0</v>
      </c>
      <c r="AF1065" s="410">
        <f t="shared" si="328"/>
        <v>0</v>
      </c>
      <c r="AG1065" s="410">
        <f t="shared" si="328"/>
        <v>0</v>
      </c>
      <c r="AH1065" s="410">
        <f t="shared" si="328"/>
        <v>0</v>
      </c>
      <c r="AI1065" s="410">
        <f t="shared" si="328"/>
        <v>0</v>
      </c>
      <c r="AJ1065" s="410">
        <f t="shared" si="328"/>
        <v>0</v>
      </c>
      <c r="AK1065" s="410">
        <f t="shared" si="328"/>
        <v>0</v>
      </c>
      <c r="AL1065" s="410">
        <f t="shared" si="328"/>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503</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347</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 t="shared" ref="Y1069:AL1069" si="329">Y1068</f>
        <v>0</v>
      </c>
      <c r="Z1069" s="410">
        <f t="shared" si="329"/>
        <v>0</v>
      </c>
      <c r="AA1069" s="410">
        <f t="shared" si="329"/>
        <v>0</v>
      </c>
      <c r="AB1069" s="410">
        <f t="shared" si="329"/>
        <v>0</v>
      </c>
      <c r="AC1069" s="410">
        <f t="shared" si="329"/>
        <v>0</v>
      </c>
      <c r="AD1069" s="410">
        <f t="shared" si="329"/>
        <v>0</v>
      </c>
      <c r="AE1069" s="410">
        <f t="shared" si="329"/>
        <v>0</v>
      </c>
      <c r="AF1069" s="410">
        <f t="shared" si="329"/>
        <v>0</v>
      </c>
      <c r="AG1069" s="410">
        <f t="shared" si="329"/>
        <v>0</v>
      </c>
      <c r="AH1069" s="410">
        <f t="shared" si="329"/>
        <v>0</v>
      </c>
      <c r="AI1069" s="410">
        <f t="shared" si="329"/>
        <v>0</v>
      </c>
      <c r="AJ1069" s="410">
        <f t="shared" si="329"/>
        <v>0</v>
      </c>
      <c r="AK1069" s="410">
        <f t="shared" si="329"/>
        <v>0</v>
      </c>
      <c r="AL1069" s="410">
        <f t="shared" si="329"/>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347</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 t="shared" ref="Y1072:AL1072" si="330">Y1071</f>
        <v>0</v>
      </c>
      <c r="Z1072" s="410">
        <f t="shared" si="330"/>
        <v>0</v>
      </c>
      <c r="AA1072" s="410">
        <f t="shared" si="330"/>
        <v>0</v>
      </c>
      <c r="AB1072" s="410">
        <f t="shared" si="330"/>
        <v>0</v>
      </c>
      <c r="AC1072" s="410">
        <f t="shared" si="330"/>
        <v>0</v>
      </c>
      <c r="AD1072" s="410">
        <f t="shared" si="330"/>
        <v>0</v>
      </c>
      <c r="AE1072" s="410">
        <f t="shared" si="330"/>
        <v>0</v>
      </c>
      <c r="AF1072" s="410">
        <f t="shared" si="330"/>
        <v>0</v>
      </c>
      <c r="AG1072" s="410">
        <f t="shared" si="330"/>
        <v>0</v>
      </c>
      <c r="AH1072" s="410">
        <f t="shared" si="330"/>
        <v>0</v>
      </c>
      <c r="AI1072" s="410">
        <f t="shared" si="330"/>
        <v>0</v>
      </c>
      <c r="AJ1072" s="410">
        <f t="shared" si="330"/>
        <v>0</v>
      </c>
      <c r="AK1072" s="410">
        <f t="shared" si="330"/>
        <v>0</v>
      </c>
      <c r="AL1072" s="410">
        <f t="shared" si="330"/>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347</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 t="shared" ref="Y1075:AL1075" si="331">Y1074</f>
        <v>0</v>
      </c>
      <c r="Z1075" s="410">
        <f t="shared" si="331"/>
        <v>0</v>
      </c>
      <c r="AA1075" s="410">
        <f t="shared" si="331"/>
        <v>0</v>
      </c>
      <c r="AB1075" s="410">
        <f t="shared" si="331"/>
        <v>0</v>
      </c>
      <c r="AC1075" s="410">
        <f t="shared" si="331"/>
        <v>0</v>
      </c>
      <c r="AD1075" s="410">
        <f t="shared" si="331"/>
        <v>0</v>
      </c>
      <c r="AE1075" s="410">
        <f t="shared" si="331"/>
        <v>0</v>
      </c>
      <c r="AF1075" s="410">
        <f t="shared" si="331"/>
        <v>0</v>
      </c>
      <c r="AG1075" s="410">
        <f t="shared" si="331"/>
        <v>0</v>
      </c>
      <c r="AH1075" s="410">
        <f t="shared" si="331"/>
        <v>0</v>
      </c>
      <c r="AI1075" s="410">
        <f t="shared" si="331"/>
        <v>0</v>
      </c>
      <c r="AJ1075" s="410">
        <f t="shared" si="331"/>
        <v>0</v>
      </c>
      <c r="AK1075" s="410">
        <f t="shared" si="331"/>
        <v>0</v>
      </c>
      <c r="AL1075" s="410">
        <f t="shared" si="331"/>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347</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 t="shared" ref="Y1078:AL1078" si="332">Y1077</f>
        <v>0</v>
      </c>
      <c r="Z1078" s="410">
        <f t="shared" si="332"/>
        <v>0</v>
      </c>
      <c r="AA1078" s="410">
        <f t="shared" si="332"/>
        <v>0</v>
      </c>
      <c r="AB1078" s="410">
        <f t="shared" si="332"/>
        <v>0</v>
      </c>
      <c r="AC1078" s="410">
        <f t="shared" si="332"/>
        <v>0</v>
      </c>
      <c r="AD1078" s="410">
        <f t="shared" si="332"/>
        <v>0</v>
      </c>
      <c r="AE1078" s="410">
        <f t="shared" si="332"/>
        <v>0</v>
      </c>
      <c r="AF1078" s="410">
        <f t="shared" si="332"/>
        <v>0</v>
      </c>
      <c r="AG1078" s="410">
        <f t="shared" si="332"/>
        <v>0</v>
      </c>
      <c r="AH1078" s="410">
        <f t="shared" si="332"/>
        <v>0</v>
      </c>
      <c r="AI1078" s="410">
        <f t="shared" si="332"/>
        <v>0</v>
      </c>
      <c r="AJ1078" s="410">
        <f t="shared" si="332"/>
        <v>0</v>
      </c>
      <c r="AK1078" s="410">
        <f t="shared" si="332"/>
        <v>0</v>
      </c>
      <c r="AL1078" s="410">
        <f t="shared" si="332"/>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347</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 t="shared" ref="Y1081:AL1081" si="333">Y1080</f>
        <v>0</v>
      </c>
      <c r="Z1081" s="410">
        <f t="shared" si="333"/>
        <v>0</v>
      </c>
      <c r="AA1081" s="410">
        <f t="shared" si="333"/>
        <v>0</v>
      </c>
      <c r="AB1081" s="410">
        <f t="shared" si="333"/>
        <v>0</v>
      </c>
      <c r="AC1081" s="410">
        <f t="shared" si="333"/>
        <v>0</v>
      </c>
      <c r="AD1081" s="410">
        <f t="shared" si="333"/>
        <v>0</v>
      </c>
      <c r="AE1081" s="410">
        <f t="shared" si="333"/>
        <v>0</v>
      </c>
      <c r="AF1081" s="410">
        <f t="shared" si="333"/>
        <v>0</v>
      </c>
      <c r="AG1081" s="410">
        <f t="shared" si="333"/>
        <v>0</v>
      </c>
      <c r="AH1081" s="410">
        <f t="shared" si="333"/>
        <v>0</v>
      </c>
      <c r="AI1081" s="410">
        <f t="shared" si="333"/>
        <v>0</v>
      </c>
      <c r="AJ1081" s="410">
        <f t="shared" si="333"/>
        <v>0</v>
      </c>
      <c r="AK1081" s="410">
        <f t="shared" si="333"/>
        <v>0</v>
      </c>
      <c r="AL1081" s="410">
        <f t="shared" si="333"/>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347</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 t="shared" ref="Y1084:AL1084" si="334">Y1083</f>
        <v>0</v>
      </c>
      <c r="Z1084" s="410">
        <f t="shared" si="334"/>
        <v>0</v>
      </c>
      <c r="AA1084" s="410">
        <f t="shared" si="334"/>
        <v>0</v>
      </c>
      <c r="AB1084" s="410">
        <f t="shared" si="334"/>
        <v>0</v>
      </c>
      <c r="AC1084" s="410">
        <f t="shared" si="334"/>
        <v>0</v>
      </c>
      <c r="AD1084" s="410">
        <f t="shared" si="334"/>
        <v>0</v>
      </c>
      <c r="AE1084" s="410">
        <f t="shared" si="334"/>
        <v>0</v>
      </c>
      <c r="AF1084" s="410">
        <f t="shared" si="334"/>
        <v>0</v>
      </c>
      <c r="AG1084" s="410">
        <f t="shared" si="334"/>
        <v>0</v>
      </c>
      <c r="AH1084" s="410">
        <f t="shared" si="334"/>
        <v>0</v>
      </c>
      <c r="AI1084" s="410">
        <f t="shared" si="334"/>
        <v>0</v>
      </c>
      <c r="AJ1084" s="410">
        <f t="shared" si="334"/>
        <v>0</v>
      </c>
      <c r="AK1084" s="410">
        <f t="shared" si="334"/>
        <v>0</v>
      </c>
      <c r="AL1084" s="410">
        <f t="shared" si="334"/>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347</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 t="shared" ref="Y1087:AL1087" si="335">Y1086</f>
        <v>0</v>
      </c>
      <c r="Z1087" s="410">
        <f t="shared" si="335"/>
        <v>0</v>
      </c>
      <c r="AA1087" s="410">
        <f t="shared" si="335"/>
        <v>0</v>
      </c>
      <c r="AB1087" s="410">
        <f t="shared" si="335"/>
        <v>0</v>
      </c>
      <c r="AC1087" s="410">
        <f t="shared" si="335"/>
        <v>0</v>
      </c>
      <c r="AD1087" s="410">
        <f t="shared" si="335"/>
        <v>0</v>
      </c>
      <c r="AE1087" s="410">
        <f t="shared" si="335"/>
        <v>0</v>
      </c>
      <c r="AF1087" s="410">
        <f t="shared" si="335"/>
        <v>0</v>
      </c>
      <c r="AG1087" s="410">
        <f t="shared" si="335"/>
        <v>0</v>
      </c>
      <c r="AH1087" s="410">
        <f t="shared" si="335"/>
        <v>0</v>
      </c>
      <c r="AI1087" s="410">
        <f t="shared" si="335"/>
        <v>0</v>
      </c>
      <c r="AJ1087" s="410">
        <f t="shared" si="335"/>
        <v>0</v>
      </c>
      <c r="AK1087" s="410">
        <f t="shared" si="335"/>
        <v>0</v>
      </c>
      <c r="AL1087" s="410">
        <f t="shared" si="335"/>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347</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 t="shared" ref="Y1090:AL1090" si="336">Y1089</f>
        <v>0</v>
      </c>
      <c r="Z1090" s="410">
        <f t="shared" si="336"/>
        <v>0</v>
      </c>
      <c r="AA1090" s="410">
        <f t="shared" si="336"/>
        <v>0</v>
      </c>
      <c r="AB1090" s="410">
        <f t="shared" si="336"/>
        <v>0</v>
      </c>
      <c r="AC1090" s="410">
        <f t="shared" si="336"/>
        <v>0</v>
      </c>
      <c r="AD1090" s="410">
        <f t="shared" si="336"/>
        <v>0</v>
      </c>
      <c r="AE1090" s="410">
        <f t="shared" si="336"/>
        <v>0</v>
      </c>
      <c r="AF1090" s="410">
        <f t="shared" si="336"/>
        <v>0</v>
      </c>
      <c r="AG1090" s="410">
        <f t="shared" si="336"/>
        <v>0</v>
      </c>
      <c r="AH1090" s="410">
        <f t="shared" si="336"/>
        <v>0</v>
      </c>
      <c r="AI1090" s="410">
        <f t="shared" si="336"/>
        <v>0</v>
      </c>
      <c r="AJ1090" s="410">
        <f t="shared" si="336"/>
        <v>0</v>
      </c>
      <c r="AK1090" s="410">
        <f t="shared" si="336"/>
        <v>0</v>
      </c>
      <c r="AL1090" s="410">
        <f t="shared" si="336"/>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347</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 t="shared" ref="Y1093:AL1093" si="337">Y1092</f>
        <v>0</v>
      </c>
      <c r="Z1093" s="410">
        <f t="shared" si="337"/>
        <v>0</v>
      </c>
      <c r="AA1093" s="410">
        <f t="shared" si="337"/>
        <v>0</v>
      </c>
      <c r="AB1093" s="410">
        <f t="shared" si="337"/>
        <v>0</v>
      </c>
      <c r="AC1093" s="410">
        <f t="shared" si="337"/>
        <v>0</v>
      </c>
      <c r="AD1093" s="410">
        <f t="shared" si="337"/>
        <v>0</v>
      </c>
      <c r="AE1093" s="410">
        <f t="shared" si="337"/>
        <v>0</v>
      </c>
      <c r="AF1093" s="410">
        <f t="shared" si="337"/>
        <v>0</v>
      </c>
      <c r="AG1093" s="410">
        <f t="shared" si="337"/>
        <v>0</v>
      </c>
      <c r="AH1093" s="410">
        <f t="shared" si="337"/>
        <v>0</v>
      </c>
      <c r="AI1093" s="410">
        <f t="shared" si="337"/>
        <v>0</v>
      </c>
      <c r="AJ1093" s="410">
        <f t="shared" si="337"/>
        <v>0</v>
      </c>
      <c r="AK1093" s="410">
        <f t="shared" si="337"/>
        <v>0</v>
      </c>
      <c r="AL1093" s="410">
        <f t="shared" si="337"/>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347</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 t="shared" ref="Y1096:AL1096" si="338">Y1095</f>
        <v>0</v>
      </c>
      <c r="Z1096" s="410">
        <f t="shared" si="338"/>
        <v>0</v>
      </c>
      <c r="AA1096" s="410">
        <f t="shared" si="338"/>
        <v>0</v>
      </c>
      <c r="AB1096" s="410">
        <f t="shared" si="338"/>
        <v>0</v>
      </c>
      <c r="AC1096" s="410">
        <f t="shared" si="338"/>
        <v>0</v>
      </c>
      <c r="AD1096" s="410">
        <f t="shared" si="338"/>
        <v>0</v>
      </c>
      <c r="AE1096" s="410">
        <f t="shared" si="338"/>
        <v>0</v>
      </c>
      <c r="AF1096" s="410">
        <f t="shared" si="338"/>
        <v>0</v>
      </c>
      <c r="AG1096" s="410">
        <f t="shared" si="338"/>
        <v>0</v>
      </c>
      <c r="AH1096" s="410">
        <f t="shared" si="338"/>
        <v>0</v>
      </c>
      <c r="AI1096" s="410">
        <f t="shared" si="338"/>
        <v>0</v>
      </c>
      <c r="AJ1096" s="410">
        <f t="shared" si="338"/>
        <v>0</v>
      </c>
      <c r="AK1096" s="410">
        <f t="shared" si="338"/>
        <v>0</v>
      </c>
      <c r="AL1096" s="410">
        <f t="shared" si="338"/>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2.1"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347</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 t="shared" ref="Y1099:AL1099" si="339">Y1098</f>
        <v>0</v>
      </c>
      <c r="Z1099" s="410">
        <f t="shared" si="339"/>
        <v>0</v>
      </c>
      <c r="AA1099" s="410">
        <f t="shared" si="339"/>
        <v>0</v>
      </c>
      <c r="AB1099" s="410">
        <f t="shared" si="339"/>
        <v>0</v>
      </c>
      <c r="AC1099" s="410">
        <f t="shared" si="339"/>
        <v>0</v>
      </c>
      <c r="AD1099" s="410">
        <f t="shared" si="339"/>
        <v>0</v>
      </c>
      <c r="AE1099" s="410">
        <f t="shared" si="339"/>
        <v>0</v>
      </c>
      <c r="AF1099" s="410">
        <f t="shared" si="339"/>
        <v>0</v>
      </c>
      <c r="AG1099" s="410">
        <f t="shared" si="339"/>
        <v>0</v>
      </c>
      <c r="AH1099" s="410">
        <f t="shared" si="339"/>
        <v>0</v>
      </c>
      <c r="AI1099" s="410">
        <f t="shared" si="339"/>
        <v>0</v>
      </c>
      <c r="AJ1099" s="410">
        <f t="shared" si="339"/>
        <v>0</v>
      </c>
      <c r="AK1099" s="410">
        <f t="shared" si="339"/>
        <v>0</v>
      </c>
      <c r="AL1099" s="410">
        <f t="shared" si="339"/>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347</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 t="shared" ref="Y1102:AL1102" si="340">Y1101</f>
        <v>0</v>
      </c>
      <c r="Z1102" s="410">
        <f t="shared" si="340"/>
        <v>0</v>
      </c>
      <c r="AA1102" s="410">
        <f t="shared" si="340"/>
        <v>0</v>
      </c>
      <c r="AB1102" s="410">
        <f t="shared" si="340"/>
        <v>0</v>
      </c>
      <c r="AC1102" s="410">
        <f t="shared" si="340"/>
        <v>0</v>
      </c>
      <c r="AD1102" s="410">
        <f t="shared" si="340"/>
        <v>0</v>
      </c>
      <c r="AE1102" s="410">
        <f t="shared" si="340"/>
        <v>0</v>
      </c>
      <c r="AF1102" s="410">
        <f t="shared" si="340"/>
        <v>0</v>
      </c>
      <c r="AG1102" s="410">
        <f t="shared" si="340"/>
        <v>0</v>
      </c>
      <c r="AH1102" s="410">
        <f t="shared" si="340"/>
        <v>0</v>
      </c>
      <c r="AI1102" s="410">
        <f t="shared" si="340"/>
        <v>0</v>
      </c>
      <c r="AJ1102" s="410">
        <f t="shared" si="340"/>
        <v>0</v>
      </c>
      <c r="AK1102" s="410">
        <f t="shared" si="340"/>
        <v>0</v>
      </c>
      <c r="AL1102" s="410">
        <f t="shared" si="340"/>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75"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347</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 t="shared" ref="Y1105:AL1105" si="341">Y1104</f>
        <v>0</v>
      </c>
      <c r="Z1105" s="410">
        <f t="shared" si="341"/>
        <v>0</v>
      </c>
      <c r="AA1105" s="410">
        <f t="shared" si="341"/>
        <v>0</v>
      </c>
      <c r="AB1105" s="410">
        <f t="shared" si="341"/>
        <v>0</v>
      </c>
      <c r="AC1105" s="410">
        <f t="shared" si="341"/>
        <v>0</v>
      </c>
      <c r="AD1105" s="410">
        <f t="shared" si="341"/>
        <v>0</v>
      </c>
      <c r="AE1105" s="410">
        <f t="shared" si="341"/>
        <v>0</v>
      </c>
      <c r="AF1105" s="410">
        <f t="shared" si="341"/>
        <v>0</v>
      </c>
      <c r="AG1105" s="410">
        <f t="shared" si="341"/>
        <v>0</v>
      </c>
      <c r="AH1105" s="410">
        <f t="shared" si="341"/>
        <v>0</v>
      </c>
      <c r="AI1105" s="410">
        <f t="shared" si="341"/>
        <v>0</v>
      </c>
      <c r="AJ1105" s="410">
        <f t="shared" si="341"/>
        <v>0</v>
      </c>
      <c r="AK1105" s="410">
        <f t="shared" si="341"/>
        <v>0</v>
      </c>
      <c r="AL1105" s="410">
        <f t="shared" si="341"/>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347</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 t="shared" ref="Y1108:AL1108" si="342">Y1107</f>
        <v>0</v>
      </c>
      <c r="Z1108" s="410">
        <f t="shared" si="342"/>
        <v>0</v>
      </c>
      <c r="AA1108" s="410">
        <f t="shared" si="342"/>
        <v>0</v>
      </c>
      <c r="AB1108" s="410">
        <f t="shared" si="342"/>
        <v>0</v>
      </c>
      <c r="AC1108" s="410">
        <f t="shared" si="342"/>
        <v>0</v>
      </c>
      <c r="AD1108" s="410">
        <f t="shared" si="342"/>
        <v>0</v>
      </c>
      <c r="AE1108" s="410">
        <f t="shared" si="342"/>
        <v>0</v>
      </c>
      <c r="AF1108" s="410">
        <f t="shared" si="342"/>
        <v>0</v>
      </c>
      <c r="AG1108" s="410">
        <f t="shared" si="342"/>
        <v>0</v>
      </c>
      <c r="AH1108" s="410">
        <f t="shared" si="342"/>
        <v>0</v>
      </c>
      <c r="AI1108" s="410">
        <f t="shared" si="342"/>
        <v>0</v>
      </c>
      <c r="AJ1108" s="410">
        <f t="shared" si="342"/>
        <v>0</v>
      </c>
      <c r="AK1108" s="410">
        <f t="shared" si="342"/>
        <v>0</v>
      </c>
      <c r="AL1108" s="410">
        <f t="shared" si="342"/>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348</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349</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350</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8.5000000000000006E-3</v>
      </c>
      <c r="AA1113" s="340">
        <f>HLOOKUP(AA$35,'3.  Distribution Rates'!$C$122:$P$133,12,FALSE)</f>
        <v>3.4975000000000001</v>
      </c>
      <c r="AB1113" s="340">
        <f>HLOOKUP(AB$35,'3.  Distribution Rates'!$C$122:$P$133,12,FALSE)</f>
        <v>2.161</v>
      </c>
      <c r="AC1113" s="340">
        <f>HLOOKUP(AC$35,'3.  Distribution Rates'!$C$122:$P$133,12,FALSE)</f>
        <v>2.23E-2</v>
      </c>
      <c r="AD1113" s="340">
        <f>HLOOKUP(AD$35,'3.  Distribution Rates'!$C$122:$P$133,12,FALSE)</f>
        <v>11.691800000000001</v>
      </c>
      <c r="AE1113" s="340">
        <f>HLOOKUP(AE$35,'3.  Distribution Rates'!$C$122:$P$133,12,FALSE)</f>
        <v>4.0502000000000002</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354</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3">SUM(Y1114:AL1114)</f>
        <v>0</v>
      </c>
    </row>
    <row r="1115" spans="1:39">
      <c r="B1115" s="323" t="s">
        <v>355</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3"/>
        <v>0</v>
      </c>
    </row>
    <row r="1116" spans="1:39">
      <c r="B1116" s="323" t="s">
        <v>356</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3"/>
        <v>0</v>
      </c>
    </row>
    <row r="1117" spans="1:39">
      <c r="B1117" s="323" t="s">
        <v>357</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3"/>
        <v>0</v>
      </c>
    </row>
    <row r="1118" spans="1:39">
      <c r="B1118" s="323" t="s">
        <v>358</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4">Y212*Y1113</f>
        <v>0</v>
      </c>
      <c r="Z1118" s="377">
        <f t="shared" si="344"/>
        <v>0</v>
      </c>
      <c r="AA1118" s="377">
        <f t="shared" si="344"/>
        <v>0</v>
      </c>
      <c r="AB1118" s="377">
        <f t="shared" si="344"/>
        <v>0</v>
      </c>
      <c r="AC1118" s="377">
        <f t="shared" si="344"/>
        <v>0</v>
      </c>
      <c r="AD1118" s="377">
        <f t="shared" si="344"/>
        <v>0</v>
      </c>
      <c r="AE1118" s="377">
        <f t="shared" si="344"/>
        <v>0</v>
      </c>
      <c r="AF1118" s="377">
        <f t="shared" si="344"/>
        <v>0</v>
      </c>
      <c r="AG1118" s="377">
        <f t="shared" si="344"/>
        <v>0</v>
      </c>
      <c r="AH1118" s="377">
        <f t="shared" si="344"/>
        <v>0</v>
      </c>
      <c r="AI1118" s="377">
        <f t="shared" si="344"/>
        <v>0</v>
      </c>
      <c r="AJ1118" s="377">
        <f t="shared" si="344"/>
        <v>0</v>
      </c>
      <c r="AK1118" s="377">
        <f t="shared" si="344"/>
        <v>0</v>
      </c>
      <c r="AL1118" s="377">
        <f t="shared" si="344"/>
        <v>0</v>
      </c>
      <c r="AM1118" s="628">
        <f t="shared" si="343"/>
        <v>0</v>
      </c>
    </row>
    <row r="1119" spans="1:39">
      <c r="B1119" s="323" t="s">
        <v>359</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5">Y395*Y1113</f>
        <v>0</v>
      </c>
      <c r="Z1119" s="377">
        <f t="shared" si="345"/>
        <v>6770.00096552592</v>
      </c>
      <c r="AA1119" s="377">
        <f t="shared" si="345"/>
        <v>1561.2840000000001</v>
      </c>
      <c r="AB1119" s="377">
        <f t="shared" si="345"/>
        <v>0</v>
      </c>
      <c r="AC1119" s="377">
        <f t="shared" si="345"/>
        <v>0</v>
      </c>
      <c r="AD1119" s="377">
        <f t="shared" si="345"/>
        <v>0</v>
      </c>
      <c r="AE1119" s="377">
        <f t="shared" si="345"/>
        <v>0</v>
      </c>
      <c r="AF1119" s="377">
        <f t="shared" si="345"/>
        <v>0</v>
      </c>
      <c r="AG1119" s="377">
        <f t="shared" si="345"/>
        <v>0</v>
      </c>
      <c r="AH1119" s="377">
        <f t="shared" si="345"/>
        <v>0</v>
      </c>
      <c r="AI1119" s="377">
        <f t="shared" si="345"/>
        <v>0</v>
      </c>
      <c r="AJ1119" s="377">
        <f t="shared" si="345"/>
        <v>0</v>
      </c>
      <c r="AK1119" s="377">
        <f t="shared" si="345"/>
        <v>0</v>
      </c>
      <c r="AL1119" s="377">
        <f t="shared" si="345"/>
        <v>0</v>
      </c>
      <c r="AM1119" s="628">
        <f t="shared" si="343"/>
        <v>8331.2849655259197</v>
      </c>
    </row>
    <row r="1120" spans="1:39">
      <c r="B1120" s="323" t="s">
        <v>360</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6">Y578*Y1113</f>
        <v>0</v>
      </c>
      <c r="Z1120" s="377">
        <f t="shared" si="346"/>
        <v>0</v>
      </c>
      <c r="AA1120" s="377">
        <f t="shared" si="346"/>
        <v>0</v>
      </c>
      <c r="AB1120" s="377">
        <f t="shared" si="346"/>
        <v>0</v>
      </c>
      <c r="AC1120" s="377">
        <f t="shared" si="346"/>
        <v>0</v>
      </c>
      <c r="AD1120" s="377">
        <f t="shared" si="346"/>
        <v>0</v>
      </c>
      <c r="AE1120" s="377">
        <f t="shared" si="346"/>
        <v>0</v>
      </c>
      <c r="AF1120" s="377">
        <f t="shared" si="346"/>
        <v>0</v>
      </c>
      <c r="AG1120" s="377">
        <f t="shared" si="346"/>
        <v>0</v>
      </c>
      <c r="AH1120" s="377">
        <f t="shared" si="346"/>
        <v>0</v>
      </c>
      <c r="AI1120" s="377">
        <f t="shared" si="346"/>
        <v>0</v>
      </c>
      <c r="AJ1120" s="377">
        <f t="shared" si="346"/>
        <v>0</v>
      </c>
      <c r="AK1120" s="377">
        <f t="shared" si="346"/>
        <v>0</v>
      </c>
      <c r="AL1120" s="377">
        <f t="shared" si="346"/>
        <v>0</v>
      </c>
      <c r="AM1120" s="628">
        <f t="shared" si="343"/>
        <v>0</v>
      </c>
    </row>
    <row r="1121" spans="2:39">
      <c r="B1121" s="323" t="s">
        <v>361</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7">Y761*Y1113</f>
        <v>0</v>
      </c>
      <c r="Z1121" s="377">
        <f t="shared" si="347"/>
        <v>5097.1668487344286</v>
      </c>
      <c r="AA1121" s="377">
        <f t="shared" si="347"/>
        <v>922.35405077920291</v>
      </c>
      <c r="AB1121" s="377">
        <f t="shared" si="347"/>
        <v>0</v>
      </c>
      <c r="AC1121" s="377">
        <f t="shared" si="347"/>
        <v>0</v>
      </c>
      <c r="AD1121" s="377">
        <f t="shared" si="347"/>
        <v>0</v>
      </c>
      <c r="AE1121" s="377">
        <f t="shared" si="347"/>
        <v>0</v>
      </c>
      <c r="AF1121" s="377">
        <f t="shared" si="347"/>
        <v>0</v>
      </c>
      <c r="AG1121" s="377">
        <f t="shared" si="347"/>
        <v>0</v>
      </c>
      <c r="AH1121" s="377">
        <f t="shared" si="347"/>
        <v>0</v>
      </c>
      <c r="AI1121" s="377">
        <f t="shared" si="347"/>
        <v>0</v>
      </c>
      <c r="AJ1121" s="377">
        <f t="shared" si="347"/>
        <v>0</v>
      </c>
      <c r="AK1121" s="377">
        <f t="shared" si="347"/>
        <v>0</v>
      </c>
      <c r="AL1121" s="377">
        <f t="shared" si="347"/>
        <v>0</v>
      </c>
      <c r="AM1121" s="628">
        <f t="shared" si="343"/>
        <v>6019.5208995136318</v>
      </c>
    </row>
    <row r="1122" spans="2:39">
      <c r="B1122" s="323" t="s">
        <v>362</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8">Y944*Y1113</f>
        <v>0</v>
      </c>
      <c r="Z1122" s="377">
        <f t="shared" si="348"/>
        <v>0</v>
      </c>
      <c r="AA1122" s="377">
        <f t="shared" si="348"/>
        <v>0</v>
      </c>
      <c r="AB1122" s="377">
        <f t="shared" si="348"/>
        <v>0</v>
      </c>
      <c r="AC1122" s="377">
        <f t="shared" si="348"/>
        <v>0</v>
      </c>
      <c r="AD1122" s="377">
        <f t="shared" si="348"/>
        <v>0</v>
      </c>
      <c r="AE1122" s="377">
        <f t="shared" si="348"/>
        <v>0</v>
      </c>
      <c r="AF1122" s="377">
        <f t="shared" si="348"/>
        <v>0</v>
      </c>
      <c r="AG1122" s="377">
        <f t="shared" si="348"/>
        <v>0</v>
      </c>
      <c r="AH1122" s="377">
        <f t="shared" si="348"/>
        <v>0</v>
      </c>
      <c r="AI1122" s="377">
        <f t="shared" si="348"/>
        <v>0</v>
      </c>
      <c r="AJ1122" s="377">
        <f t="shared" si="348"/>
        <v>0</v>
      </c>
      <c r="AK1122" s="377">
        <f t="shared" si="348"/>
        <v>0</v>
      </c>
      <c r="AL1122" s="377">
        <f t="shared" si="348"/>
        <v>0</v>
      </c>
      <c r="AM1122" s="628">
        <f t="shared" si="343"/>
        <v>0</v>
      </c>
    </row>
    <row r="1123" spans="2:39">
      <c r="B1123" s="323" t="s">
        <v>363</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9">AA1110*AA1113</f>
        <v>0</v>
      </c>
      <c r="AB1123" s="377">
        <f t="shared" si="349"/>
        <v>0</v>
      </c>
      <c r="AC1123" s="377">
        <f t="shared" si="349"/>
        <v>0</v>
      </c>
      <c r="AD1123" s="377">
        <f t="shared" si="349"/>
        <v>0</v>
      </c>
      <c r="AE1123" s="377">
        <f t="shared" si="349"/>
        <v>0</v>
      </c>
      <c r="AF1123" s="377">
        <f t="shared" si="349"/>
        <v>0</v>
      </c>
      <c r="AG1123" s="377">
        <f t="shared" si="349"/>
        <v>0</v>
      </c>
      <c r="AH1123" s="377">
        <f t="shared" si="349"/>
        <v>0</v>
      </c>
      <c r="AI1123" s="377">
        <f t="shared" si="349"/>
        <v>0</v>
      </c>
      <c r="AJ1123" s="377">
        <f t="shared" si="349"/>
        <v>0</v>
      </c>
      <c r="AK1123" s="377">
        <f t="shared" si="349"/>
        <v>0</v>
      </c>
      <c r="AL1123" s="377">
        <f t="shared" si="349"/>
        <v>0</v>
      </c>
      <c r="AM1123" s="628">
        <f t="shared" si="343"/>
        <v>0</v>
      </c>
    </row>
    <row r="1124" spans="2:39" ht="15.75">
      <c r="B1124" s="348" t="s">
        <v>353</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50">SUM(Z1114:Z1123)</f>
        <v>11867.167814260349</v>
      </c>
      <c r="AA1124" s="345">
        <f t="shared" si="350"/>
        <v>2483.6380507792028</v>
      </c>
      <c r="AB1124" s="345">
        <f t="shared" si="350"/>
        <v>0</v>
      </c>
      <c r="AC1124" s="345">
        <f t="shared" si="350"/>
        <v>0</v>
      </c>
      <c r="AD1124" s="345">
        <f t="shared" si="350"/>
        <v>0</v>
      </c>
      <c r="AE1124" s="345">
        <f t="shared" si="350"/>
        <v>0</v>
      </c>
      <c r="AF1124" s="345">
        <f>SUM(AF1114:AF1123)</f>
        <v>0</v>
      </c>
      <c r="AG1124" s="345">
        <f t="shared" ref="AG1124:AL1124" si="351">SUM(AG1114:AG1123)</f>
        <v>0</v>
      </c>
      <c r="AH1124" s="345">
        <f t="shared" si="351"/>
        <v>0</v>
      </c>
      <c r="AI1124" s="345">
        <f t="shared" si="351"/>
        <v>0</v>
      </c>
      <c r="AJ1124" s="345">
        <f t="shared" si="351"/>
        <v>0</v>
      </c>
      <c r="AK1124" s="345">
        <f t="shared" si="351"/>
        <v>0</v>
      </c>
      <c r="AL1124" s="345">
        <f t="shared" si="351"/>
        <v>0</v>
      </c>
      <c r="AM1124" s="406">
        <f>SUM(AM1114:AM1123)</f>
        <v>14350.805865039551</v>
      </c>
    </row>
    <row r="1125" spans="2:39" ht="15.75">
      <c r="B1125" s="348" t="s">
        <v>352</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52">Z1111*Z1113</f>
        <v>0</v>
      </c>
      <c r="AA1125" s="346">
        <f>AA1111*AA1113</f>
        <v>0</v>
      </c>
      <c r="AB1125" s="346">
        <f t="shared" si="352"/>
        <v>0</v>
      </c>
      <c r="AC1125" s="346">
        <f t="shared" si="352"/>
        <v>0</v>
      </c>
      <c r="AD1125" s="346">
        <f t="shared" si="352"/>
        <v>0</v>
      </c>
      <c r="AE1125" s="346">
        <f t="shared" si="352"/>
        <v>0</v>
      </c>
      <c r="AF1125" s="346">
        <f t="shared" ref="AF1125:AL1125" si="353">AF1111*AF1113</f>
        <v>0</v>
      </c>
      <c r="AG1125" s="346">
        <f t="shared" si="353"/>
        <v>0</v>
      </c>
      <c r="AH1125" s="346">
        <f t="shared" si="353"/>
        <v>0</v>
      </c>
      <c r="AI1125" s="346">
        <f t="shared" si="353"/>
        <v>0</v>
      </c>
      <c r="AJ1125" s="346">
        <f t="shared" si="353"/>
        <v>0</v>
      </c>
      <c r="AK1125" s="346">
        <f t="shared" si="353"/>
        <v>0</v>
      </c>
      <c r="AL1125" s="346">
        <f t="shared" si="353"/>
        <v>0</v>
      </c>
      <c r="AM1125" s="406">
        <f>SUM(Y1125:AL1125)</f>
        <v>0</v>
      </c>
    </row>
    <row r="1126" spans="2:39" ht="15.75">
      <c r="B1126" s="348" t="s">
        <v>351</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14350.805865039551</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591</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3" zoomScale="90" zoomScaleNormal="90" workbookViewId="0">
      <selection activeCell="C57" sqref="C57"/>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609" t="s">
        <v>554</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507</v>
      </c>
      <c r="C8" s="825" t="s">
        <v>668</v>
      </c>
      <c r="D8" s="825"/>
      <c r="E8" s="825"/>
      <c r="F8" s="825"/>
      <c r="G8" s="825"/>
      <c r="H8" s="825"/>
      <c r="I8" s="825"/>
      <c r="J8" s="825"/>
      <c r="K8" s="825"/>
      <c r="L8" s="825"/>
      <c r="M8" s="825"/>
      <c r="N8" s="825"/>
      <c r="O8" s="825"/>
      <c r="P8" s="825"/>
      <c r="Q8" s="825"/>
      <c r="R8" s="825"/>
      <c r="S8" s="825"/>
      <c r="T8" s="104"/>
      <c r="U8" s="104"/>
      <c r="V8" s="104"/>
      <c r="W8" s="104"/>
    </row>
    <row r="9" spans="1:28" s="9" customFormat="1" ht="47.1" customHeight="1">
      <c r="B9" s="55"/>
      <c r="C9" s="786" t="s">
        <v>679</v>
      </c>
      <c r="D9" s="786"/>
      <c r="E9" s="786"/>
      <c r="F9" s="786"/>
      <c r="G9" s="786"/>
      <c r="H9" s="786"/>
      <c r="I9" s="786"/>
      <c r="J9" s="786"/>
      <c r="K9" s="786"/>
      <c r="L9" s="786"/>
      <c r="M9" s="786"/>
      <c r="N9" s="786"/>
      <c r="O9" s="786"/>
      <c r="P9" s="786"/>
      <c r="Q9" s="786"/>
      <c r="R9" s="786"/>
      <c r="S9" s="786"/>
      <c r="T9" s="104"/>
      <c r="U9" s="104"/>
      <c r="V9" s="104"/>
      <c r="W9" s="104"/>
    </row>
    <row r="10" spans="1:28" s="9" customFormat="1" ht="38.1" customHeight="1">
      <c r="B10" s="87"/>
      <c r="C10" s="807" t="s">
        <v>680</v>
      </c>
      <c r="D10" s="786"/>
      <c r="E10" s="786"/>
      <c r="F10" s="786"/>
      <c r="G10" s="786"/>
      <c r="H10" s="786"/>
      <c r="I10" s="786"/>
      <c r="J10" s="786"/>
      <c r="K10" s="786"/>
      <c r="L10" s="786"/>
      <c r="M10" s="786"/>
      <c r="N10" s="786"/>
      <c r="O10" s="786"/>
      <c r="P10" s="786"/>
      <c r="Q10" s="786"/>
      <c r="R10" s="786"/>
      <c r="S10" s="786"/>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80"/>
      <c r="E12" s="181" t="s">
        <v>236</v>
      </c>
      <c r="F12" s="51"/>
      <c r="G12" s="51"/>
      <c r="H12" s="44"/>
      <c r="I12" s="51"/>
      <c r="K12" s="591"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473</v>
      </c>
      <c r="D14" s="202"/>
      <c r="E14" s="203" t="s">
        <v>62</v>
      </c>
      <c r="F14" s="203" t="s">
        <v>495</v>
      </c>
      <c r="G14" s="203" t="s">
        <v>63</v>
      </c>
      <c r="H14" s="203" t="s">
        <v>64</v>
      </c>
      <c r="I14" s="203" t="str">
        <f>'1.  LRAMVA Summary'!D52</f>
        <v>Residential</v>
      </c>
      <c r="J14" s="203" t="str">
        <f>'1.  LRAMVA Summary'!E52</f>
        <v>GS&lt;50 kW</v>
      </c>
      <c r="K14" s="203" t="str">
        <f>'1.  LRAMVA Summary'!F52</f>
        <v>GS 50 to 2999 KW</v>
      </c>
      <c r="L14" s="203" t="str">
        <f>'1.  LRAMVA Summary'!G52</f>
        <v>GS 3000 to 4999 KW</v>
      </c>
      <c r="M14" s="203" t="str">
        <f>'1.  LRAMVA Summary'!H52</f>
        <v>USL</v>
      </c>
      <c r="N14" s="203" t="str">
        <f>'1.  LRAMVA Summary'!I52</f>
        <v xml:space="preserve">Sentinel </v>
      </c>
      <c r="O14" s="203" t="str">
        <f>'1.  LRAMVA Summary'!J52</f>
        <v>Street Lighting</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462</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426</v>
      </c>
      <c r="F29" s="224"/>
      <c r="G29" s="225"/>
      <c r="H29" s="226"/>
      <c r="I29" s="227">
        <f t="shared" ref="I29:O29" si="3">I27+I28</f>
        <v>0</v>
      </c>
      <c r="J29" s="227">
        <f t="shared" si="3"/>
        <v>0</v>
      </c>
      <c r="K29" s="227">
        <f t="shared" si="3"/>
        <v>0</v>
      </c>
      <c r="L29" s="227">
        <f t="shared" si="3"/>
        <v>0</v>
      </c>
      <c r="M29" s="227">
        <f t="shared" si="3"/>
        <v>0</v>
      </c>
      <c r="N29" s="227">
        <f t="shared" si="3"/>
        <v>0</v>
      </c>
      <c r="O29" s="227">
        <f t="shared" si="3"/>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9">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9">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9">
        <v>1.4999999999999999E-2</v>
      </c>
      <c r="D42" s="205"/>
      <c r="E42" s="215" t="s">
        <v>463</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9">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9">
        <v>1.89E-2</v>
      </c>
      <c r="D44" s="205"/>
      <c r="E44" s="224" t="s">
        <v>427</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9">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9">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6">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6">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46">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46">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46">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723</v>
      </c>
      <c r="C55" s="232">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724</v>
      </c>
      <c r="C56" s="232">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12" t="s">
        <v>725</v>
      </c>
      <c r="C57" s="232"/>
      <c r="D57" s="205"/>
      <c r="E57" s="215" t="s">
        <v>464</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B58" s="234" t="s">
        <v>726</v>
      </c>
      <c r="C58" s="235"/>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727</v>
      </c>
      <c r="C59" s="232"/>
      <c r="D59" s="205"/>
      <c r="E59" s="224" t="s">
        <v>428</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B60" s="212" t="s">
        <v>728</v>
      </c>
      <c r="C60" s="232"/>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729</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234" t="s">
        <v>730</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212" t="s">
        <v>741</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212" t="s">
        <v>742</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212" t="s">
        <v>743</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234" t="s">
        <v>744</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212" t="s">
        <v>746</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212" t="s">
        <v>747</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212" t="s">
        <v>748</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234" t="s">
        <v>749</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212" t="s">
        <v>750</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212" t="s">
        <v>751</v>
      </c>
      <c r="C72" s="232"/>
      <c r="E72" s="215" t="s">
        <v>465</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212" t="s">
        <v>752</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753</v>
      </c>
      <c r="C74" s="235"/>
      <c r="E74" s="224" t="s">
        <v>429</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5.75">
      <c r="B77" s="182" t="s">
        <v>182</v>
      </c>
      <c r="E77" s="213">
        <v>42064</v>
      </c>
      <c r="F77" s="213" t="s">
        <v>181</v>
      </c>
      <c r="G77" s="214" t="s">
        <v>65</v>
      </c>
      <c r="H77" s="228">
        <f>C$31/12</f>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19">SUM(I78:V78)</f>
        <v>0</v>
      </c>
    </row>
    <row r="79" spans="2:23" s="9" customFormat="1">
      <c r="B79" s="66"/>
      <c r="E79" s="213">
        <v>42125</v>
      </c>
      <c r="F79" s="213" t="s">
        <v>181</v>
      </c>
      <c r="G79" s="214" t="s">
        <v>66</v>
      </c>
      <c r="H79" s="228">
        <f>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19"/>
        <v>0</v>
      </c>
    </row>
    <row r="80" spans="2:23" s="9" customFormat="1">
      <c r="B80" s="66"/>
      <c r="E80" s="213">
        <v>42156</v>
      </c>
      <c r="F80" s="213" t="s">
        <v>181</v>
      </c>
      <c r="G80" s="214" t="s">
        <v>66</v>
      </c>
      <c r="H80" s="228">
        <f>C$32/12</f>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19"/>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19"/>
        <v>0</v>
      </c>
    </row>
    <row r="82" spans="2:23" s="9" customFormat="1">
      <c r="B82" s="66"/>
      <c r="E82" s="213">
        <v>42217</v>
      </c>
      <c r="F82" s="213" t="s">
        <v>181</v>
      </c>
      <c r="G82" s="214" t="s">
        <v>68</v>
      </c>
      <c r="H82" s="228">
        <f>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19"/>
        <v>0</v>
      </c>
    </row>
    <row r="83" spans="2:23" s="9" customFormat="1">
      <c r="B83" s="66"/>
      <c r="E83" s="213">
        <v>42248</v>
      </c>
      <c r="F83" s="213" t="s">
        <v>181</v>
      </c>
      <c r="G83" s="214" t="s">
        <v>68</v>
      </c>
      <c r="H83" s="228">
        <f>C$33/12</f>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19"/>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19"/>
        <v>0</v>
      </c>
    </row>
    <row r="85" spans="2:23" s="9" customFormat="1">
      <c r="B85" s="66"/>
      <c r="E85" s="213">
        <v>42309</v>
      </c>
      <c r="F85" s="213" t="s">
        <v>181</v>
      </c>
      <c r="G85" s="214" t="s">
        <v>69</v>
      </c>
      <c r="H85" s="228">
        <f>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19"/>
        <v>0</v>
      </c>
    </row>
    <row r="86" spans="2:23" s="9" customFormat="1">
      <c r="B86" s="66"/>
      <c r="E86" s="213">
        <v>42339</v>
      </c>
      <c r="F86" s="213" t="s">
        <v>181</v>
      </c>
      <c r="G86" s="214" t="s">
        <v>69</v>
      </c>
      <c r="H86" s="228">
        <f>C$34/12</f>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19"/>
        <v>0</v>
      </c>
    </row>
    <row r="87" spans="2:23" s="9" customFormat="1" ht="15.75" thickBot="1">
      <c r="B87" s="66"/>
      <c r="E87" s="215" t="s">
        <v>466</v>
      </c>
      <c r="F87" s="215"/>
      <c r="G87" s="216"/>
      <c r="H87" s="217"/>
      <c r="I87" s="218">
        <f t="shared" ref="I87:O87" si="20">SUM(I74:I86)</f>
        <v>0</v>
      </c>
      <c r="J87" s="218">
        <f t="shared" si="20"/>
        <v>0</v>
      </c>
      <c r="K87" s="218">
        <f t="shared" si="20"/>
        <v>0</v>
      </c>
      <c r="L87" s="218">
        <f t="shared" si="20"/>
        <v>0</v>
      </c>
      <c r="M87" s="218">
        <f t="shared" si="20"/>
        <v>0</v>
      </c>
      <c r="N87" s="218">
        <f t="shared" si="20"/>
        <v>0</v>
      </c>
      <c r="O87" s="218">
        <f t="shared" si="20"/>
        <v>0</v>
      </c>
      <c r="P87" s="218">
        <f t="shared" ref="P87:V87" si="21">SUM(P74:P86)</f>
        <v>0</v>
      </c>
      <c r="Q87" s="218">
        <f t="shared" si="21"/>
        <v>0</v>
      </c>
      <c r="R87" s="218">
        <f t="shared" si="21"/>
        <v>0</v>
      </c>
      <c r="S87" s="218">
        <f t="shared" si="21"/>
        <v>0</v>
      </c>
      <c r="T87" s="218">
        <f t="shared" si="21"/>
        <v>0</v>
      </c>
      <c r="U87" s="218">
        <f t="shared" si="21"/>
        <v>0</v>
      </c>
      <c r="V87" s="218">
        <f t="shared" si="21"/>
        <v>0</v>
      </c>
      <c r="W87" s="218">
        <f>SUM(W74:W86)</f>
        <v>0</v>
      </c>
    </row>
    <row r="88" spans="2:23" s="9" customFormat="1" ht="15.7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430</v>
      </c>
      <c r="F89" s="224"/>
      <c r="G89" s="225"/>
      <c r="H89" s="226"/>
      <c r="I89" s="227">
        <f t="shared" ref="I89:N89" si="22">I87+I88</f>
        <v>0</v>
      </c>
      <c r="J89" s="227">
        <f t="shared" si="22"/>
        <v>0</v>
      </c>
      <c r="K89" s="227">
        <f t="shared" si="22"/>
        <v>0</v>
      </c>
      <c r="L89" s="227">
        <f t="shared" si="22"/>
        <v>0</v>
      </c>
      <c r="M89" s="227">
        <f t="shared" si="22"/>
        <v>0</v>
      </c>
      <c r="N89" s="227">
        <f t="shared" si="22"/>
        <v>0</v>
      </c>
      <c r="O89" s="227">
        <f t="shared" ref="O89:U89" si="23">O87+O88</f>
        <v>0</v>
      </c>
      <c r="P89" s="227">
        <f t="shared" si="23"/>
        <v>0</v>
      </c>
      <c r="Q89" s="227">
        <f t="shared" si="23"/>
        <v>0</v>
      </c>
      <c r="R89" s="227">
        <f t="shared" si="23"/>
        <v>0</v>
      </c>
      <c r="S89" s="227">
        <f t="shared" si="23"/>
        <v>0</v>
      </c>
      <c r="T89" s="227">
        <f t="shared" si="23"/>
        <v>0</v>
      </c>
      <c r="U89" s="227">
        <f t="shared" si="23"/>
        <v>0</v>
      </c>
      <c r="V89" s="227">
        <f>V87+V88</f>
        <v>0</v>
      </c>
      <c r="W89" s="227">
        <f>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$C$35/12</f>
        <v>9.1666666666666665E-4</v>
      </c>
      <c r="I91" s="229">
        <f>(SUM('1.  LRAMVA Summary'!D$54:D$68)+SUM('1.  LRAMVA Summary'!D$69:D$70)*(MONTH($E91)-1)/12)*$H91</f>
        <v>-0.60125596721207142</v>
      </c>
      <c r="J91" s="229">
        <f>(SUM('1.  LRAMVA Summary'!E$54:E$68)+SUM('1.  LRAMVA Summary'!E$69:E$70)*(MONTH($E91)-1)/12)*$H91</f>
        <v>2.0042708003438943E-2</v>
      </c>
      <c r="K91" s="229">
        <f>(SUM('1.  LRAMVA Summary'!F$54:F$68)+SUM('1.  LRAMVA Summary'!F$69:F$70)*(MONTH($E91)-1)/12)*$H91</f>
        <v>7.8651650000000017E-2</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24">SUM(I91:V91)</f>
        <v>-0.50256160920863246</v>
      </c>
    </row>
    <row r="92" spans="2:23" s="9" customFormat="1" ht="14.25" customHeight="1">
      <c r="B92" s="66"/>
      <c r="E92" s="213">
        <v>42430</v>
      </c>
      <c r="F92" s="213" t="s">
        <v>183</v>
      </c>
      <c r="G92" s="214" t="s">
        <v>65</v>
      </c>
      <c r="H92" s="228">
        <f>$C$35/12</f>
        <v>9.1666666666666665E-4</v>
      </c>
      <c r="I92" s="229">
        <f>(SUM('1.  LRAMVA Summary'!D$54:D$68)+SUM('1.  LRAMVA Summary'!D$69:D$70)*(MONTH($E92)-1)/12)*$H92</f>
        <v>-1.2025119344241428</v>
      </c>
      <c r="J92" s="229">
        <f>(SUM('1.  LRAMVA Summary'!E$54:E$68)+SUM('1.  LRAMVA Summary'!E$69:E$70)*(MONTH($E92)-1)/12)*$H92</f>
        <v>4.0085416006877886E-2</v>
      </c>
      <c r="K92" s="229">
        <f>(SUM('1.  LRAMVA Summary'!F$54:F$68)+SUM('1.  LRAMVA Summary'!F$69:F$70)*(MONTH($E92)-1)/12)*$H92</f>
        <v>0.15730330000000003</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24"/>
        <v>-1.0051232184172649</v>
      </c>
    </row>
    <row r="93" spans="2:23" s="8" customFormat="1">
      <c r="B93" s="238"/>
      <c r="D93" s="9"/>
      <c r="E93" s="213">
        <v>42461</v>
      </c>
      <c r="F93" s="213" t="s">
        <v>183</v>
      </c>
      <c r="G93" s="214" t="s">
        <v>66</v>
      </c>
      <c r="H93" s="228">
        <f>$C$36/12</f>
        <v>9.1666666666666665E-4</v>
      </c>
      <c r="I93" s="229">
        <f>(SUM('1.  LRAMVA Summary'!D$54:D$68)+SUM('1.  LRAMVA Summary'!D$69:D$70)*(MONTH($E93)-1)/12)*$H93</f>
        <v>-1.8037679016362145</v>
      </c>
      <c r="J93" s="229">
        <f>(SUM('1.  LRAMVA Summary'!E$54:E$68)+SUM('1.  LRAMVA Summary'!E$69:E$70)*(MONTH($E93)-1)/12)*$H93</f>
        <v>6.0128124010316829E-2</v>
      </c>
      <c r="K93" s="229">
        <f>(SUM('1.  LRAMVA Summary'!F$54:F$68)+SUM('1.  LRAMVA Summary'!F$69:F$70)*(MONTH($E93)-1)/12)*$H93</f>
        <v>0.23595495000000002</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24"/>
        <v>-1.5076848276258976</v>
      </c>
    </row>
    <row r="94" spans="2:23" s="9" customFormat="1">
      <c r="B94" s="66"/>
      <c r="E94" s="213">
        <v>42491</v>
      </c>
      <c r="F94" s="213" t="s">
        <v>183</v>
      </c>
      <c r="G94" s="214" t="s">
        <v>66</v>
      </c>
      <c r="H94" s="228">
        <f>$C$36/12</f>
        <v>9.1666666666666665E-4</v>
      </c>
      <c r="I94" s="229">
        <f>(SUM('1.  LRAMVA Summary'!D$54:D$68)+SUM('1.  LRAMVA Summary'!D$69:D$70)*(MONTH($E94)-1)/12)*$H94</f>
        <v>-2.4050238688482857</v>
      </c>
      <c r="J94" s="229">
        <f>(SUM('1.  LRAMVA Summary'!E$54:E$68)+SUM('1.  LRAMVA Summary'!E$69:E$70)*(MONTH($E94)-1)/12)*$H94</f>
        <v>8.0170832013755772E-2</v>
      </c>
      <c r="K94" s="229">
        <f>(SUM('1.  LRAMVA Summary'!F$54:F$68)+SUM('1.  LRAMVA Summary'!F$69:F$70)*(MONTH($E94)-1)/12)*$H94</f>
        <v>0.31460660000000007</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24"/>
        <v>-2.0102464368345299</v>
      </c>
    </row>
    <row r="95" spans="2:23" s="237" customFormat="1">
      <c r="B95" s="236"/>
      <c r="D95" s="9"/>
      <c r="E95" s="213">
        <v>42522</v>
      </c>
      <c r="F95" s="213" t="s">
        <v>183</v>
      </c>
      <c r="G95" s="214" t="s">
        <v>66</v>
      </c>
      <c r="H95" s="228">
        <f>$C$36/12</f>
        <v>9.1666666666666665E-4</v>
      </c>
      <c r="I95" s="229">
        <f>(SUM('1.  LRAMVA Summary'!D$54:D$68)+SUM('1.  LRAMVA Summary'!D$69:D$70)*(MONTH($E95)-1)/12)*$H95</f>
        <v>-3.0062798360603571</v>
      </c>
      <c r="J95" s="229">
        <f>(SUM('1.  LRAMVA Summary'!E$54:E$68)+SUM('1.  LRAMVA Summary'!E$69:E$70)*(MONTH($E95)-1)/12)*$H95</f>
        <v>0.10021354001719471</v>
      </c>
      <c r="K95" s="229">
        <f>(SUM('1.  LRAMVA Summary'!F$54:F$68)+SUM('1.  LRAMVA Summary'!F$69:F$70)*(MONTH($E95)-1)/12)*$H95</f>
        <v>0.39325825000000003</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24"/>
        <v>-2.5128080460431623</v>
      </c>
    </row>
    <row r="96" spans="2:23" s="9" customFormat="1">
      <c r="B96" s="66"/>
      <c r="E96" s="213">
        <v>42552</v>
      </c>
      <c r="F96" s="213" t="s">
        <v>183</v>
      </c>
      <c r="G96" s="214" t="s">
        <v>68</v>
      </c>
      <c r="H96" s="228">
        <f>$C$37/12</f>
        <v>9.1666666666666665E-4</v>
      </c>
      <c r="I96" s="229">
        <f>(SUM('1.  LRAMVA Summary'!D$54:D$68)+SUM('1.  LRAMVA Summary'!D$69:D$70)*(MONTH($E96)-1)/12)*$H96</f>
        <v>-3.607535803272429</v>
      </c>
      <c r="J96" s="229">
        <f>(SUM('1.  LRAMVA Summary'!E$54:E$68)+SUM('1.  LRAMVA Summary'!E$69:E$70)*(MONTH($E96)-1)/12)*$H96</f>
        <v>0.12025624802063366</v>
      </c>
      <c r="K96" s="229">
        <f>(SUM('1.  LRAMVA Summary'!F$54:F$68)+SUM('1.  LRAMVA Summary'!F$69:F$70)*(MONTH($E96)-1)/12)*$H96</f>
        <v>0.47190990000000005</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24"/>
        <v>-3.0153696552517952</v>
      </c>
    </row>
    <row r="97" spans="2:23" s="9" customFormat="1">
      <c r="B97" s="66"/>
      <c r="E97" s="213">
        <v>42583</v>
      </c>
      <c r="F97" s="213" t="s">
        <v>183</v>
      </c>
      <c r="G97" s="214" t="s">
        <v>68</v>
      </c>
      <c r="H97" s="228">
        <f>$C$37/12</f>
        <v>9.1666666666666665E-4</v>
      </c>
      <c r="I97" s="229">
        <f>(SUM('1.  LRAMVA Summary'!D$54:D$68)+SUM('1.  LRAMVA Summary'!D$69:D$70)*(MONTH($E97)-1)/12)*$H97</f>
        <v>-4.2087917704844999</v>
      </c>
      <c r="J97" s="229">
        <f>(SUM('1.  LRAMVA Summary'!E$54:E$68)+SUM('1.  LRAMVA Summary'!E$69:E$70)*(MONTH($E97)-1)/12)*$H97</f>
        <v>0.14029895602407258</v>
      </c>
      <c r="K97" s="229">
        <f>(SUM('1.  LRAMVA Summary'!F$54:F$68)+SUM('1.  LRAMVA Summary'!F$69:F$70)*(MONTH($E97)-1)/12)*$H97</f>
        <v>0.55056155000000007</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24"/>
        <v>-3.5179312644604268</v>
      </c>
    </row>
    <row r="98" spans="2:23" s="9" customFormat="1">
      <c r="B98" s="66"/>
      <c r="E98" s="213">
        <v>42614</v>
      </c>
      <c r="F98" s="213" t="s">
        <v>183</v>
      </c>
      <c r="G98" s="214" t="s">
        <v>68</v>
      </c>
      <c r="H98" s="228">
        <f>$C$37/12</f>
        <v>9.1666666666666665E-4</v>
      </c>
      <c r="I98" s="229">
        <f>(SUM('1.  LRAMVA Summary'!D$54:D$68)+SUM('1.  LRAMVA Summary'!D$69:D$70)*(MONTH($E98)-1)/12)*$H98</f>
        <v>-4.8100477376965713</v>
      </c>
      <c r="J98" s="229">
        <f>(SUM('1.  LRAMVA Summary'!E$54:E$68)+SUM('1.  LRAMVA Summary'!E$69:E$70)*(MONTH($E98)-1)/12)*$H98</f>
        <v>0.16034166402751154</v>
      </c>
      <c r="K98" s="229">
        <f>(SUM('1.  LRAMVA Summary'!F$54:F$68)+SUM('1.  LRAMVA Summary'!F$69:F$70)*(MONTH($E98)-1)/12)*$H98</f>
        <v>0.62921320000000014</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24"/>
        <v>-4.0204928736690597</v>
      </c>
    </row>
    <row r="99" spans="2:23" s="9" customFormat="1">
      <c r="B99" s="66"/>
      <c r="E99" s="213">
        <v>42644</v>
      </c>
      <c r="F99" s="213" t="s">
        <v>183</v>
      </c>
      <c r="G99" s="214" t="s">
        <v>69</v>
      </c>
      <c r="H99" s="209">
        <f>$C$38/12</f>
        <v>9.1666666666666665E-4</v>
      </c>
      <c r="I99" s="229">
        <f>(SUM('1.  LRAMVA Summary'!D$54:D$68)+SUM('1.  LRAMVA Summary'!D$69:D$70)*(MONTH($E99)-1)/12)*$H99</f>
        <v>-5.4113037049086419</v>
      </c>
      <c r="J99" s="229">
        <f>(SUM('1.  LRAMVA Summary'!E$54:E$68)+SUM('1.  LRAMVA Summary'!E$69:E$70)*(MONTH($E99)-1)/12)*$H99</f>
        <v>0.18038437203095048</v>
      </c>
      <c r="K99" s="229">
        <f>(SUM('1.  LRAMVA Summary'!F$54:F$68)+SUM('1.  LRAMVA Summary'!F$69:F$70)*(MONTH($E99)-1)/12)*$H99</f>
        <v>0.70786485000000021</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24"/>
        <v>-4.5230544828776917</v>
      </c>
    </row>
    <row r="100" spans="2:23" s="9" customFormat="1">
      <c r="B100" s="66"/>
      <c r="E100" s="213">
        <v>42675</v>
      </c>
      <c r="F100" s="213" t="s">
        <v>183</v>
      </c>
      <c r="G100" s="214" t="s">
        <v>69</v>
      </c>
      <c r="H100" s="209">
        <f>$C$38/12</f>
        <v>9.1666666666666665E-4</v>
      </c>
      <c r="I100" s="229">
        <f>(SUM('1.  LRAMVA Summary'!D$54:D$68)+SUM('1.  LRAMVA Summary'!D$69:D$70)*(MONTH($E100)-1)/12)*$H100</f>
        <v>-6.0125596721207142</v>
      </c>
      <c r="J100" s="229">
        <f>(SUM('1.  LRAMVA Summary'!E$54:E$68)+SUM('1.  LRAMVA Summary'!E$69:E$70)*(MONTH($E100)-1)/12)*$H100</f>
        <v>0.20042708003438942</v>
      </c>
      <c r="K100" s="229">
        <f>(SUM('1.  LRAMVA Summary'!F$54:F$68)+SUM('1.  LRAMVA Summary'!F$69:F$70)*(MONTH($E100)-1)/12)*$H100</f>
        <v>0.78651650000000006</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24"/>
        <v>-5.0256160920863246</v>
      </c>
    </row>
    <row r="101" spans="2:23" s="9" customFormat="1">
      <c r="B101" s="66"/>
      <c r="E101" s="213">
        <v>42705</v>
      </c>
      <c r="F101" s="213" t="s">
        <v>183</v>
      </c>
      <c r="G101" s="214" t="s">
        <v>69</v>
      </c>
      <c r="H101" s="209">
        <f>$C$38/12</f>
        <v>9.1666666666666665E-4</v>
      </c>
      <c r="I101" s="229">
        <f>(SUM('1.  LRAMVA Summary'!D$54:D$68)+SUM('1.  LRAMVA Summary'!D$69:D$70)*(MONTH($E101)-1)/12)*$H101</f>
        <v>-6.6138156393327856</v>
      </c>
      <c r="J101" s="229">
        <f>(SUM('1.  LRAMVA Summary'!E$54:E$68)+SUM('1.  LRAMVA Summary'!E$69:E$70)*(MONTH($E101)-1)/12)*$H101</f>
        <v>0.22046978803782838</v>
      </c>
      <c r="K101" s="229">
        <f>(SUM('1.  LRAMVA Summary'!F$54:F$68)+SUM('1.  LRAMVA Summary'!F$69:F$70)*(MONTH($E101)-1)/12)*$H101</f>
        <v>0.86516815000000014</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24"/>
        <v>-5.5281777012949576</v>
      </c>
    </row>
    <row r="102" spans="2:23" s="9" customFormat="1" ht="15.75" thickBot="1">
      <c r="B102" s="66"/>
      <c r="E102" s="215" t="s">
        <v>467</v>
      </c>
      <c r="F102" s="215"/>
      <c r="G102" s="216"/>
      <c r="H102" s="217"/>
      <c r="I102" s="218">
        <f t="shared" ref="I102:O102" si="25">SUM(I89:I101)</f>
        <v>-39.682893835996715</v>
      </c>
      <c r="J102" s="218">
        <f t="shared" si="25"/>
        <v>1.3228187282269701</v>
      </c>
      <c r="K102" s="218">
        <f t="shared" si="25"/>
        <v>5.1910089000000017</v>
      </c>
      <c r="L102" s="218">
        <f t="shared" si="25"/>
        <v>0</v>
      </c>
      <c r="M102" s="218">
        <f t="shared" si="25"/>
        <v>0</v>
      </c>
      <c r="N102" s="218">
        <f t="shared" si="25"/>
        <v>0</v>
      </c>
      <c r="O102" s="218">
        <f t="shared" si="25"/>
        <v>0</v>
      </c>
      <c r="P102" s="218">
        <f t="shared" ref="P102:V102" si="26">SUM(P89:P101)</f>
        <v>0</v>
      </c>
      <c r="Q102" s="218">
        <f t="shared" si="26"/>
        <v>0</v>
      </c>
      <c r="R102" s="218">
        <f t="shared" si="26"/>
        <v>0</v>
      </c>
      <c r="S102" s="218">
        <f t="shared" si="26"/>
        <v>0</v>
      </c>
      <c r="T102" s="218">
        <f t="shared" si="26"/>
        <v>0</v>
      </c>
      <c r="U102" s="218">
        <f t="shared" si="26"/>
        <v>0</v>
      </c>
      <c r="V102" s="218">
        <f t="shared" si="26"/>
        <v>0</v>
      </c>
      <c r="W102" s="218">
        <f>SUM(W89:W101)</f>
        <v>-33.169066207769745</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431</v>
      </c>
      <c r="F104" s="224"/>
      <c r="G104" s="225"/>
      <c r="H104" s="226"/>
      <c r="I104" s="227">
        <f t="shared" ref="I104:N104" si="27">I102+I103</f>
        <v>-39.682893835996715</v>
      </c>
      <c r="J104" s="227">
        <f t="shared" si="27"/>
        <v>1.3228187282269701</v>
      </c>
      <c r="K104" s="227">
        <f t="shared" si="27"/>
        <v>5.1910089000000017</v>
      </c>
      <c r="L104" s="227">
        <f t="shared" si="27"/>
        <v>0</v>
      </c>
      <c r="M104" s="227">
        <f t="shared" si="27"/>
        <v>0</v>
      </c>
      <c r="N104" s="227">
        <f t="shared" si="27"/>
        <v>0</v>
      </c>
      <c r="O104" s="227">
        <f t="shared" ref="O104:V104" si="28">O102+O103</f>
        <v>0</v>
      </c>
      <c r="P104" s="227">
        <f t="shared" si="28"/>
        <v>0</v>
      </c>
      <c r="Q104" s="227">
        <f t="shared" si="28"/>
        <v>0</v>
      </c>
      <c r="R104" s="227">
        <f t="shared" si="28"/>
        <v>0</v>
      </c>
      <c r="S104" s="227">
        <f t="shared" si="28"/>
        <v>0</v>
      </c>
      <c r="T104" s="227">
        <f t="shared" si="28"/>
        <v>0</v>
      </c>
      <c r="U104" s="227">
        <f t="shared" si="28"/>
        <v>0</v>
      </c>
      <c r="V104" s="227">
        <f t="shared" si="28"/>
        <v>0</v>
      </c>
      <c r="W104" s="227">
        <f>W102+W103</f>
        <v>-33.169066207769745</v>
      </c>
    </row>
    <row r="105" spans="2:23" s="9" customFormat="1">
      <c r="B105" s="66"/>
      <c r="E105" s="213">
        <v>42736</v>
      </c>
      <c r="F105" s="213" t="s">
        <v>184</v>
      </c>
      <c r="G105" s="214" t="s">
        <v>65</v>
      </c>
      <c r="H105" s="239">
        <f>$C$39/12</f>
        <v>9.1666666666666665E-4</v>
      </c>
      <c r="I105" s="229">
        <f>(SUM('1.  LRAMVA Summary'!D$54:D$71)+SUM('1.  LRAMVA Summary'!D$72:D$73)*(MONTH($E105)-1)/12)*$H105</f>
        <v>-7.215071606544857</v>
      </c>
      <c r="J105" s="229">
        <f>(SUM('1.  LRAMVA Summary'!E$54:E$71)+SUM('1.  LRAMVA Summary'!E$72:E$73)*(MONTH($E105)-1)/12)*$H105</f>
        <v>0.24051249604126732</v>
      </c>
      <c r="K105" s="229">
        <f>(SUM('1.  LRAMVA Summary'!F$54:F$71)+SUM('1.  LRAMVA Summary'!F$72:F$73)*(MONTH($E105)-1)/12)*$H105</f>
        <v>0.9438198000000001</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-6.0307393105035896</v>
      </c>
    </row>
    <row r="106" spans="2:23" s="9" customFormat="1">
      <c r="B106" s="66"/>
      <c r="E106" s="213">
        <v>42767</v>
      </c>
      <c r="F106" s="213" t="s">
        <v>184</v>
      </c>
      <c r="G106" s="214" t="s">
        <v>65</v>
      </c>
      <c r="H106" s="239">
        <f>$C$39/12</f>
        <v>9.1666666666666665E-4</v>
      </c>
      <c r="I106" s="229">
        <f>(SUM('1.  LRAMVA Summary'!D$54:D$71)+SUM('1.  LRAMVA Summary'!D$72:D$73)*(MONTH($E106)-1)/12)*$H106</f>
        <v>-7.1973369852974285</v>
      </c>
      <c r="J106" s="229">
        <f>(SUM('1.  LRAMVA Summary'!E$54:E$71)+SUM('1.  LRAMVA Summary'!E$72:E$73)*(MONTH($E106)-1)/12)*$H106</f>
        <v>0.26969749324103565</v>
      </c>
      <c r="K106" s="229">
        <f>(SUM('1.  LRAMVA Summary'!F$54:F$71)+SUM('1.  LRAMVA Summary'!F$72:F$73)*(MONTH($E106)-1)/12)*$H106</f>
        <v>1.0598348200000003</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29">SUM(I106:V106)</f>
        <v>-5.8678046720563923</v>
      </c>
    </row>
    <row r="107" spans="2:23" s="9" customFormat="1">
      <c r="B107" s="66"/>
      <c r="E107" s="213">
        <v>42795</v>
      </c>
      <c r="F107" s="213" t="s">
        <v>184</v>
      </c>
      <c r="G107" s="214" t="s">
        <v>65</v>
      </c>
      <c r="H107" s="239">
        <f>$C$39/12</f>
        <v>9.1666666666666665E-4</v>
      </c>
      <c r="I107" s="229">
        <f>(SUM('1.  LRAMVA Summary'!D$54:D$71)+SUM('1.  LRAMVA Summary'!D$72:D$73)*(MONTH($E107)-1)/12)*$H107</f>
        <v>-7.1796023640500009</v>
      </c>
      <c r="J107" s="229">
        <f>(SUM('1.  LRAMVA Summary'!E$54:E$71)+SUM('1.  LRAMVA Summary'!E$72:E$73)*(MONTH($E107)-1)/12)*$H107</f>
        <v>0.29888249044080389</v>
      </c>
      <c r="K107" s="229">
        <f>(SUM('1.  LRAMVA Summary'!F$54:F$71)+SUM('1.  LRAMVA Summary'!F$72:F$73)*(MONTH($E107)-1)/12)*$H107</f>
        <v>1.1758498400000001</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29"/>
        <v>-5.7048700336091969</v>
      </c>
    </row>
    <row r="108" spans="2:23" s="8" customFormat="1">
      <c r="B108" s="238"/>
      <c r="E108" s="213">
        <v>42826</v>
      </c>
      <c r="F108" s="213" t="s">
        <v>184</v>
      </c>
      <c r="G108" s="214" t="s">
        <v>66</v>
      </c>
      <c r="H108" s="239">
        <f>$C$40/12</f>
        <v>9.1666666666666665E-4</v>
      </c>
      <c r="I108" s="229">
        <f>(SUM('1.  LRAMVA Summary'!D$54:D$71)+SUM('1.  LRAMVA Summary'!D$72:D$73)*(MONTH($E108)-1)/12)*$H108</f>
        <v>-7.1618677428025732</v>
      </c>
      <c r="J108" s="229">
        <f>(SUM('1.  LRAMVA Summary'!E$54:E$71)+SUM('1.  LRAMVA Summary'!E$72:E$73)*(MONTH($E108)-1)/12)*$H108</f>
        <v>0.3280674876405722</v>
      </c>
      <c r="K108" s="229">
        <f>(SUM('1.  LRAMVA Summary'!F$54:F$71)+SUM('1.  LRAMVA Summary'!F$72:F$73)*(MONTH($E108)-1)/12)*$H108</f>
        <v>1.2918648600000002</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29"/>
        <v>-5.5419353951620005</v>
      </c>
    </row>
    <row r="109" spans="2:23" s="9" customFormat="1">
      <c r="B109" s="66"/>
      <c r="E109" s="213">
        <v>42856</v>
      </c>
      <c r="F109" s="213" t="s">
        <v>184</v>
      </c>
      <c r="G109" s="214" t="s">
        <v>66</v>
      </c>
      <c r="H109" s="239">
        <f>$C$40/12</f>
        <v>9.1666666666666665E-4</v>
      </c>
      <c r="I109" s="229">
        <f>(SUM('1.  LRAMVA Summary'!D$54:D$71)+SUM('1.  LRAMVA Summary'!D$72:D$73)*(MONTH($E109)-1)/12)*$H109</f>
        <v>-7.1441331215551447</v>
      </c>
      <c r="J109" s="229">
        <f>(SUM('1.  LRAMVA Summary'!E$54:E$71)+SUM('1.  LRAMVA Summary'!E$72:E$73)*(MONTH($E109)-1)/12)*$H109</f>
        <v>0.3572524848403405</v>
      </c>
      <c r="K109" s="229">
        <f>(SUM('1.  LRAMVA Summary'!F$54:F$71)+SUM('1.  LRAMVA Summary'!F$72:F$73)*(MONTH($E109)-1)/12)*$H109</f>
        <v>1.4078798800000003</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29"/>
        <v>-5.3790007567148042</v>
      </c>
    </row>
    <row r="110" spans="2:23" s="237" customFormat="1">
      <c r="B110" s="236"/>
      <c r="E110" s="213">
        <v>42887</v>
      </c>
      <c r="F110" s="213" t="s">
        <v>184</v>
      </c>
      <c r="G110" s="214" t="s">
        <v>66</v>
      </c>
      <c r="H110" s="239">
        <f>$C$40/12</f>
        <v>9.1666666666666665E-4</v>
      </c>
      <c r="I110" s="229">
        <f>(SUM('1.  LRAMVA Summary'!D$54:D$71)+SUM('1.  LRAMVA Summary'!D$72:D$73)*(MONTH($E110)-1)/12)*$H110</f>
        <v>-7.1263985003077162</v>
      </c>
      <c r="J110" s="229">
        <f>(SUM('1.  LRAMVA Summary'!E$54:E$71)+SUM('1.  LRAMVA Summary'!E$72:E$73)*(MONTH($E110)-1)/12)*$H110</f>
        <v>0.3864374820401088</v>
      </c>
      <c r="K110" s="229">
        <f>(SUM('1.  LRAMVA Summary'!F$54:F$71)+SUM('1.  LRAMVA Summary'!F$72:F$73)*(MONTH($E110)-1)/12)*$H110</f>
        <v>1.5238949000000002</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29"/>
        <v>-5.2160661182676069</v>
      </c>
    </row>
    <row r="111" spans="2:23" s="9" customFormat="1">
      <c r="B111" s="66"/>
      <c r="E111" s="213">
        <v>42917</v>
      </c>
      <c r="F111" s="213" t="s">
        <v>184</v>
      </c>
      <c r="G111" s="214" t="s">
        <v>68</v>
      </c>
      <c r="H111" s="239">
        <f>$C$41/12</f>
        <v>9.1666666666666665E-4</v>
      </c>
      <c r="I111" s="229">
        <f>(SUM('1.  LRAMVA Summary'!D$54:D$71)+SUM('1.  LRAMVA Summary'!D$72:D$73)*(MONTH($E111)-1)/12)*$H111</f>
        <v>-7.1086638790602885</v>
      </c>
      <c r="J111" s="229">
        <f>(SUM('1.  LRAMVA Summary'!E$54:E$71)+SUM('1.  LRAMVA Summary'!E$72:E$73)*(MONTH($E111)-1)/12)*$H111</f>
        <v>0.41562247923987705</v>
      </c>
      <c r="K111" s="229">
        <f>(SUM('1.  LRAMVA Summary'!F$54:F$71)+SUM('1.  LRAMVA Summary'!F$72:F$73)*(MONTH($E111)-1)/12)*$H111</f>
        <v>1.6399099200000002</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29"/>
        <v>-5.0531314798204114</v>
      </c>
    </row>
    <row r="112" spans="2:23" s="9" customFormat="1">
      <c r="B112" s="66"/>
      <c r="E112" s="213">
        <v>42948</v>
      </c>
      <c r="F112" s="213" t="s">
        <v>184</v>
      </c>
      <c r="G112" s="214" t="s">
        <v>68</v>
      </c>
      <c r="H112" s="239">
        <f>$C$41/12</f>
        <v>9.1666666666666665E-4</v>
      </c>
      <c r="I112" s="229">
        <f>(SUM('1.  LRAMVA Summary'!D$54:D$71)+SUM('1.  LRAMVA Summary'!D$72:D$73)*(MONTH($E112)-1)/12)*$H112</f>
        <v>-7.09092925781286</v>
      </c>
      <c r="J112" s="229">
        <f>(SUM('1.  LRAMVA Summary'!E$54:E$71)+SUM('1.  LRAMVA Summary'!E$72:E$73)*(MONTH($E112)-1)/12)*$H112</f>
        <v>0.4448074764396453</v>
      </c>
      <c r="K112" s="229">
        <f>(SUM('1.  LRAMVA Summary'!F$54:F$71)+SUM('1.  LRAMVA Summary'!F$72:F$73)*(MONTH($E112)-1)/12)*$H112</f>
        <v>1.7559249400000001</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29"/>
        <v>-4.8901968413732151</v>
      </c>
    </row>
    <row r="113" spans="2:23" s="9" customFormat="1">
      <c r="B113" s="66"/>
      <c r="E113" s="213">
        <v>42979</v>
      </c>
      <c r="F113" s="213" t="s">
        <v>184</v>
      </c>
      <c r="G113" s="214" t="s">
        <v>68</v>
      </c>
      <c r="H113" s="239">
        <f>$C$41/12</f>
        <v>9.1666666666666665E-4</v>
      </c>
      <c r="I113" s="229">
        <f>(SUM('1.  LRAMVA Summary'!D$54:D$71)+SUM('1.  LRAMVA Summary'!D$72:D$73)*(MONTH($E113)-1)/12)*$H113</f>
        <v>-7.0731946365654315</v>
      </c>
      <c r="J113" s="229">
        <f>(SUM('1.  LRAMVA Summary'!E$54:E$71)+SUM('1.  LRAMVA Summary'!E$72:E$73)*(MONTH($E113)-1)/12)*$H113</f>
        <v>0.47399247363941366</v>
      </c>
      <c r="K113" s="229">
        <f>(SUM('1.  LRAMVA Summary'!F$54:F$71)+SUM('1.  LRAMVA Summary'!F$72:F$73)*(MONTH($E113)-1)/12)*$H113</f>
        <v>1.8719399600000002</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29"/>
        <v>-4.727262202926017</v>
      </c>
    </row>
    <row r="114" spans="2:23" s="9" customFormat="1">
      <c r="B114" s="66"/>
      <c r="E114" s="213">
        <v>43009</v>
      </c>
      <c r="F114" s="213" t="s">
        <v>184</v>
      </c>
      <c r="G114" s="214" t="s">
        <v>69</v>
      </c>
      <c r="H114" s="239">
        <f>$C$42/12</f>
        <v>1.25E-3</v>
      </c>
      <c r="I114" s="229">
        <f>(SUM('1.  LRAMVA Summary'!D$54:D$71)+SUM('1.  LRAMVA Summary'!D$72:D$73)*(MONTH($E114)-1)/12)*$H114</f>
        <v>-9.6210818390700048</v>
      </c>
      <c r="J114" s="229">
        <f>(SUM('1.  LRAMVA Summary'!E$54:E$71)+SUM('1.  LRAMVA Summary'!E$72:E$73)*(MONTH($E114)-1)/12)*$H114</f>
        <v>0.68615109659888451</v>
      </c>
      <c r="K114" s="229">
        <f>(SUM('1.  LRAMVA Summary'!F$54:F$71)+SUM('1.  LRAMVA Summary'!F$72:F$73)*(MONTH($E114)-1)/12)*$H114</f>
        <v>2.7108477000000004</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29"/>
        <v>-6.2240830424711202</v>
      </c>
    </row>
    <row r="115" spans="2:23" s="9" customFormat="1">
      <c r="B115" s="66"/>
      <c r="E115" s="213">
        <v>43040</v>
      </c>
      <c r="F115" s="213" t="s">
        <v>184</v>
      </c>
      <c r="G115" s="214" t="s">
        <v>69</v>
      </c>
      <c r="H115" s="239">
        <f>$C$42/12</f>
        <v>1.25E-3</v>
      </c>
      <c r="I115" s="229">
        <f>(SUM('1.  LRAMVA Summary'!D$54:D$71)+SUM('1.  LRAMVA Summary'!D$72:D$73)*(MONTH($E115)-1)/12)*$H115</f>
        <v>-9.5968982646416947</v>
      </c>
      <c r="J115" s="229">
        <f>(SUM('1.  LRAMVA Summary'!E$54:E$71)+SUM('1.  LRAMVA Summary'!E$72:E$73)*(MONTH($E115)-1)/12)*$H115</f>
        <v>0.72594882005311401</v>
      </c>
      <c r="K115" s="229">
        <f>(SUM('1.  LRAMVA Summary'!F$54:F$71)+SUM('1.  LRAMVA Summary'!F$72:F$73)*(MONTH($E115)-1)/12)*$H115</f>
        <v>2.8690500000000005</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29"/>
        <v>-6.00189944458858</v>
      </c>
    </row>
    <row r="116" spans="2:23" s="9" customFormat="1">
      <c r="B116" s="66"/>
      <c r="E116" s="213">
        <v>43070</v>
      </c>
      <c r="F116" s="213" t="s">
        <v>184</v>
      </c>
      <c r="G116" s="214" t="s">
        <v>69</v>
      </c>
      <c r="H116" s="239">
        <f>$C$42/12</f>
        <v>1.25E-3</v>
      </c>
      <c r="I116" s="229">
        <f>(SUM('1.  LRAMVA Summary'!D$54:D$71)+SUM('1.  LRAMVA Summary'!D$72:D$73)*(MONTH($E116)-1)/12)*$H116</f>
        <v>-9.5727146902133846</v>
      </c>
      <c r="J116" s="229">
        <f>(SUM('1.  LRAMVA Summary'!E$54:E$71)+SUM('1.  LRAMVA Summary'!E$72:E$73)*(MONTH($E116)-1)/12)*$H116</f>
        <v>0.76574654350734339</v>
      </c>
      <c r="K116" s="229">
        <f>(SUM('1.  LRAMVA Summary'!F$54:F$71)+SUM('1.  LRAMVA Summary'!F$72:F$73)*(MONTH($E116)-1)/12)*$H116</f>
        <v>3.0272523000000007</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29"/>
        <v>-5.7797158467060399</v>
      </c>
    </row>
    <row r="117" spans="2:23" s="9" customFormat="1" ht="15.75" thickBot="1">
      <c r="B117" s="66"/>
      <c r="E117" s="215" t="s">
        <v>468</v>
      </c>
      <c r="F117" s="215"/>
      <c r="G117" s="216"/>
      <c r="H117" s="217"/>
      <c r="I117" s="218">
        <f t="shared" ref="I117:O117" si="30">SUM(I104:I116)</f>
        <v>-132.77078672391809</v>
      </c>
      <c r="J117" s="218">
        <f t="shared" si="30"/>
        <v>6.7159375519493762</v>
      </c>
      <c r="K117" s="218">
        <f t="shared" si="30"/>
        <v>26.46907782000001</v>
      </c>
      <c r="L117" s="218">
        <f t="shared" si="30"/>
        <v>0</v>
      </c>
      <c r="M117" s="218">
        <f t="shared" si="30"/>
        <v>0</v>
      </c>
      <c r="N117" s="218">
        <f t="shared" si="30"/>
        <v>0</v>
      </c>
      <c r="O117" s="218">
        <f t="shared" si="30"/>
        <v>0</v>
      </c>
      <c r="P117" s="218">
        <f t="shared" ref="P117:V117" si="31">SUM(P104:P116)</f>
        <v>0</v>
      </c>
      <c r="Q117" s="218">
        <f t="shared" si="31"/>
        <v>0</v>
      </c>
      <c r="R117" s="218">
        <f t="shared" si="31"/>
        <v>0</v>
      </c>
      <c r="S117" s="218">
        <f t="shared" si="31"/>
        <v>0</v>
      </c>
      <c r="T117" s="218">
        <f t="shared" si="31"/>
        <v>0</v>
      </c>
      <c r="U117" s="218">
        <f t="shared" si="31"/>
        <v>0</v>
      </c>
      <c r="V117" s="218">
        <f t="shared" si="31"/>
        <v>0</v>
      </c>
      <c r="W117" s="218">
        <f>SUM(W104:W116)</f>
        <v>-99.585771351968702</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432</v>
      </c>
      <c r="F119" s="224"/>
      <c r="G119" s="225"/>
      <c r="H119" s="226"/>
      <c r="I119" s="227">
        <f t="shared" ref="I119:N119" si="32">I117+I118</f>
        <v>-132.77078672391809</v>
      </c>
      <c r="J119" s="227">
        <f t="shared" si="32"/>
        <v>6.7159375519493762</v>
      </c>
      <c r="K119" s="227">
        <f t="shared" si="32"/>
        <v>26.46907782000001</v>
      </c>
      <c r="L119" s="227">
        <f t="shared" si="32"/>
        <v>0</v>
      </c>
      <c r="M119" s="227">
        <f t="shared" si="32"/>
        <v>0</v>
      </c>
      <c r="N119" s="227">
        <f t="shared" si="32"/>
        <v>0</v>
      </c>
      <c r="O119" s="227">
        <f t="shared" ref="O119:V119" si="33">O117+O118</f>
        <v>0</v>
      </c>
      <c r="P119" s="227">
        <f t="shared" si="33"/>
        <v>0</v>
      </c>
      <c r="Q119" s="227">
        <f t="shared" si="33"/>
        <v>0</v>
      </c>
      <c r="R119" s="227">
        <f t="shared" si="33"/>
        <v>0</v>
      </c>
      <c r="S119" s="227">
        <f t="shared" si="33"/>
        <v>0</v>
      </c>
      <c r="T119" s="227">
        <f t="shared" si="33"/>
        <v>0</v>
      </c>
      <c r="U119" s="227">
        <f t="shared" si="33"/>
        <v>0</v>
      </c>
      <c r="V119" s="227">
        <f t="shared" si="33"/>
        <v>0</v>
      </c>
      <c r="W119" s="227">
        <f>W117+W118</f>
        <v>-99.585771351968702</v>
      </c>
    </row>
    <row r="120" spans="2:23" s="9" customFormat="1">
      <c r="B120" s="66"/>
      <c r="E120" s="213">
        <v>43101</v>
      </c>
      <c r="F120" s="213" t="s">
        <v>185</v>
      </c>
      <c r="G120" s="214" t="s">
        <v>65</v>
      </c>
      <c r="H120" s="239">
        <f>$C$43/12</f>
        <v>1.25E-3</v>
      </c>
      <c r="I120" s="229">
        <f>(SUM('1.  LRAMVA Summary'!D$54:D$74)+SUM('1.  LRAMVA Summary'!D$75:D$76)*(MONTH($E120)-1)/12)*$H120</f>
        <v>-9.5485311157850727</v>
      </c>
      <c r="J120" s="229">
        <f>(SUM('1.  LRAMVA Summary'!E$54:E$74)+SUM('1.  LRAMVA Summary'!E$75:E$76)*(MONTH($E120)-1)/12)*$H120</f>
        <v>0.805544266961573</v>
      </c>
      <c r="K120" s="229">
        <f>(SUM('1.  LRAMVA Summary'!F$54:F$74)+SUM('1.  LRAMVA Summary'!F$75:F$76)*(MONTH($E120)-1)/12)*$H120</f>
        <v>3.1854546000000004</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-5.5575322488235006</v>
      </c>
    </row>
    <row r="121" spans="2:23" s="9" customFormat="1">
      <c r="B121" s="66"/>
      <c r="E121" s="213">
        <v>43132</v>
      </c>
      <c r="F121" s="213" t="s">
        <v>185</v>
      </c>
      <c r="G121" s="214" t="s">
        <v>65</v>
      </c>
      <c r="H121" s="239">
        <f>$C$43/12</f>
        <v>1.25E-3</v>
      </c>
      <c r="I121" s="229">
        <f>(SUM('1.  LRAMVA Summary'!D$54:D$74)+SUM('1.  LRAMVA Summary'!D$75:D$76)*(MONTH($E121)-1)/12)*$H121</f>
        <v>-9.3287392660477124</v>
      </c>
      <c r="J121" s="229">
        <f>(SUM('1.  LRAMVA Summary'!E$54:E$74)+SUM('1.  LRAMVA Summary'!E$75:E$76)*(MONTH($E121)-1)/12)*$H121</f>
        <v>1.3649829699145974</v>
      </c>
      <c r="K121" s="229">
        <f>(SUM('1.  LRAMVA Summary'!F$54:F$74)+SUM('1.  LRAMVA Summary'!F$75:F$76)*(MONTH($E121)-1)/12)*$H121</f>
        <v>3.4377679826457537</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34">SUM(I121:V121)</f>
        <v>-4.5259883134873604</v>
      </c>
    </row>
    <row r="122" spans="2:23" s="9" customFormat="1">
      <c r="B122" s="66"/>
      <c r="E122" s="213">
        <v>43160</v>
      </c>
      <c r="F122" s="213" t="s">
        <v>185</v>
      </c>
      <c r="G122" s="214" t="s">
        <v>65</v>
      </c>
      <c r="H122" s="239">
        <f>$C$43/12</f>
        <v>1.25E-3</v>
      </c>
      <c r="I122" s="229">
        <f>(SUM('1.  LRAMVA Summary'!D$54:D$74)+SUM('1.  LRAMVA Summary'!D$75:D$76)*(MONTH($E122)-1)/12)*$H122</f>
        <v>-9.1089474163103521</v>
      </c>
      <c r="J122" s="229">
        <f>(SUM('1.  LRAMVA Summary'!E$54:E$74)+SUM('1.  LRAMVA Summary'!E$75:E$76)*(MONTH($E122)-1)/12)*$H122</f>
        <v>1.924421672867622</v>
      </c>
      <c r="K122" s="229">
        <f>(SUM('1.  LRAMVA Summary'!F$54:F$74)+SUM('1.  LRAMVA Summary'!F$75:F$76)*(MONTH($E122)-1)/12)*$H122</f>
        <v>3.6900813652915061</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34"/>
        <v>-3.4944443781512242</v>
      </c>
    </row>
    <row r="123" spans="2:23" s="8" customFormat="1">
      <c r="B123" s="238"/>
      <c r="E123" s="213">
        <v>43191</v>
      </c>
      <c r="F123" s="213" t="s">
        <v>185</v>
      </c>
      <c r="G123" s="214" t="s">
        <v>66</v>
      </c>
      <c r="H123" s="239">
        <f>$C$44/12</f>
        <v>1.575E-3</v>
      </c>
      <c r="I123" s="229">
        <f>(SUM('1.  LRAMVA Summary'!D$54:D$74)+SUM('1.  LRAMVA Summary'!D$75:D$76)*(MONTH($E123)-1)/12)*$H123</f>
        <v>-11.200336013881968</v>
      </c>
      <c r="J123" s="229">
        <f>(SUM('1.  LRAMVA Summary'!E$54:E$74)+SUM('1.  LRAMVA Summary'!E$75:E$76)*(MONTH($E123)-1)/12)*$H123</f>
        <v>3.1296640735340144</v>
      </c>
      <c r="K123" s="229">
        <f>(SUM('1.  LRAMVA Summary'!F$54:F$74)+SUM('1.  LRAMVA Summary'!F$75:F$76)*(MONTH($E123)-1)/12)*$H123</f>
        <v>4.9674173824009467</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34"/>
        <v>-3.1032545579470066</v>
      </c>
    </row>
    <row r="124" spans="2:23" s="9" customFormat="1">
      <c r="B124" s="66"/>
      <c r="E124" s="213">
        <v>43221</v>
      </c>
      <c r="F124" s="213" t="s">
        <v>185</v>
      </c>
      <c r="G124" s="214" t="s">
        <v>66</v>
      </c>
      <c r="H124" s="239">
        <f>$C$44/12</f>
        <v>1.575E-3</v>
      </c>
      <c r="I124" s="229">
        <f>(SUM('1.  LRAMVA Summary'!D$54:D$74)+SUM('1.  LRAMVA Summary'!D$75:D$76)*(MONTH($E124)-1)/12)*$H124</f>
        <v>-10.923398283212894</v>
      </c>
      <c r="J124" s="229">
        <f>(SUM('1.  LRAMVA Summary'!E$54:E$74)+SUM('1.  LRAMVA Summary'!E$75:E$76)*(MONTH($E124)-1)/12)*$H124</f>
        <v>3.8345568392548253</v>
      </c>
      <c r="K124" s="229">
        <f>(SUM('1.  LRAMVA Summary'!F$54:F$74)+SUM('1.  LRAMVA Summary'!F$75:F$76)*(MONTH($E124)-1)/12)*$H124</f>
        <v>5.2853322445345947</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34"/>
        <v>-1.8035091994234742</v>
      </c>
    </row>
    <row r="125" spans="2:23" s="237" customFormat="1">
      <c r="B125" s="236"/>
      <c r="E125" s="213">
        <v>43252</v>
      </c>
      <c r="F125" s="213" t="s">
        <v>185</v>
      </c>
      <c r="G125" s="214" t="s">
        <v>66</v>
      </c>
      <c r="H125" s="239">
        <f>$C$44/12</f>
        <v>1.575E-3</v>
      </c>
      <c r="I125" s="229">
        <f>(SUM('1.  LRAMVA Summary'!D$54:D$74)+SUM('1.  LRAMVA Summary'!D$75:D$76)*(MONTH($E125)-1)/12)*$H125</f>
        <v>-10.646460552543822</v>
      </c>
      <c r="J125" s="229">
        <f>(SUM('1.  LRAMVA Summary'!E$54:E$74)+SUM('1.  LRAMVA Summary'!E$75:E$76)*(MONTH($E125)-1)/12)*$H125</f>
        <v>4.5394496049756361</v>
      </c>
      <c r="K125" s="229">
        <f>(SUM('1.  LRAMVA Summary'!F$54:F$74)+SUM('1.  LRAMVA Summary'!F$75:F$76)*(MONTH($E125)-1)/12)*$H125</f>
        <v>5.6032471066682428</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34"/>
        <v>-0.50376384089994275</v>
      </c>
    </row>
    <row r="126" spans="2:23" s="9" customFormat="1">
      <c r="B126" s="66"/>
      <c r="E126" s="213">
        <v>43282</v>
      </c>
      <c r="F126" s="213" t="s">
        <v>185</v>
      </c>
      <c r="G126" s="214" t="s">
        <v>68</v>
      </c>
      <c r="H126" s="239">
        <f>$C$45/12</f>
        <v>1.575E-3</v>
      </c>
      <c r="I126" s="229">
        <f>(SUM('1.  LRAMVA Summary'!D$54:D$74)+SUM('1.  LRAMVA Summary'!D$75:D$76)*(MONTH($E126)-1)/12)*$H126</f>
        <v>-10.369522821874746</v>
      </c>
      <c r="J126" s="229">
        <f>(SUM('1.  LRAMVA Summary'!E$54:E$74)+SUM('1.  LRAMVA Summary'!E$75:E$76)*(MONTH($E126)-1)/12)*$H126</f>
        <v>5.2443423706964465</v>
      </c>
      <c r="K126" s="229">
        <f>(SUM('1.  LRAMVA Summary'!F$54:F$74)+SUM('1.  LRAMVA Summary'!F$75:F$76)*(MONTH($E126)-1)/12)*$H126</f>
        <v>5.9211619688018917</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34"/>
        <v>0.79598151762359226</v>
      </c>
    </row>
    <row r="127" spans="2:23" s="9" customFormat="1">
      <c r="B127" s="66"/>
      <c r="E127" s="213">
        <v>43313</v>
      </c>
      <c r="F127" s="213" t="s">
        <v>185</v>
      </c>
      <c r="G127" s="214" t="s">
        <v>68</v>
      </c>
      <c r="H127" s="239">
        <f>$C$45/12</f>
        <v>1.575E-3</v>
      </c>
      <c r="I127" s="229">
        <f>(SUM('1.  LRAMVA Summary'!D$54:D$74)+SUM('1.  LRAMVA Summary'!D$75:D$76)*(MONTH($E127)-1)/12)*$H127</f>
        <v>-10.092585091205672</v>
      </c>
      <c r="J127" s="229">
        <f>(SUM('1.  LRAMVA Summary'!E$54:E$74)+SUM('1.  LRAMVA Summary'!E$75:E$76)*(MONTH($E127)-1)/12)*$H127</f>
        <v>5.9492351364172569</v>
      </c>
      <c r="K127" s="229">
        <f>(SUM('1.  LRAMVA Summary'!F$54:F$74)+SUM('1.  LRAMVA Summary'!F$75:F$76)*(MONTH($E127)-1)/12)*$H127</f>
        <v>6.2390768309355398</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34"/>
        <v>2.0957268761471246</v>
      </c>
    </row>
    <row r="128" spans="2:23" s="9" customFormat="1">
      <c r="B128" s="66"/>
      <c r="E128" s="213">
        <v>43344</v>
      </c>
      <c r="F128" s="213" t="s">
        <v>185</v>
      </c>
      <c r="G128" s="214" t="s">
        <v>68</v>
      </c>
      <c r="H128" s="239">
        <f>$C$45/12</f>
        <v>1.575E-3</v>
      </c>
      <c r="I128" s="229">
        <f>(SUM('1.  LRAMVA Summary'!D$54:D$74)+SUM('1.  LRAMVA Summary'!D$75:D$76)*(MONTH($E128)-1)/12)*$H128</f>
        <v>-9.8156473605365981</v>
      </c>
      <c r="J128" s="229">
        <f>(SUM('1.  LRAMVA Summary'!E$54:E$74)+SUM('1.  LRAMVA Summary'!E$75:E$76)*(MONTH($E128)-1)/12)*$H128</f>
        <v>6.6541279021380682</v>
      </c>
      <c r="K128" s="229">
        <f>(SUM('1.  LRAMVA Summary'!F$54:F$74)+SUM('1.  LRAMVA Summary'!F$75:F$76)*(MONTH($E128)-1)/12)*$H128</f>
        <v>6.5569916930691896</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34"/>
        <v>3.3954722346706596</v>
      </c>
    </row>
    <row r="129" spans="2:23" s="9" customFormat="1">
      <c r="B129" s="66"/>
      <c r="E129" s="213">
        <v>43374</v>
      </c>
      <c r="F129" s="213" t="s">
        <v>185</v>
      </c>
      <c r="G129" s="214" t="s">
        <v>69</v>
      </c>
      <c r="H129" s="239">
        <f>$C$46/12</f>
        <v>1.8083333333333335E-3</v>
      </c>
      <c r="I129" s="229">
        <f>(SUM('1.  LRAMVA Summary'!D$54:D$74)+SUM('1.  LRAMVA Summary'!D$75:D$76)*(MONTH($E129)-1)/12)*$H129</f>
        <v>-10.951851797255305</v>
      </c>
      <c r="J129" s="229">
        <f>(SUM('1.  LRAMVA Summary'!E$54:E$74)+SUM('1.  LRAMVA Summary'!E$75:E$76)*(MONTH($E129)-1)/12)*$H129</f>
        <v>8.4492459519861214</v>
      </c>
      <c r="K129" s="229">
        <f>(SUM('1.  LRAMVA Summary'!F$54:F$74)+SUM('1.  LRAMVA Summary'!F$75:F$76)*(MONTH($E129)-1)/12)*$H129</f>
        <v>7.8934112300477031</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34"/>
        <v>5.3908053847785196</v>
      </c>
    </row>
    <row r="130" spans="2:23" s="9" customFormat="1">
      <c r="B130" s="66"/>
      <c r="E130" s="213">
        <v>43405</v>
      </c>
      <c r="F130" s="213" t="s">
        <v>185</v>
      </c>
      <c r="G130" s="214" t="s">
        <v>69</v>
      </c>
      <c r="H130" s="239">
        <f>$C$46/12</f>
        <v>1.8083333333333335E-3</v>
      </c>
      <c r="I130" s="229">
        <f>(SUM('1.  LRAMVA Summary'!D$54:D$74)+SUM('1.  LRAMVA Summary'!D$75:D$76)*(MONTH($E130)-1)/12)*$H130</f>
        <v>-10.633886254635257</v>
      </c>
      <c r="J130" s="229">
        <f>(SUM('1.  LRAMVA Summary'!E$54:E$74)+SUM('1.  LRAMVA Summary'!E$75:E$76)*(MONTH($E130)-1)/12)*$H130</f>
        <v>9.2585672755914974</v>
      </c>
      <c r="K130" s="229">
        <f>(SUM('1.  LRAMVA Summary'!F$54:F$74)+SUM('1.  LRAMVA Summary'!F$75:F$76)*(MONTH($E130)-1)/12)*$H130</f>
        <v>8.258424590275224</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34"/>
        <v>6.8831056112314641</v>
      </c>
    </row>
    <row r="131" spans="2:23" s="9" customFormat="1">
      <c r="B131" s="66"/>
      <c r="E131" s="213">
        <v>43435</v>
      </c>
      <c r="F131" s="213" t="s">
        <v>185</v>
      </c>
      <c r="G131" s="214" t="s">
        <v>69</v>
      </c>
      <c r="H131" s="239">
        <f>$C$46/12</f>
        <v>1.8083333333333335E-3</v>
      </c>
      <c r="I131" s="229">
        <f>(SUM('1.  LRAMVA Summary'!D$54:D$74)+SUM('1.  LRAMVA Summary'!D$75:D$76)*(MONTH($E131)-1)/12)*$H131</f>
        <v>-10.31592071201521</v>
      </c>
      <c r="J131" s="229">
        <f>(SUM('1.  LRAMVA Summary'!E$54:E$74)+SUM('1.  LRAMVA Summary'!E$75:E$76)*(MONTH($E131)-1)/12)*$H131</f>
        <v>10.067888599196872</v>
      </c>
      <c r="K131" s="229">
        <f>(SUM('1.  LRAMVA Summary'!F$54:F$74)+SUM('1.  LRAMVA Summary'!F$75:F$76)*(MONTH($E131)-1)/12)*$H131</f>
        <v>8.6234379505027476</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34"/>
        <v>8.3754058376844096</v>
      </c>
    </row>
    <row r="132" spans="2:23" s="9" customFormat="1" ht="15.75" thickBot="1">
      <c r="B132" s="66"/>
      <c r="E132" s="215" t="s">
        <v>469</v>
      </c>
      <c r="F132" s="215"/>
      <c r="G132" s="216"/>
      <c r="H132" s="217"/>
      <c r="I132" s="218">
        <f t="shared" ref="I132:O132" si="35">SUM(I119:I131)</f>
        <v>-255.70661340922268</v>
      </c>
      <c r="J132" s="218">
        <f t="shared" si="35"/>
        <v>67.937964215483916</v>
      </c>
      <c r="K132" s="218">
        <f t="shared" si="35"/>
        <v>96.130882765173354</v>
      </c>
      <c r="L132" s="218">
        <f t="shared" si="35"/>
        <v>0</v>
      </c>
      <c r="M132" s="218">
        <f t="shared" si="35"/>
        <v>0</v>
      </c>
      <c r="N132" s="218">
        <f t="shared" si="35"/>
        <v>0</v>
      </c>
      <c r="O132" s="218">
        <f t="shared" si="35"/>
        <v>0</v>
      </c>
      <c r="P132" s="218">
        <f t="shared" ref="P132:V132" si="36">SUM(P119:P131)</f>
        <v>0</v>
      </c>
      <c r="Q132" s="218">
        <f t="shared" si="36"/>
        <v>0</v>
      </c>
      <c r="R132" s="218">
        <f t="shared" si="36"/>
        <v>0</v>
      </c>
      <c r="S132" s="218">
        <f t="shared" si="36"/>
        <v>0</v>
      </c>
      <c r="T132" s="218">
        <f t="shared" si="36"/>
        <v>0</v>
      </c>
      <c r="U132" s="218">
        <f t="shared" si="36"/>
        <v>0</v>
      </c>
      <c r="V132" s="218">
        <f t="shared" si="36"/>
        <v>0</v>
      </c>
      <c r="W132" s="218">
        <f>SUM(W119:W131)</f>
        <v>-91.637766428565442</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433</v>
      </c>
      <c r="F134" s="224"/>
      <c r="G134" s="225"/>
      <c r="H134" s="226"/>
      <c r="I134" s="227">
        <f t="shared" ref="I134:N134" si="37">I132+I133</f>
        <v>-255.70661340922268</v>
      </c>
      <c r="J134" s="227">
        <f t="shared" si="37"/>
        <v>67.937964215483916</v>
      </c>
      <c r="K134" s="227">
        <f t="shared" si="37"/>
        <v>96.130882765173354</v>
      </c>
      <c r="L134" s="227">
        <f t="shared" si="37"/>
        <v>0</v>
      </c>
      <c r="M134" s="227">
        <f t="shared" si="37"/>
        <v>0</v>
      </c>
      <c r="N134" s="227">
        <f t="shared" si="37"/>
        <v>0</v>
      </c>
      <c r="O134" s="227">
        <f t="shared" ref="O134:V134" si="38">O132+O133</f>
        <v>0</v>
      </c>
      <c r="P134" s="227">
        <f t="shared" si="38"/>
        <v>0</v>
      </c>
      <c r="Q134" s="227">
        <f t="shared" si="38"/>
        <v>0</v>
      </c>
      <c r="R134" s="227">
        <f t="shared" si="38"/>
        <v>0</v>
      </c>
      <c r="S134" s="227">
        <f t="shared" si="38"/>
        <v>0</v>
      </c>
      <c r="T134" s="227">
        <f t="shared" si="38"/>
        <v>0</v>
      </c>
      <c r="U134" s="227">
        <f t="shared" si="38"/>
        <v>0</v>
      </c>
      <c r="V134" s="227">
        <f t="shared" si="38"/>
        <v>0</v>
      </c>
      <c r="W134" s="227">
        <f>W132+W133</f>
        <v>-91.637766428565442</v>
      </c>
    </row>
    <row r="135" spans="2:23" s="9" customFormat="1">
      <c r="B135" s="66"/>
      <c r="E135" s="213">
        <v>43466</v>
      </c>
      <c r="F135" s="213" t="s">
        <v>186</v>
      </c>
      <c r="G135" s="214" t="s">
        <v>65</v>
      </c>
      <c r="H135" s="239">
        <f>$C$47/12</f>
        <v>2.0416666666666669E-3</v>
      </c>
      <c r="I135" s="229">
        <f>(SUM('1.  LRAMVA Summary'!D$54:D$77)+SUM('1.  LRAMVA Summary'!D$78:D$79)*(MONTH($E135)-1)/12)*$H135</f>
        <v>-11.288013900930022</v>
      </c>
      <c r="J135" s="229">
        <f>(SUM('1.  LRAMVA Summary'!E$54:E$77)+SUM('1.  LRAMVA Summary'!E$78:E$79)*(MONTH($E135)-1)/12)*$H135</f>
        <v>12.280720880583186</v>
      </c>
      <c r="K135" s="229">
        <f>(SUM('1.  LRAMVA Summary'!F$54:F$77)+SUM('1.  LRAMVA Summary'!F$78:F$79)*(MONTH($E135)-1)/12)*$H135</f>
        <v>10.148251479856757</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11.140958459509921</v>
      </c>
    </row>
    <row r="136" spans="2:23" s="9" customFormat="1">
      <c r="B136" s="66"/>
      <c r="E136" s="213">
        <v>43497</v>
      </c>
      <c r="F136" s="213" t="s">
        <v>186</v>
      </c>
      <c r="G136" s="214" t="s">
        <v>65</v>
      </c>
      <c r="H136" s="239">
        <f>$C$47/12</f>
        <v>2.0416666666666669E-3</v>
      </c>
      <c r="I136" s="229">
        <f>(SUM('1.  LRAMVA Summary'!D$54:D$77)+SUM('1.  LRAMVA Summary'!D$78:D$79)*(MONTH($E136)-1)/12)*$H136</f>
        <v>-11.209570337565911</v>
      </c>
      <c r="J136" s="229">
        <f>(SUM('1.  LRAMVA Summary'!E$54:E$77)+SUM('1.  LRAMVA Summary'!E$78:E$79)*(MONTH($E136)-1)/12)*$H136</f>
        <v>13.20548094631366</v>
      </c>
      <c r="K136" s="229">
        <f>(SUM('1.  LRAMVA Summary'!F$54:F$77)+SUM('1.  LRAMVA Summary'!F$78:F$79)*(MONTH($E136)-1)/12)*$H136</f>
        <v>10.563918053006084</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39">SUM(I136:V136)</f>
        <v>12.559828661753834</v>
      </c>
    </row>
    <row r="137" spans="2:23" s="9" customFormat="1">
      <c r="B137" s="66"/>
      <c r="E137" s="213">
        <v>43525</v>
      </c>
      <c r="F137" s="213" t="s">
        <v>186</v>
      </c>
      <c r="G137" s="214" t="s">
        <v>65</v>
      </c>
      <c r="H137" s="239">
        <f>$C$47/12</f>
        <v>2.0416666666666669E-3</v>
      </c>
      <c r="I137" s="229">
        <f>(SUM('1.  LRAMVA Summary'!D$54:D$77)+SUM('1.  LRAMVA Summary'!D$78:D$79)*(MONTH($E137)-1)/12)*$H137</f>
        <v>-11.131126774201801</v>
      </c>
      <c r="J137" s="229">
        <f>(SUM('1.  LRAMVA Summary'!E$54:E$77)+SUM('1.  LRAMVA Summary'!E$78:E$79)*(MONTH($E137)-1)/12)*$H137</f>
        <v>14.130241012044134</v>
      </c>
      <c r="K137" s="229">
        <f>(SUM('1.  LRAMVA Summary'!F$54:F$77)+SUM('1.  LRAMVA Summary'!F$78:F$79)*(MONTH($E137)-1)/12)*$H137</f>
        <v>10.979584626155409</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39"/>
        <v>13.978698863997742</v>
      </c>
    </row>
    <row r="138" spans="2:23" s="8" customFormat="1">
      <c r="B138" s="238"/>
      <c r="E138" s="213">
        <v>43556</v>
      </c>
      <c r="F138" s="213" t="s">
        <v>186</v>
      </c>
      <c r="G138" s="214" t="s">
        <v>66</v>
      </c>
      <c r="H138" s="239">
        <f>$C$48/12</f>
        <v>1.8166666666666667E-3</v>
      </c>
      <c r="I138" s="229">
        <f>(SUM('1.  LRAMVA Summary'!D$54:D$77)+SUM('1.  LRAMVA Summary'!D$78:D$79)*(MONTH($E138)-1)/12)*$H138</f>
        <v>-9.8346324080106786</v>
      </c>
      <c r="J138" s="229">
        <f>(SUM('1.  LRAMVA Summary'!E$54:E$77)+SUM('1.  LRAMVA Summary'!E$78:E$79)*(MONTH($E138)-1)/12)*$H138</f>
        <v>13.395878510019855</v>
      </c>
      <c r="K138" s="229">
        <f>(SUM('1.  LRAMVA Summary'!F$54:F$77)+SUM('1.  LRAMVA Summary'!F$78:F$79)*(MONTH($E138)-1)/12)*$H138</f>
        <v>10.139448005911968</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39"/>
        <v>13.700694107921144</v>
      </c>
    </row>
    <row r="139" spans="2:23" s="9" customFormat="1">
      <c r="B139" s="66"/>
      <c r="E139" s="213">
        <v>43586</v>
      </c>
      <c r="F139" s="213" t="s">
        <v>186</v>
      </c>
      <c r="G139" s="214" t="s">
        <v>66</v>
      </c>
      <c r="H139" s="239">
        <f>$C$48/12</f>
        <v>1.8166666666666667E-3</v>
      </c>
      <c r="I139" s="229">
        <f>(SUM('1.  LRAMVA Summary'!D$54:D$77)+SUM('1.  LRAMVA Summary'!D$78:D$79)*(MONTH($E139)-1)/12)*$H139</f>
        <v>-9.7648336455071032</v>
      </c>
      <c r="J139" s="229">
        <f>(SUM('1.  LRAMVA Summary'!E$54:E$77)+SUM('1.  LRAMVA Summary'!E$78:E$79)*(MONTH($E139)-1)/12)*$H139</f>
        <v>14.218726241975952</v>
      </c>
      <c r="K139" s="229">
        <f>(SUM('1.  LRAMVA Summary'!F$54:F$77)+SUM('1.  LRAMVA Summary'!F$78:F$79)*(MONTH($E139)-1)/12)*$H139</f>
        <v>10.509306426101979</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39"/>
        <v>14.963199022570828</v>
      </c>
    </row>
    <row r="140" spans="2:23" s="9" customFormat="1">
      <c r="B140" s="66"/>
      <c r="E140" s="213">
        <v>43617</v>
      </c>
      <c r="F140" s="213" t="s">
        <v>186</v>
      </c>
      <c r="G140" s="214" t="s">
        <v>66</v>
      </c>
      <c r="H140" s="239">
        <f>$C$48/12</f>
        <v>1.8166666666666667E-3</v>
      </c>
      <c r="I140" s="229">
        <f>(SUM('1.  LRAMVA Summary'!D$54:D$77)+SUM('1.  LRAMVA Summary'!D$78:D$79)*(MONTH($E140)-1)/12)*$H140</f>
        <v>-9.695034883003526</v>
      </c>
      <c r="J140" s="229">
        <f>(SUM('1.  LRAMVA Summary'!E$54:E$77)+SUM('1.  LRAMVA Summary'!E$78:E$79)*(MONTH($E140)-1)/12)*$H140</f>
        <v>15.041573973932048</v>
      </c>
      <c r="K140" s="229">
        <f>(SUM('1.  LRAMVA Summary'!F$54:F$77)+SUM('1.  LRAMVA Summary'!F$78:F$79)*(MONTH($E140)-1)/12)*$H140</f>
        <v>10.879164846291992</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39"/>
        <v>16.225703937220516</v>
      </c>
    </row>
    <row r="141" spans="2:23" s="9" customFormat="1">
      <c r="B141" s="66"/>
      <c r="E141" s="213">
        <v>43647</v>
      </c>
      <c r="F141" s="213" t="s">
        <v>186</v>
      </c>
      <c r="G141" s="214" t="s">
        <v>68</v>
      </c>
      <c r="H141" s="239">
        <f>$C$49/12</f>
        <v>1.8166666666666667E-3</v>
      </c>
      <c r="I141" s="229">
        <f>(SUM('1.  LRAMVA Summary'!D$54:D$77)+SUM('1.  LRAMVA Summary'!D$78:D$79)*(MONTH($E141)-1)/12)*$H141</f>
        <v>-9.6252361204999506</v>
      </c>
      <c r="J141" s="229">
        <f>(SUM('1.  LRAMVA Summary'!E$54:E$77)+SUM('1.  LRAMVA Summary'!E$78:E$79)*(MONTH($E141)-1)/12)*$H141</f>
        <v>15.864421705888144</v>
      </c>
      <c r="K141" s="229">
        <f>(SUM('1.  LRAMVA Summary'!F$54:F$77)+SUM('1.  LRAMVA Summary'!F$78:F$79)*(MONTH($E141)-1)/12)*$H141</f>
        <v>11.249023266482006</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39"/>
        <v>17.488208851870198</v>
      </c>
    </row>
    <row r="142" spans="2:23" s="9" customFormat="1">
      <c r="B142" s="66"/>
      <c r="E142" s="213">
        <v>43678</v>
      </c>
      <c r="F142" s="213" t="s">
        <v>186</v>
      </c>
      <c r="G142" s="214" t="s">
        <v>68</v>
      </c>
      <c r="H142" s="239">
        <f>$C$49/12</f>
        <v>1.8166666666666667E-3</v>
      </c>
      <c r="I142" s="229">
        <f>(SUM('1.  LRAMVA Summary'!D$54:D$77)+SUM('1.  LRAMVA Summary'!D$78:D$79)*(MONTH($E142)-1)/12)*$H142</f>
        <v>-9.5554373579963734</v>
      </c>
      <c r="J142" s="229">
        <f>(SUM('1.  LRAMVA Summary'!E$54:E$77)+SUM('1.  LRAMVA Summary'!E$78:E$79)*(MONTH($E142)-1)/12)*$H142</f>
        <v>16.68726943784424</v>
      </c>
      <c r="K142" s="229">
        <f>(SUM('1.  LRAMVA Summary'!F$54:F$77)+SUM('1.  LRAMVA Summary'!F$78:F$79)*(MONTH($E142)-1)/12)*$H142</f>
        <v>11.618881686672017</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39"/>
        <v>18.750713766519883</v>
      </c>
    </row>
    <row r="143" spans="2:23" s="9" customFormat="1">
      <c r="B143" s="66"/>
      <c r="E143" s="213">
        <v>43709</v>
      </c>
      <c r="F143" s="213" t="s">
        <v>186</v>
      </c>
      <c r="G143" s="214" t="s">
        <v>68</v>
      </c>
      <c r="H143" s="239">
        <f>$C$49/12</f>
        <v>1.8166666666666667E-3</v>
      </c>
      <c r="I143" s="229">
        <f>(SUM('1.  LRAMVA Summary'!D$54:D$77)+SUM('1.  LRAMVA Summary'!D$78:D$79)*(MONTH($E143)-1)/12)*$H143</f>
        <v>-9.485638595492798</v>
      </c>
      <c r="J143" s="229">
        <f>(SUM('1.  LRAMVA Summary'!E$54:E$77)+SUM('1.  LRAMVA Summary'!E$78:E$79)*(MONTH($E143)-1)/12)*$H143</f>
        <v>17.510117169800335</v>
      </c>
      <c r="K143" s="229">
        <f>(SUM('1.  LRAMVA Summary'!F$54:F$77)+SUM('1.  LRAMVA Summary'!F$78:F$79)*(MONTH($E143)-1)/12)*$H143</f>
        <v>11.98874010686203</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39"/>
        <v>20.013218681169569</v>
      </c>
    </row>
    <row r="144" spans="2:23" s="9" customFormat="1">
      <c r="B144" s="66"/>
      <c r="E144" s="213">
        <v>43739</v>
      </c>
      <c r="F144" s="213" t="s">
        <v>186</v>
      </c>
      <c r="G144" s="214" t="s">
        <v>69</v>
      </c>
      <c r="H144" s="239">
        <f>$C$50/12</f>
        <v>1.8166666666666667E-3</v>
      </c>
      <c r="I144" s="229">
        <f>(SUM('1.  LRAMVA Summary'!D$54:D$77)+SUM('1.  LRAMVA Summary'!D$78:D$79)*(MONTH($E144)-1)/12)*$H144</f>
        <v>-9.4158398329892208</v>
      </c>
      <c r="J144" s="229">
        <f>(SUM('1.  LRAMVA Summary'!E$54:E$77)+SUM('1.  LRAMVA Summary'!E$78:E$79)*(MONTH($E144)-1)/12)*$H144</f>
        <v>18.332964901756434</v>
      </c>
      <c r="K144" s="229">
        <f>(SUM('1.  LRAMVA Summary'!F$54:F$77)+SUM('1.  LRAMVA Summary'!F$78:F$79)*(MONTH($E144)-1)/12)*$H144</f>
        <v>12.358598527052042</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39"/>
        <v>21.275723595819255</v>
      </c>
    </row>
    <row r="145" spans="2:23" s="9" customFormat="1">
      <c r="B145" s="66"/>
      <c r="E145" s="213">
        <v>43770</v>
      </c>
      <c r="F145" s="213" t="s">
        <v>186</v>
      </c>
      <c r="G145" s="214" t="s">
        <v>69</v>
      </c>
      <c r="H145" s="239">
        <f>$C$50/12</f>
        <v>1.8166666666666667E-3</v>
      </c>
      <c r="I145" s="229">
        <f>(SUM('1.  LRAMVA Summary'!D$54:D$77)+SUM('1.  LRAMVA Summary'!D$78:D$79)*(MONTH($E145)-1)/12)*$H145</f>
        <v>-9.3460410704856454</v>
      </c>
      <c r="J145" s="229">
        <f>(SUM('1.  LRAMVA Summary'!E$54:E$77)+SUM('1.  LRAMVA Summary'!E$78:E$79)*(MONTH($E145)-1)/12)*$H145</f>
        <v>19.155812633712529</v>
      </c>
      <c r="K145" s="229">
        <f>(SUM('1.  LRAMVA Summary'!F$54:F$77)+SUM('1.  LRAMVA Summary'!F$78:F$79)*(MONTH($E145)-1)/12)*$H145</f>
        <v>12.728456947242055</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39"/>
        <v>22.53822851046894</v>
      </c>
    </row>
    <row r="146" spans="2:23" s="9" customFormat="1">
      <c r="B146" s="66"/>
      <c r="E146" s="213">
        <v>43800</v>
      </c>
      <c r="F146" s="213" t="s">
        <v>186</v>
      </c>
      <c r="G146" s="214" t="s">
        <v>69</v>
      </c>
      <c r="H146" s="239">
        <f>$C$50/12</f>
        <v>1.8166666666666667E-3</v>
      </c>
      <c r="I146" s="229">
        <f>(SUM('1.  LRAMVA Summary'!D$54:D$77)+SUM('1.  LRAMVA Summary'!D$78:D$79)*(MONTH($E146)-1)/12)*$H146</f>
        <v>-9.2762423079820699</v>
      </c>
      <c r="J146" s="229">
        <f>(SUM('1.  LRAMVA Summary'!E$54:E$77)+SUM('1.  LRAMVA Summary'!E$78:E$79)*(MONTH($E146)-1)/12)*$H146</f>
        <v>19.97866036566862</v>
      </c>
      <c r="K146" s="229">
        <f>(SUM('1.  LRAMVA Summary'!F$54:F$77)+SUM('1.  LRAMVA Summary'!F$78:F$79)*(MONTH($E146)-1)/12)*$H146</f>
        <v>13.098315367432068</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39"/>
        <v>23.800733425118619</v>
      </c>
    </row>
    <row r="147" spans="2:23" s="9" customFormat="1" ht="15.75" thickBot="1">
      <c r="B147" s="66"/>
      <c r="E147" s="215" t="s">
        <v>470</v>
      </c>
      <c r="F147" s="215"/>
      <c r="G147" s="216"/>
      <c r="H147" s="217"/>
      <c r="I147" s="218">
        <f t="shared" ref="I147:O147" si="40">SUM(I134:I146)</f>
        <v>-375.33426064388772</v>
      </c>
      <c r="J147" s="218">
        <f t="shared" si="40"/>
        <v>257.73983199502311</v>
      </c>
      <c r="K147" s="218">
        <f t="shared" si="40"/>
        <v>232.39257210423972</v>
      </c>
      <c r="L147" s="218">
        <f t="shared" si="40"/>
        <v>0</v>
      </c>
      <c r="M147" s="218">
        <f t="shared" si="40"/>
        <v>0</v>
      </c>
      <c r="N147" s="218">
        <f t="shared" si="40"/>
        <v>0</v>
      </c>
      <c r="O147" s="218">
        <f t="shared" si="40"/>
        <v>0</v>
      </c>
      <c r="P147" s="218">
        <f t="shared" ref="P147:V147" si="41">SUM(P134:P146)</f>
        <v>0</v>
      </c>
      <c r="Q147" s="218">
        <f t="shared" si="41"/>
        <v>0</v>
      </c>
      <c r="R147" s="218">
        <f t="shared" si="41"/>
        <v>0</v>
      </c>
      <c r="S147" s="218">
        <f t="shared" si="41"/>
        <v>0</v>
      </c>
      <c r="T147" s="218">
        <f t="shared" si="41"/>
        <v>0</v>
      </c>
      <c r="U147" s="218">
        <f t="shared" si="41"/>
        <v>0</v>
      </c>
      <c r="V147" s="218">
        <f t="shared" si="41"/>
        <v>0</v>
      </c>
      <c r="W147" s="218">
        <f>SUM(W134:W146)</f>
        <v>114.798143455375</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434</v>
      </c>
      <c r="F149" s="224"/>
      <c r="G149" s="225"/>
      <c r="H149" s="226"/>
      <c r="I149" s="227">
        <f t="shared" ref="I149:N149" si="42">I147+I148</f>
        <v>-375.33426064388772</v>
      </c>
      <c r="J149" s="227">
        <f t="shared" si="42"/>
        <v>257.73983199502311</v>
      </c>
      <c r="K149" s="227">
        <f t="shared" si="42"/>
        <v>232.39257210423972</v>
      </c>
      <c r="L149" s="227">
        <f t="shared" si="42"/>
        <v>0</v>
      </c>
      <c r="M149" s="227">
        <f t="shared" si="42"/>
        <v>0</v>
      </c>
      <c r="N149" s="227">
        <f t="shared" si="42"/>
        <v>0</v>
      </c>
      <c r="O149" s="227">
        <f t="shared" ref="O149:V149" si="43">O147+O148</f>
        <v>0</v>
      </c>
      <c r="P149" s="227">
        <f t="shared" si="43"/>
        <v>0</v>
      </c>
      <c r="Q149" s="227">
        <f t="shared" si="43"/>
        <v>0</v>
      </c>
      <c r="R149" s="227">
        <f t="shared" si="43"/>
        <v>0</v>
      </c>
      <c r="S149" s="227">
        <f t="shared" si="43"/>
        <v>0</v>
      </c>
      <c r="T149" s="227">
        <f t="shared" si="43"/>
        <v>0</v>
      </c>
      <c r="U149" s="227">
        <f t="shared" si="43"/>
        <v>0</v>
      </c>
      <c r="V149" s="227">
        <f t="shared" si="43"/>
        <v>0</v>
      </c>
      <c r="W149" s="227">
        <f>W147+W148</f>
        <v>114.798143455375</v>
      </c>
    </row>
    <row r="150" spans="2:23" s="9" customFormat="1">
      <c r="B150" s="66"/>
      <c r="E150" s="213">
        <v>43831</v>
      </c>
      <c r="F150" s="213" t="s">
        <v>187</v>
      </c>
      <c r="G150" s="214" t="s">
        <v>65</v>
      </c>
      <c r="H150" s="239">
        <f>$C$51/12</f>
        <v>1.8166666666666667E-3</v>
      </c>
      <c r="I150" s="229">
        <f>(SUM('1.  LRAMVA Summary'!D$54:D$80)+SUM('1.  LRAMVA Summary'!D$81:D$82)*(MONTH($E150)-1)/12)*$H150</f>
        <v>-9.2064435454784928</v>
      </c>
      <c r="J150" s="229">
        <f>(SUM('1.  LRAMVA Summary'!E$54:E$80)+SUM('1.  LRAMVA Summary'!E$81:E$82)*(MONTH($E150)-1)/12)*$H150</f>
        <v>20.801508097624719</v>
      </c>
      <c r="K150" s="229">
        <f>(SUM('1.  LRAMVA Summary'!F$54:F$80)+SUM('1.  LRAMVA Summary'!F$81:F$82)*(MONTH($E150)-1)/12)*$H150</f>
        <v>13.468173787622082</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25.063238339768308</v>
      </c>
    </row>
    <row r="151" spans="2:23" s="9" customFormat="1">
      <c r="B151" s="66"/>
      <c r="E151" s="213">
        <v>43862</v>
      </c>
      <c r="F151" s="213" t="s">
        <v>187</v>
      </c>
      <c r="G151" s="214" t="s">
        <v>65</v>
      </c>
      <c r="H151" s="239">
        <f>$C$51/12</f>
        <v>1.8166666666666667E-3</v>
      </c>
      <c r="I151" s="229">
        <f>(SUM('1.  LRAMVA Summary'!D$54:D$80)+SUM('1.  LRAMVA Summary'!D$81:D$82)*(MONTH($E151)-1)/12)*$H151</f>
        <v>-9.2064435454784928</v>
      </c>
      <c r="J151" s="229">
        <f>(SUM('1.  LRAMVA Summary'!E$54:E$80)+SUM('1.  LRAMVA Summary'!E$81:E$82)*(MONTH($E151)-1)/12)*$H151</f>
        <v>22.598065447283577</v>
      </c>
      <c r="K151" s="229">
        <f>(SUM('1.  LRAMVA Summary'!F$54:F$80)+SUM('1.  LRAMVA Summary'!F$81:F$82)*(MONTH($E151)-1)/12)*$H151</f>
        <v>13.84416899253171</v>
      </c>
      <c r="L151" s="229">
        <f>(SUM('1.  LRAMVA Summary'!G$54:G$80)+SUM('1.  LRAMVA Summary'!G$81:G$82)*(MONTH($E151)-1)/12)*$H151</f>
        <v>0</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44">SUM(I151:V151)</f>
        <v>27.235790894336795</v>
      </c>
    </row>
    <row r="152" spans="2:23" s="9" customFormat="1">
      <c r="B152" s="66"/>
      <c r="E152" s="213">
        <v>43891</v>
      </c>
      <c r="F152" s="213" t="s">
        <v>187</v>
      </c>
      <c r="G152" s="214" t="s">
        <v>65</v>
      </c>
      <c r="H152" s="239">
        <f>$C$51/12</f>
        <v>1.8166666666666667E-3</v>
      </c>
      <c r="I152" s="229">
        <f>(SUM('1.  LRAMVA Summary'!D$54:D$80)+SUM('1.  LRAMVA Summary'!D$81:D$82)*(MONTH($E152)-1)/12)*$H152</f>
        <v>-9.2064435454784928</v>
      </c>
      <c r="J152" s="229">
        <f>(SUM('1.  LRAMVA Summary'!E$54:E$80)+SUM('1.  LRAMVA Summary'!E$81:E$82)*(MONTH($E152)-1)/12)*$H152</f>
        <v>24.394622796942436</v>
      </c>
      <c r="K152" s="229">
        <f>(SUM('1.  LRAMVA Summary'!F$54:F$80)+SUM('1.  LRAMVA Summary'!F$81:F$82)*(MONTH($E152)-1)/12)*$H152</f>
        <v>14.22016419744134</v>
      </c>
      <c r="L152" s="229">
        <f>(SUM('1.  LRAMVA Summary'!G$54:G$80)+SUM('1.  LRAMVA Summary'!G$81:G$82)*(MONTH($E152)-1)/12)*$H152</f>
        <v>0</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44"/>
        <v>29.408343448905285</v>
      </c>
    </row>
    <row r="153" spans="2:23" s="9" customFormat="1">
      <c r="B153" s="66"/>
      <c r="E153" s="213">
        <v>43922</v>
      </c>
      <c r="F153" s="213" t="s">
        <v>187</v>
      </c>
      <c r="G153" s="214" t="s">
        <v>66</v>
      </c>
      <c r="H153" s="239">
        <f>$C$52/12</f>
        <v>1.8166666666666667E-3</v>
      </c>
      <c r="I153" s="229">
        <f>(SUM('1.  LRAMVA Summary'!D$54:D$80)+SUM('1.  LRAMVA Summary'!D$81:D$82)*(MONTH($E153)-1)/12)*$H153</f>
        <v>-9.2064435454784928</v>
      </c>
      <c r="J153" s="229">
        <f>(SUM('1.  LRAMVA Summary'!E$54:E$80)+SUM('1.  LRAMVA Summary'!E$81:E$82)*(MONTH($E153)-1)/12)*$H153</f>
        <v>26.191180146601294</v>
      </c>
      <c r="K153" s="229">
        <f>(SUM('1.  LRAMVA Summary'!F$54:F$80)+SUM('1.  LRAMVA Summary'!F$81:F$82)*(MONTH($E153)-1)/12)*$H153</f>
        <v>14.596159402350969</v>
      </c>
      <c r="L153" s="229">
        <f>(SUM('1.  LRAMVA Summary'!G$54:G$80)+SUM('1.  LRAMVA Summary'!G$81:G$82)*(MONTH($E153)-1)/12)*$H153</f>
        <v>0</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44"/>
        <v>31.580896003473768</v>
      </c>
    </row>
    <row r="154" spans="2:23" s="9" customFormat="1">
      <c r="B154" s="66"/>
      <c r="E154" s="213">
        <v>43952</v>
      </c>
      <c r="F154" s="213" t="s">
        <v>187</v>
      </c>
      <c r="G154" s="214" t="s">
        <v>66</v>
      </c>
      <c r="H154" s="239">
        <f>$C$52/12</f>
        <v>1.8166666666666667E-3</v>
      </c>
      <c r="I154" s="229">
        <f>(SUM('1.  LRAMVA Summary'!D$54:D$80)+SUM('1.  LRAMVA Summary'!D$81:D$82)*(MONTH($E154)-1)/12)*$H154</f>
        <v>-9.2064435454784928</v>
      </c>
      <c r="J154" s="229">
        <f>(SUM('1.  LRAMVA Summary'!E$54:E$80)+SUM('1.  LRAMVA Summary'!E$81:E$82)*(MONTH($E154)-1)/12)*$H154</f>
        <v>27.987737496260152</v>
      </c>
      <c r="K154" s="229">
        <f>(SUM('1.  LRAMVA Summary'!F$54:F$80)+SUM('1.  LRAMVA Summary'!F$81:F$82)*(MONTH($E154)-1)/12)*$H154</f>
        <v>14.972154607260597</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44"/>
        <v>33.753448558042258</v>
      </c>
    </row>
    <row r="155" spans="2:23" s="9" customFormat="1">
      <c r="B155" s="66"/>
      <c r="E155" s="213">
        <v>43983</v>
      </c>
      <c r="F155" s="213" t="s">
        <v>187</v>
      </c>
      <c r="G155" s="214" t="s">
        <v>66</v>
      </c>
      <c r="H155" s="239">
        <f>$C$52/12</f>
        <v>1.8166666666666667E-3</v>
      </c>
      <c r="I155" s="229">
        <f>(SUM('1.  LRAMVA Summary'!D$54:D$80)+SUM('1.  LRAMVA Summary'!D$81:D$82)*(MONTH($E155)-1)/12)*$H155</f>
        <v>-9.2064435454784928</v>
      </c>
      <c r="J155" s="229">
        <f>(SUM('1.  LRAMVA Summary'!E$54:E$80)+SUM('1.  LRAMVA Summary'!E$81:E$82)*(MONTH($E155)-1)/12)*$H155</f>
        <v>29.78429484591901</v>
      </c>
      <c r="K155" s="229">
        <f>(SUM('1.  LRAMVA Summary'!F$54:F$80)+SUM('1.  LRAMVA Summary'!F$81:F$82)*(MONTH($E155)-1)/12)*$H155</f>
        <v>15.348149812170226</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44"/>
        <v>35.926001112610741</v>
      </c>
    </row>
    <row r="156" spans="2:23" s="9" customFormat="1">
      <c r="B156" s="66"/>
      <c r="E156" s="213">
        <v>44013</v>
      </c>
      <c r="F156" s="213" t="s">
        <v>187</v>
      </c>
      <c r="G156" s="214" t="s">
        <v>68</v>
      </c>
      <c r="H156" s="239">
        <f>$C$53/12</f>
        <v>4.75E-4</v>
      </c>
      <c r="I156" s="229">
        <f>(SUM('1.  LRAMVA Summary'!D$54:D$80)+SUM('1.  LRAMVA Summary'!D$81:D$82)*(MONTH($E156)-1)/12)*$H156</f>
        <v>-2.4071893673957527</v>
      </c>
      <c r="J156" s="229">
        <f>(SUM('1.  LRAMVA Summary'!E$54:E$80)+SUM('1.  LRAMVA Summary'!E$81:E$82)*(MONTH($E156)-1)/12)*$H156</f>
        <v>8.2573787850822864</v>
      </c>
      <c r="K156" s="229">
        <f>(SUM('1.  LRAMVA Summary'!F$54:F$80)+SUM('1.  LRAMVA Summary'!F$81:F$82)*(MONTH($E156)-1)/12)*$H156</f>
        <v>4.1113590182273017</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44"/>
        <v>9.9615484359138353</v>
      </c>
    </row>
    <row r="157" spans="2:23" s="9" customFormat="1">
      <c r="B157" s="66"/>
      <c r="E157" s="213">
        <v>44044</v>
      </c>
      <c r="F157" s="213" t="s">
        <v>187</v>
      </c>
      <c r="G157" s="214" t="s">
        <v>68</v>
      </c>
      <c r="H157" s="239">
        <f>$C$53/12</f>
        <v>4.75E-4</v>
      </c>
      <c r="I157" s="229">
        <f>(SUM('1.  LRAMVA Summary'!D$54:D$80)+SUM('1.  LRAMVA Summary'!D$81:D$82)*(MONTH($E157)-1)/12)*$H157</f>
        <v>-2.4071893673957527</v>
      </c>
      <c r="J157" s="229">
        <f>(SUM('1.  LRAMVA Summary'!E$54:E$80)+SUM('1.  LRAMVA Summary'!E$81:E$82)*(MONTH($E157)-1)/12)*$H157</f>
        <v>8.7271208443967598</v>
      </c>
      <c r="K157" s="229">
        <f>(SUM('1.  LRAMVA Summary'!F$54:F$80)+SUM('1.  LRAMVA Summary'!F$81:F$82)*(MONTH($E157)-1)/12)*$H157</f>
        <v>4.209669691070645</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44"/>
        <v>10.529601168071652</v>
      </c>
    </row>
    <row r="158" spans="2:23" s="9" customFormat="1">
      <c r="B158" s="66"/>
      <c r="E158" s="213">
        <v>44075</v>
      </c>
      <c r="F158" s="213" t="s">
        <v>187</v>
      </c>
      <c r="G158" s="214" t="s">
        <v>68</v>
      </c>
      <c r="H158" s="239">
        <f>$C$53/12</f>
        <v>4.75E-4</v>
      </c>
      <c r="I158" s="229">
        <f>(SUM('1.  LRAMVA Summary'!D$54:D$80)+SUM('1.  LRAMVA Summary'!D$81:D$82)*(MONTH($E158)-1)/12)*$H158</f>
        <v>-2.4071893673957527</v>
      </c>
      <c r="J158" s="229">
        <f>(SUM('1.  LRAMVA Summary'!E$54:E$80)+SUM('1.  LRAMVA Summary'!E$81:E$82)*(MONTH($E158)-1)/12)*$H158</f>
        <v>9.1968629037112315</v>
      </c>
      <c r="K158" s="229">
        <f>(SUM('1.  LRAMVA Summary'!F$54:F$80)+SUM('1.  LRAMVA Summary'!F$81:F$82)*(MONTH($E158)-1)/12)*$H158</f>
        <v>4.3079803639139884</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44"/>
        <v>11.097653900229467</v>
      </c>
    </row>
    <row r="159" spans="2:23" s="9" customFormat="1">
      <c r="B159" s="66"/>
      <c r="E159" s="213">
        <v>44105</v>
      </c>
      <c r="F159" s="213" t="s">
        <v>187</v>
      </c>
      <c r="G159" s="214" t="s">
        <v>69</v>
      </c>
      <c r="H159" s="239">
        <f>$C$54/12</f>
        <v>4.75E-4</v>
      </c>
      <c r="I159" s="229">
        <f>(SUM('1.  LRAMVA Summary'!D$54:D$80)+SUM('1.  LRAMVA Summary'!D$81:D$82)*(MONTH($E159)-1)/12)*$H159</f>
        <v>-2.4071893673957527</v>
      </c>
      <c r="J159" s="229">
        <f>(SUM('1.  LRAMVA Summary'!E$54:E$80)+SUM('1.  LRAMVA Summary'!E$81:E$82)*(MONTH($E159)-1)/12)*$H159</f>
        <v>9.6666049630257032</v>
      </c>
      <c r="K159" s="229">
        <f>(SUM('1.  LRAMVA Summary'!F$54:F$80)+SUM('1.  LRAMVA Summary'!F$81:F$82)*(MONTH($E159)-1)/12)*$H159</f>
        <v>4.4062910367573318</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44"/>
        <v>11.665706632387282</v>
      </c>
    </row>
    <row r="160" spans="2:23" s="9" customFormat="1">
      <c r="B160" s="66"/>
      <c r="E160" s="213">
        <v>44136</v>
      </c>
      <c r="F160" s="213" t="s">
        <v>187</v>
      </c>
      <c r="G160" s="214" t="s">
        <v>69</v>
      </c>
      <c r="H160" s="239">
        <f>$C$54/12</f>
        <v>4.75E-4</v>
      </c>
      <c r="I160" s="229">
        <f>(SUM('1.  LRAMVA Summary'!D$54:D$80)+SUM('1.  LRAMVA Summary'!D$81:D$82)*(MONTH($E160)-1)/12)*$H160</f>
        <v>-2.4071893673957527</v>
      </c>
      <c r="J160" s="229">
        <f>(SUM('1.  LRAMVA Summary'!E$54:E$80)+SUM('1.  LRAMVA Summary'!E$81:E$82)*(MONTH($E160)-1)/12)*$H160</f>
        <v>10.136347022340175</v>
      </c>
      <c r="K160" s="229">
        <f>(SUM('1.  LRAMVA Summary'!F$54:F$80)+SUM('1.  LRAMVA Summary'!F$81:F$82)*(MONTH($E160)-1)/12)*$H160</f>
        <v>4.5046017096006752</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44"/>
        <v>12.233759364545097</v>
      </c>
    </row>
    <row r="161" spans="2:23" s="9" customFormat="1">
      <c r="B161" s="66"/>
      <c r="E161" s="213">
        <v>44166</v>
      </c>
      <c r="F161" s="213" t="s">
        <v>187</v>
      </c>
      <c r="G161" s="214" t="s">
        <v>69</v>
      </c>
      <c r="H161" s="239">
        <f>$C$54/12</f>
        <v>4.75E-4</v>
      </c>
      <c r="I161" s="229">
        <f>(SUM('1.  LRAMVA Summary'!D$54:D$80)+SUM('1.  LRAMVA Summary'!D$81:D$82)*(MONTH($E161)-1)/12)*$H161</f>
        <v>-2.4071893673957527</v>
      </c>
      <c r="J161" s="229">
        <f>(SUM('1.  LRAMVA Summary'!E$54:E$80)+SUM('1.  LRAMVA Summary'!E$81:E$82)*(MONTH($E161)-1)/12)*$H161</f>
        <v>10.606089081654648</v>
      </c>
      <c r="K161" s="229">
        <f>(SUM('1.  LRAMVA Summary'!F$54:F$80)+SUM('1.  LRAMVA Summary'!F$81:F$82)*(MONTH($E161)-1)/12)*$H161</f>
        <v>4.6029123824440195</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12.801812096702916</v>
      </c>
    </row>
    <row r="162" spans="2:23" s="9" customFormat="1" ht="15.75" thickBot="1">
      <c r="B162" s="66"/>
      <c r="E162" s="215" t="s">
        <v>471</v>
      </c>
      <c r="F162" s="215"/>
      <c r="G162" s="216"/>
      <c r="H162" s="217"/>
      <c r="I162" s="218">
        <f t="shared" ref="I162:O162" si="45">SUM(I149:I161)</f>
        <v>-445.01605812113303</v>
      </c>
      <c r="J162" s="218">
        <f t="shared" si="45"/>
        <v>466.08764442586516</v>
      </c>
      <c r="K162" s="218">
        <f t="shared" si="45"/>
        <v>344.98435710563064</v>
      </c>
      <c r="L162" s="218">
        <f t="shared" si="45"/>
        <v>0</v>
      </c>
      <c r="M162" s="218">
        <f t="shared" si="45"/>
        <v>0</v>
      </c>
      <c r="N162" s="218">
        <f t="shared" si="45"/>
        <v>0</v>
      </c>
      <c r="O162" s="218">
        <f t="shared" si="45"/>
        <v>0</v>
      </c>
      <c r="P162" s="218">
        <f t="shared" ref="P162:V162" si="46">SUM(P149:P161)</f>
        <v>0</v>
      </c>
      <c r="Q162" s="218">
        <f t="shared" si="46"/>
        <v>0</v>
      </c>
      <c r="R162" s="218">
        <f t="shared" si="46"/>
        <v>0</v>
      </c>
      <c r="S162" s="218">
        <f t="shared" si="46"/>
        <v>0</v>
      </c>
      <c r="T162" s="218">
        <f t="shared" si="46"/>
        <v>0</v>
      </c>
      <c r="U162" s="218">
        <f t="shared" si="46"/>
        <v>0</v>
      </c>
      <c r="V162" s="218">
        <f t="shared" si="46"/>
        <v>0</v>
      </c>
      <c r="W162" s="218">
        <f>SUM(W149:W161)</f>
        <v>366.05594341036237</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731</v>
      </c>
      <c r="F164" s="224"/>
      <c r="G164" s="225"/>
      <c r="H164" s="226"/>
      <c r="I164" s="227">
        <f>I162+I163</f>
        <v>-445.01605812113303</v>
      </c>
      <c r="J164" s="227">
        <f t="shared" ref="J164:U164" si="47">J162+J163</f>
        <v>466.08764442586516</v>
      </c>
      <c r="K164" s="227">
        <f t="shared" si="47"/>
        <v>344.98435710563064</v>
      </c>
      <c r="L164" s="227">
        <f t="shared" si="47"/>
        <v>0</v>
      </c>
      <c r="M164" s="227">
        <f t="shared" si="47"/>
        <v>0</v>
      </c>
      <c r="N164" s="227">
        <f t="shared" si="47"/>
        <v>0</v>
      </c>
      <c r="O164" s="227">
        <f t="shared" si="47"/>
        <v>0</v>
      </c>
      <c r="P164" s="227">
        <f t="shared" si="47"/>
        <v>0</v>
      </c>
      <c r="Q164" s="227">
        <f t="shared" si="47"/>
        <v>0</v>
      </c>
      <c r="R164" s="227">
        <f t="shared" si="47"/>
        <v>0</v>
      </c>
      <c r="S164" s="227">
        <f t="shared" si="47"/>
        <v>0</v>
      </c>
      <c r="T164" s="227">
        <f t="shared" si="47"/>
        <v>0</v>
      </c>
      <c r="U164" s="227">
        <f t="shared" si="47"/>
        <v>0</v>
      </c>
      <c r="V164" s="227">
        <f>V162+V163</f>
        <v>0</v>
      </c>
      <c r="W164" s="227">
        <f>W162+W163</f>
        <v>366.05594341036237</v>
      </c>
    </row>
    <row r="165" spans="2:23">
      <c r="E165" s="213">
        <v>44197</v>
      </c>
      <c r="F165" s="213" t="s">
        <v>737</v>
      </c>
      <c r="G165" s="214" t="s">
        <v>65</v>
      </c>
      <c r="H165" s="239"/>
      <c r="I165" s="229">
        <f>(SUM('1.  LRAMVA Summary'!D$54:D$80)+SUM('1.  LRAMVA Summary'!D$81:D$82)*(MONTH($E165)-1)/12)*$H165</f>
        <v>0</v>
      </c>
      <c r="J165" s="229">
        <f>(SUM('1.  LRAMVA Summary'!E$54:E$80)+SUM('1.  LRAMVA Summary'!E$81:E$82)*(MONTH($E165)-1)/12)*$H165</f>
        <v>0</v>
      </c>
      <c r="K165" s="229">
        <f>(SUM('1.  LRAMVA Summary'!F$54:F$80)+SUM('1.  LRAMVA Summary'!F$81:F$82)*(MONTH($E165)-1)/12)*$H165</f>
        <v>0</v>
      </c>
      <c r="L165" s="229">
        <f>(SUM('1.  LRAMVA Summary'!G$54:G$80)+SUM('1.  LRAMVA Summary'!G$81:G$82)*(MONTH($E165)-1)/12)*$H165</f>
        <v>0</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0</v>
      </c>
    </row>
    <row r="166" spans="2:23">
      <c r="E166" s="213">
        <v>44228</v>
      </c>
      <c r="F166" s="213" t="s">
        <v>737</v>
      </c>
      <c r="G166" s="214" t="s">
        <v>65</v>
      </c>
      <c r="H166" s="239"/>
      <c r="I166" s="229">
        <f>(SUM('1.  LRAMVA Summary'!D$54:D$80)+SUM('1.  LRAMVA Summary'!D$81:D$82)*(MONTH($E166)-1)/12)*$H166</f>
        <v>0</v>
      </c>
      <c r="J166" s="229">
        <f>(SUM('1.  LRAMVA Summary'!E$54:E$80)+SUM('1.  LRAMVA Summary'!E$81:E$82)*(MONTH($E166)-1)/12)*$H166</f>
        <v>0</v>
      </c>
      <c r="K166" s="229">
        <f>(SUM('1.  LRAMVA Summary'!F$54:F$80)+SUM('1.  LRAMVA Summary'!F$81:F$82)*(MONTH($E166)-1)/12)*$H166</f>
        <v>0</v>
      </c>
      <c r="L166" s="229">
        <f>(SUM('1.  LRAMVA Summary'!G$54:G$80)+SUM('1.  LRAMVA Summary'!G$81:G$82)*(MONTH($E166)-1)/12)*$H166</f>
        <v>0</v>
      </c>
      <c r="M166" s="229">
        <f>(SUM('1.  LRAMVA Summary'!H$54:H$80)+SUM('1.  LRAMVA Summary'!H$81:H$82)*(MONTH($E166)-1)/12)*$H166</f>
        <v>0</v>
      </c>
      <c r="N166" s="229">
        <f>(SUM('1.  LRAMVA Summary'!I$54:I$80)+SUM('1.  LRAMVA Summary'!I$81:I$82)*(MONTH($E166)-1)/12)*$H166</f>
        <v>0</v>
      </c>
      <c r="O166" s="229">
        <f>(SUM('1.  LRAMVA Summary'!J$54:J$80)+SUM('1.  LRAMVA Summary'!J$81:J$82)*(MONTH($E166)-1)/12)*$H166</f>
        <v>0</v>
      </c>
      <c r="P166" s="229">
        <f>(SUM('1.  LRAMVA Summary'!K$54:K$80)+SUM('1.  LRAMVA Summary'!K$81:K$82)*(MONTH($E166)-1)/12)*$H166</f>
        <v>0</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48">SUM(I166:V166)</f>
        <v>0</v>
      </c>
    </row>
    <row r="167" spans="2:23">
      <c r="E167" s="213">
        <v>44256</v>
      </c>
      <c r="F167" s="213" t="s">
        <v>737</v>
      </c>
      <c r="G167" s="214" t="s">
        <v>65</v>
      </c>
      <c r="H167" s="239"/>
      <c r="I167" s="229">
        <f>(SUM('1.  LRAMVA Summary'!D$54:D$80)+SUM('1.  LRAMVA Summary'!D$81:D$82)*(MONTH($E167)-1)/12)*$H167</f>
        <v>0</v>
      </c>
      <c r="J167" s="229">
        <f>(SUM('1.  LRAMVA Summary'!E$54:E$80)+SUM('1.  LRAMVA Summary'!E$81:E$82)*(MONTH($E167)-1)/12)*$H167</f>
        <v>0</v>
      </c>
      <c r="K167" s="229">
        <f>(SUM('1.  LRAMVA Summary'!F$54:F$80)+SUM('1.  LRAMVA Summary'!F$81:F$82)*(MONTH($E167)-1)/12)*$H167</f>
        <v>0</v>
      </c>
      <c r="L167" s="229">
        <f>(SUM('1.  LRAMVA Summary'!G$54:G$80)+SUM('1.  LRAMVA Summary'!G$81:G$82)*(MONTH($E167)-1)/12)*$H167</f>
        <v>0</v>
      </c>
      <c r="M167" s="229">
        <f>(SUM('1.  LRAMVA Summary'!H$54:H$80)+SUM('1.  LRAMVA Summary'!H$81:H$82)*(MONTH($E167)-1)/12)*$H167</f>
        <v>0</v>
      </c>
      <c r="N167" s="229">
        <f>(SUM('1.  LRAMVA Summary'!I$54:I$80)+SUM('1.  LRAMVA Summary'!I$81:I$82)*(MONTH($E167)-1)/12)*$H167</f>
        <v>0</v>
      </c>
      <c r="O167" s="229">
        <f>(SUM('1.  LRAMVA Summary'!J$54:J$80)+SUM('1.  LRAMVA Summary'!J$81:J$82)*(MONTH($E167)-1)/12)*$H167</f>
        <v>0</v>
      </c>
      <c r="P167" s="229">
        <f>(SUM('1.  LRAMVA Summary'!K$54:K$80)+SUM('1.  LRAMVA Summary'!K$81:K$82)*(MONTH($E167)-1)/12)*$H167</f>
        <v>0</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48"/>
        <v>0</v>
      </c>
    </row>
    <row r="168" spans="2:23">
      <c r="E168" s="213">
        <v>44287</v>
      </c>
      <c r="F168" s="213" t="s">
        <v>737</v>
      </c>
      <c r="G168" s="214" t="s">
        <v>66</v>
      </c>
      <c r="H168" s="239"/>
      <c r="I168" s="229">
        <f>(SUM('1.  LRAMVA Summary'!D$54:D$80)+SUM('1.  LRAMVA Summary'!D$81:D$82)*(MONTH($E168)-1)/12)*$H168</f>
        <v>0</v>
      </c>
      <c r="J168" s="229">
        <f>(SUM('1.  LRAMVA Summary'!E$54:E$80)+SUM('1.  LRAMVA Summary'!E$81:E$82)*(MONTH($E168)-1)/12)*$H168</f>
        <v>0</v>
      </c>
      <c r="K168" s="229">
        <f>(SUM('1.  LRAMVA Summary'!F$54:F$80)+SUM('1.  LRAMVA Summary'!F$81:F$82)*(MONTH($E168)-1)/12)*$H168</f>
        <v>0</v>
      </c>
      <c r="L168" s="229">
        <f>(SUM('1.  LRAMVA Summary'!G$54:G$80)+SUM('1.  LRAMVA Summary'!G$81:G$82)*(MONTH($E168)-1)/12)*$H168</f>
        <v>0</v>
      </c>
      <c r="M168" s="229">
        <f>(SUM('1.  LRAMVA Summary'!H$54:H$80)+SUM('1.  LRAMVA Summary'!H$81:H$82)*(MONTH($E168)-1)/12)*$H168</f>
        <v>0</v>
      </c>
      <c r="N168" s="229">
        <f>(SUM('1.  LRAMVA Summary'!I$54:I$80)+SUM('1.  LRAMVA Summary'!I$81:I$82)*(MONTH($E168)-1)/12)*$H168</f>
        <v>0</v>
      </c>
      <c r="O168" s="229">
        <f>(SUM('1.  LRAMVA Summary'!J$54:J$80)+SUM('1.  LRAMVA Summary'!J$81:J$82)*(MONTH($E168)-1)/12)*$H168</f>
        <v>0</v>
      </c>
      <c r="P168" s="229">
        <f>(SUM('1.  LRAMVA Summary'!K$54:K$80)+SUM('1.  LRAMVA Summary'!K$81:K$82)*(MONTH($E168)-1)/12)*$H168</f>
        <v>0</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48"/>
        <v>0</v>
      </c>
    </row>
    <row r="169" spans="2:23">
      <c r="E169" s="213">
        <v>44317</v>
      </c>
      <c r="F169" s="213" t="s">
        <v>737</v>
      </c>
      <c r="G169" s="214" t="s">
        <v>66</v>
      </c>
      <c r="H169" s="239"/>
      <c r="I169" s="229">
        <f>(SUM('1.  LRAMVA Summary'!D$54:D$80)+SUM('1.  LRAMVA Summary'!D$81:D$82)*(MONTH($E169)-1)/12)*$H169</f>
        <v>0</v>
      </c>
      <c r="J169" s="229">
        <f>(SUM('1.  LRAMVA Summary'!E$54:E$80)+SUM('1.  LRAMVA Summary'!E$81:E$82)*(MONTH($E169)-1)/12)*$H169</f>
        <v>0</v>
      </c>
      <c r="K169" s="229">
        <f>(SUM('1.  LRAMVA Summary'!F$54:F$80)+SUM('1.  LRAMVA Summary'!F$81:F$82)*(MONTH($E169)-1)/12)*$H169</f>
        <v>0</v>
      </c>
      <c r="L169" s="229">
        <f>(SUM('1.  LRAMVA Summary'!G$54:G$80)+SUM('1.  LRAMVA Summary'!G$81:G$82)*(MONTH($E169)-1)/12)*$H169</f>
        <v>0</v>
      </c>
      <c r="M169" s="229">
        <f>(SUM('1.  LRAMVA Summary'!H$54:H$80)+SUM('1.  LRAMVA Summary'!H$81:H$82)*(MONTH($E169)-1)/12)*$H169</f>
        <v>0</v>
      </c>
      <c r="N169" s="229">
        <f>(SUM('1.  LRAMVA Summary'!I$54:I$80)+SUM('1.  LRAMVA Summary'!I$81:I$82)*(MONTH($E169)-1)/12)*$H169</f>
        <v>0</v>
      </c>
      <c r="O169" s="229">
        <f>(SUM('1.  LRAMVA Summary'!J$54:J$80)+SUM('1.  LRAMVA Summary'!J$81:J$82)*(MONTH($E169)-1)/12)*$H169</f>
        <v>0</v>
      </c>
      <c r="P169" s="229">
        <f>(SUM('1.  LRAMVA Summary'!K$54:K$80)+SUM('1.  LRAMVA Summary'!K$81:K$82)*(MONTH($E169)-1)/12)*$H169</f>
        <v>0</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48"/>
        <v>0</v>
      </c>
    </row>
    <row r="170" spans="2:23">
      <c r="E170" s="213">
        <v>44348</v>
      </c>
      <c r="F170" s="213" t="s">
        <v>737</v>
      </c>
      <c r="G170" s="214" t="s">
        <v>66</v>
      </c>
      <c r="H170" s="239"/>
      <c r="I170" s="229">
        <f>(SUM('1.  LRAMVA Summary'!D$54:D$80)+SUM('1.  LRAMVA Summary'!D$81:D$82)*(MONTH($E170)-1)/12)*$H170</f>
        <v>0</v>
      </c>
      <c r="J170" s="229">
        <f>(SUM('1.  LRAMVA Summary'!E$54:E$80)+SUM('1.  LRAMVA Summary'!E$81:E$82)*(MONTH($E170)-1)/12)*$H170</f>
        <v>0</v>
      </c>
      <c r="K170" s="229">
        <f>(SUM('1.  LRAMVA Summary'!F$54:F$80)+SUM('1.  LRAMVA Summary'!F$81:F$82)*(MONTH($E170)-1)/12)*$H170</f>
        <v>0</v>
      </c>
      <c r="L170" s="229">
        <f>(SUM('1.  LRAMVA Summary'!G$54:G$80)+SUM('1.  LRAMVA Summary'!G$81:G$82)*(MONTH($E170)-1)/12)*$H170</f>
        <v>0</v>
      </c>
      <c r="M170" s="229">
        <f>(SUM('1.  LRAMVA Summary'!H$54:H$80)+SUM('1.  LRAMVA Summary'!H$81:H$82)*(MONTH($E170)-1)/12)*$H170</f>
        <v>0</v>
      </c>
      <c r="N170" s="229">
        <f>(SUM('1.  LRAMVA Summary'!I$54:I$80)+SUM('1.  LRAMVA Summary'!I$81:I$82)*(MONTH($E170)-1)/12)*$H170</f>
        <v>0</v>
      </c>
      <c r="O170" s="229">
        <f>(SUM('1.  LRAMVA Summary'!J$54:J$80)+SUM('1.  LRAMVA Summary'!J$81:J$82)*(MONTH($E170)-1)/12)*$H170</f>
        <v>0</v>
      </c>
      <c r="P170" s="229">
        <f>(SUM('1.  LRAMVA Summary'!K$54:K$80)+SUM('1.  LRAMVA Summary'!K$81:K$82)*(MONTH($E170)-1)/12)*$H170</f>
        <v>0</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48"/>
        <v>0</v>
      </c>
    </row>
    <row r="171" spans="2:23">
      <c r="E171" s="213">
        <v>44378</v>
      </c>
      <c r="F171" s="213" t="s">
        <v>737</v>
      </c>
      <c r="G171" s="214" t="s">
        <v>68</v>
      </c>
      <c r="H171" s="239"/>
      <c r="I171" s="229">
        <f>(SUM('1.  LRAMVA Summary'!D$54:D$80)+SUM('1.  LRAMVA Summary'!D$81:D$82)*(MONTH($E171)-1)/12)*$H171</f>
        <v>0</v>
      </c>
      <c r="J171" s="229">
        <f>(SUM('1.  LRAMVA Summary'!E$54:E$80)+SUM('1.  LRAMVA Summary'!E$81:E$82)*(MONTH($E171)-1)/12)*$H171</f>
        <v>0</v>
      </c>
      <c r="K171" s="229">
        <f>(SUM('1.  LRAMVA Summary'!F$54:F$80)+SUM('1.  LRAMVA Summary'!F$81:F$82)*(MONTH($E171)-1)/12)*$H171</f>
        <v>0</v>
      </c>
      <c r="L171" s="229">
        <f>(SUM('1.  LRAMVA Summary'!G$54:G$80)+SUM('1.  LRAMVA Summary'!G$81:G$82)*(MONTH($E171)-1)/12)*$H171</f>
        <v>0</v>
      </c>
      <c r="M171" s="229">
        <f>(SUM('1.  LRAMVA Summary'!H$54:H$80)+SUM('1.  LRAMVA Summary'!H$81:H$82)*(MONTH($E171)-1)/12)*$H171</f>
        <v>0</v>
      </c>
      <c r="N171" s="229">
        <f>(SUM('1.  LRAMVA Summary'!I$54:I$80)+SUM('1.  LRAMVA Summary'!I$81:I$82)*(MONTH($E171)-1)/12)*$H171</f>
        <v>0</v>
      </c>
      <c r="O171" s="229">
        <f>(SUM('1.  LRAMVA Summary'!J$54:J$80)+SUM('1.  LRAMVA Summary'!J$81:J$82)*(MONTH($E171)-1)/12)*$H171</f>
        <v>0</v>
      </c>
      <c r="P171" s="229">
        <f>(SUM('1.  LRAMVA Summary'!K$54:K$80)+SUM('1.  LRAMVA Summary'!K$81:K$82)*(MONTH($E171)-1)/12)*$H171</f>
        <v>0</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48"/>
        <v>0</v>
      </c>
    </row>
    <row r="172" spans="2:23">
      <c r="E172" s="213">
        <v>44409</v>
      </c>
      <c r="F172" s="213" t="s">
        <v>737</v>
      </c>
      <c r="G172" s="214" t="s">
        <v>68</v>
      </c>
      <c r="H172" s="239"/>
      <c r="I172" s="229">
        <f>(SUM('1.  LRAMVA Summary'!D$54:D$80)+SUM('1.  LRAMVA Summary'!D$81:D$82)*(MONTH($E172)-1)/12)*$H172</f>
        <v>0</v>
      </c>
      <c r="J172" s="229">
        <f>(SUM('1.  LRAMVA Summary'!E$54:E$80)+SUM('1.  LRAMVA Summary'!E$81:E$82)*(MONTH($E172)-1)/12)*$H172</f>
        <v>0</v>
      </c>
      <c r="K172" s="229">
        <f>(SUM('1.  LRAMVA Summary'!F$54:F$80)+SUM('1.  LRAMVA Summary'!F$81:F$82)*(MONTH($E172)-1)/12)*$H172</f>
        <v>0</v>
      </c>
      <c r="L172" s="229">
        <f>(SUM('1.  LRAMVA Summary'!G$54:G$80)+SUM('1.  LRAMVA Summary'!G$81:G$82)*(MONTH($E172)-1)/12)*$H172</f>
        <v>0</v>
      </c>
      <c r="M172" s="229">
        <f>(SUM('1.  LRAMVA Summary'!H$54:H$80)+SUM('1.  LRAMVA Summary'!H$81:H$82)*(MONTH($E172)-1)/12)*$H172</f>
        <v>0</v>
      </c>
      <c r="N172" s="229">
        <f>(SUM('1.  LRAMVA Summary'!I$54:I$80)+SUM('1.  LRAMVA Summary'!I$81:I$82)*(MONTH($E172)-1)/12)*$H172</f>
        <v>0</v>
      </c>
      <c r="O172" s="229">
        <f>(SUM('1.  LRAMVA Summary'!J$54:J$80)+SUM('1.  LRAMVA Summary'!J$81:J$82)*(MONTH($E172)-1)/12)*$H172</f>
        <v>0</v>
      </c>
      <c r="P172" s="229">
        <f>(SUM('1.  LRAMVA Summary'!K$54:K$80)+SUM('1.  LRAMVA Summary'!K$81:K$82)*(MONTH($E172)-1)/12)*$H172</f>
        <v>0</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48"/>
        <v>0</v>
      </c>
    </row>
    <row r="173" spans="2:23">
      <c r="E173" s="213">
        <v>44440</v>
      </c>
      <c r="F173" s="213" t="s">
        <v>737</v>
      </c>
      <c r="G173" s="214" t="s">
        <v>68</v>
      </c>
      <c r="H173" s="239"/>
      <c r="I173" s="229">
        <f>(SUM('1.  LRAMVA Summary'!D$54:D$80)+SUM('1.  LRAMVA Summary'!D$81:D$82)*(MONTH($E173)-1)/12)*$H173</f>
        <v>0</v>
      </c>
      <c r="J173" s="229">
        <f>(SUM('1.  LRAMVA Summary'!E$54:E$80)+SUM('1.  LRAMVA Summary'!E$81:E$82)*(MONTH($E173)-1)/12)*$H173</f>
        <v>0</v>
      </c>
      <c r="K173" s="229">
        <f>(SUM('1.  LRAMVA Summary'!F$54:F$80)+SUM('1.  LRAMVA Summary'!F$81:F$82)*(MONTH($E173)-1)/12)*$H173</f>
        <v>0</v>
      </c>
      <c r="L173" s="229">
        <f>(SUM('1.  LRAMVA Summary'!G$54:G$80)+SUM('1.  LRAMVA Summary'!G$81:G$82)*(MONTH($E173)-1)/12)*$H173</f>
        <v>0</v>
      </c>
      <c r="M173" s="229">
        <f>(SUM('1.  LRAMVA Summary'!H$54:H$80)+SUM('1.  LRAMVA Summary'!H$81:H$82)*(MONTH($E173)-1)/12)*$H173</f>
        <v>0</v>
      </c>
      <c r="N173" s="229">
        <f>(SUM('1.  LRAMVA Summary'!I$54:I$80)+SUM('1.  LRAMVA Summary'!I$81:I$82)*(MONTH($E173)-1)/12)*$H173</f>
        <v>0</v>
      </c>
      <c r="O173" s="229">
        <f>(SUM('1.  LRAMVA Summary'!J$54:J$80)+SUM('1.  LRAMVA Summary'!J$81:J$82)*(MONTH($E173)-1)/12)*$H173</f>
        <v>0</v>
      </c>
      <c r="P173" s="229">
        <f>(SUM('1.  LRAMVA Summary'!K$54:K$80)+SUM('1.  LRAMVA Summary'!K$81:K$82)*(MONTH($E173)-1)/12)*$H173</f>
        <v>0</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48"/>
        <v>0</v>
      </c>
    </row>
    <row r="174" spans="2:23">
      <c r="E174" s="213">
        <v>44470</v>
      </c>
      <c r="F174" s="213" t="s">
        <v>737</v>
      </c>
      <c r="G174" s="214" t="s">
        <v>69</v>
      </c>
      <c r="H174" s="239"/>
      <c r="I174" s="229">
        <f>(SUM('1.  LRAMVA Summary'!D$54:D$80)+SUM('1.  LRAMVA Summary'!D$81:D$82)*(MONTH($E174)-1)/12)*$H174</f>
        <v>0</v>
      </c>
      <c r="J174" s="229">
        <f>(SUM('1.  LRAMVA Summary'!E$54:E$80)+SUM('1.  LRAMVA Summary'!E$81:E$82)*(MONTH($E174)-1)/12)*$H174</f>
        <v>0</v>
      </c>
      <c r="K174" s="229">
        <f>(SUM('1.  LRAMVA Summary'!F$54:F$80)+SUM('1.  LRAMVA Summary'!F$81:F$82)*(MONTH($E174)-1)/12)*$H174</f>
        <v>0</v>
      </c>
      <c r="L174" s="229">
        <f>(SUM('1.  LRAMVA Summary'!G$54:G$80)+SUM('1.  LRAMVA Summary'!G$81:G$82)*(MONTH($E174)-1)/12)*$H174</f>
        <v>0</v>
      </c>
      <c r="M174" s="229">
        <f>(SUM('1.  LRAMVA Summary'!H$54:H$80)+SUM('1.  LRAMVA Summary'!H$81:H$82)*(MONTH($E174)-1)/12)*$H174</f>
        <v>0</v>
      </c>
      <c r="N174" s="229">
        <f>(SUM('1.  LRAMVA Summary'!I$54:I$80)+SUM('1.  LRAMVA Summary'!I$81:I$82)*(MONTH($E174)-1)/12)*$H174</f>
        <v>0</v>
      </c>
      <c r="O174" s="229">
        <f>(SUM('1.  LRAMVA Summary'!J$54:J$80)+SUM('1.  LRAMVA Summary'!J$81:J$82)*(MONTH($E174)-1)/12)*$H174</f>
        <v>0</v>
      </c>
      <c r="P174" s="229">
        <f>(SUM('1.  LRAMVA Summary'!K$54:K$80)+SUM('1.  LRAMVA Summary'!K$81:K$82)*(MONTH($E174)-1)/12)*$H174</f>
        <v>0</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48"/>
        <v>0</v>
      </c>
    </row>
    <row r="175" spans="2:23">
      <c r="E175" s="213">
        <v>44501</v>
      </c>
      <c r="F175" s="213" t="s">
        <v>737</v>
      </c>
      <c r="G175" s="214" t="s">
        <v>69</v>
      </c>
      <c r="H175" s="239"/>
      <c r="I175" s="229">
        <f>(SUM('1.  LRAMVA Summary'!D$54:D$80)+SUM('1.  LRAMVA Summary'!D$81:D$82)*(MONTH($E175)-1)/12)*$H175</f>
        <v>0</v>
      </c>
      <c r="J175" s="229">
        <f>(SUM('1.  LRAMVA Summary'!E$54:E$80)+SUM('1.  LRAMVA Summary'!E$81:E$82)*(MONTH($E175)-1)/12)*$H175</f>
        <v>0</v>
      </c>
      <c r="K175" s="229">
        <f>(SUM('1.  LRAMVA Summary'!F$54:F$80)+SUM('1.  LRAMVA Summary'!F$81:F$82)*(MONTH($E175)-1)/12)*$H175</f>
        <v>0</v>
      </c>
      <c r="L175" s="229">
        <f>(SUM('1.  LRAMVA Summary'!G$54:G$80)+SUM('1.  LRAMVA Summary'!G$81:G$82)*(MONTH($E175)-1)/12)*$H175</f>
        <v>0</v>
      </c>
      <c r="M175" s="229">
        <f>(SUM('1.  LRAMVA Summary'!H$54:H$80)+SUM('1.  LRAMVA Summary'!H$81:H$82)*(MONTH($E175)-1)/12)*$H175</f>
        <v>0</v>
      </c>
      <c r="N175" s="229">
        <f>(SUM('1.  LRAMVA Summary'!I$54:I$80)+SUM('1.  LRAMVA Summary'!I$81:I$82)*(MONTH($E175)-1)/12)*$H175</f>
        <v>0</v>
      </c>
      <c r="O175" s="229">
        <f>(SUM('1.  LRAMVA Summary'!J$54:J$80)+SUM('1.  LRAMVA Summary'!J$81:J$82)*(MONTH($E175)-1)/12)*$H175</f>
        <v>0</v>
      </c>
      <c r="P175" s="229">
        <f>(SUM('1.  LRAMVA Summary'!K$54:K$80)+SUM('1.  LRAMVA Summary'!K$81:K$82)*(MONTH($E175)-1)/12)*$H175</f>
        <v>0</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48"/>
        <v>0</v>
      </c>
    </row>
    <row r="176" spans="2:23">
      <c r="E176" s="213">
        <v>44531</v>
      </c>
      <c r="F176" s="213" t="s">
        <v>737</v>
      </c>
      <c r="G176" s="214" t="s">
        <v>69</v>
      </c>
      <c r="H176" s="239"/>
      <c r="I176" s="229">
        <f>(SUM('1.  LRAMVA Summary'!D$54:D$80)+SUM('1.  LRAMVA Summary'!D$81:D$82)*(MONTH($E176)-1)/12)*$H176</f>
        <v>0</v>
      </c>
      <c r="J176" s="229">
        <f>(SUM('1.  LRAMVA Summary'!E$54:E$80)+SUM('1.  LRAMVA Summary'!E$81:E$82)*(MONTH($E176)-1)/12)*$H176</f>
        <v>0</v>
      </c>
      <c r="K176" s="229">
        <f>(SUM('1.  LRAMVA Summary'!F$54:F$80)+SUM('1.  LRAMVA Summary'!F$81:F$82)*(MONTH($E176)-1)/12)*$H176</f>
        <v>0</v>
      </c>
      <c r="L176" s="229">
        <f>(SUM('1.  LRAMVA Summary'!G$54:G$80)+SUM('1.  LRAMVA Summary'!G$81:G$82)*(MONTH($E176)-1)/12)*$H176</f>
        <v>0</v>
      </c>
      <c r="M176" s="229">
        <f>(SUM('1.  LRAMVA Summary'!H$54:H$80)+SUM('1.  LRAMVA Summary'!H$81:H$82)*(MONTH($E176)-1)/12)*$H176</f>
        <v>0</v>
      </c>
      <c r="N176" s="229">
        <f>(SUM('1.  LRAMVA Summary'!I$54:I$80)+SUM('1.  LRAMVA Summary'!I$81:I$82)*(MONTH($E176)-1)/12)*$H176</f>
        <v>0</v>
      </c>
      <c r="O176" s="229">
        <f>(SUM('1.  LRAMVA Summary'!J$54:J$80)+SUM('1.  LRAMVA Summary'!J$81:J$82)*(MONTH($E176)-1)/12)*$H176</f>
        <v>0</v>
      </c>
      <c r="P176" s="229">
        <f>(SUM('1.  LRAMVA Summary'!K$54:K$80)+SUM('1.  LRAMVA Summary'!K$81:K$82)*(MONTH($E176)-1)/12)*$H176</f>
        <v>0</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0</v>
      </c>
    </row>
    <row r="177" spans="5:23" ht="15.75" thickBot="1">
      <c r="E177" s="215" t="s">
        <v>732</v>
      </c>
      <c r="F177" s="215"/>
      <c r="G177" s="216"/>
      <c r="H177" s="217"/>
      <c r="I177" s="218">
        <f>SUM(I164:I176)</f>
        <v>-445.01605812113303</v>
      </c>
      <c r="J177" s="218">
        <f>SUM(J164:J176)</f>
        <v>466.08764442586516</v>
      </c>
      <c r="K177" s="218">
        <f t="shared" ref="K177:V177" si="49">SUM(K164:K176)</f>
        <v>344.98435710563064</v>
      </c>
      <c r="L177" s="218">
        <f t="shared" si="49"/>
        <v>0</v>
      </c>
      <c r="M177" s="218">
        <f t="shared" si="49"/>
        <v>0</v>
      </c>
      <c r="N177" s="218">
        <f t="shared" si="49"/>
        <v>0</v>
      </c>
      <c r="O177" s="218">
        <f t="shared" si="49"/>
        <v>0</v>
      </c>
      <c r="P177" s="218">
        <f t="shared" si="49"/>
        <v>0</v>
      </c>
      <c r="Q177" s="218">
        <f t="shared" si="49"/>
        <v>0</v>
      </c>
      <c r="R177" s="218">
        <f t="shared" si="49"/>
        <v>0</v>
      </c>
      <c r="S177" s="218">
        <f t="shared" si="49"/>
        <v>0</v>
      </c>
      <c r="T177" s="218">
        <f t="shared" si="49"/>
        <v>0</v>
      </c>
      <c r="U177" s="218">
        <f t="shared" si="49"/>
        <v>0</v>
      </c>
      <c r="V177" s="218">
        <f t="shared" si="49"/>
        <v>0</v>
      </c>
      <c r="W177" s="218">
        <f>SUM(W164:W176)</f>
        <v>366.05594341036237</v>
      </c>
    </row>
    <row r="178" spans="5:23" ht="15.7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733</v>
      </c>
      <c r="F179" s="224"/>
      <c r="G179" s="225"/>
      <c r="H179" s="226"/>
      <c r="I179" s="227">
        <f>I177+I178</f>
        <v>-445.01605812113303</v>
      </c>
      <c r="J179" s="227">
        <f t="shared" ref="J179:U179" si="50">J177+J178</f>
        <v>466.08764442586516</v>
      </c>
      <c r="K179" s="227">
        <f t="shared" si="50"/>
        <v>344.98435710563064</v>
      </c>
      <c r="L179" s="227">
        <f t="shared" si="50"/>
        <v>0</v>
      </c>
      <c r="M179" s="227">
        <f t="shared" si="50"/>
        <v>0</v>
      </c>
      <c r="N179" s="227">
        <f t="shared" si="50"/>
        <v>0</v>
      </c>
      <c r="O179" s="227">
        <f t="shared" si="50"/>
        <v>0</v>
      </c>
      <c r="P179" s="227">
        <f t="shared" si="50"/>
        <v>0</v>
      </c>
      <c r="Q179" s="227">
        <f t="shared" si="50"/>
        <v>0</v>
      </c>
      <c r="R179" s="227">
        <f t="shared" si="50"/>
        <v>0</v>
      </c>
      <c r="S179" s="227">
        <f t="shared" si="50"/>
        <v>0</v>
      </c>
      <c r="T179" s="227">
        <f t="shared" si="50"/>
        <v>0</v>
      </c>
      <c r="U179" s="227">
        <f t="shared" si="50"/>
        <v>0</v>
      </c>
      <c r="V179" s="227">
        <f>V177+V178</f>
        <v>0</v>
      </c>
      <c r="W179" s="227">
        <f>W177+W178</f>
        <v>366.05594341036237</v>
      </c>
    </row>
    <row r="180" spans="5:23">
      <c r="E180" s="213">
        <v>44562</v>
      </c>
      <c r="F180" s="213" t="s">
        <v>738</v>
      </c>
      <c r="G180" s="214" t="s">
        <v>65</v>
      </c>
      <c r="H180" s="239"/>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738</v>
      </c>
      <c r="G181" s="214" t="s">
        <v>65</v>
      </c>
      <c r="H181" s="239"/>
      <c r="I181" s="229">
        <f>(SUM('1.  LRAMVA Summary'!D$54:D$80)+SUM('1.  LRAMVA Summary'!D$81:D$82)*(MONTH($E181)-1)/12)*$H181</f>
        <v>0</v>
      </c>
      <c r="J181" s="229">
        <f>(SUM('1.  LRAMVA Summary'!E$54:E$80)+SUM('1.  LRAMVA Summary'!E$81:E$82)*(MONTH($E181)-1)/12)*$H181</f>
        <v>0</v>
      </c>
      <c r="K181" s="229">
        <f>(SUM('1.  LRAMVA Summary'!F$54:F$80)+SUM('1.  LRAMVA Summary'!F$81:F$82)*(MONTH($E181)-1)/12)*$H181</f>
        <v>0</v>
      </c>
      <c r="L181" s="229">
        <f>(SUM('1.  LRAMVA Summary'!G$54:G$80)+SUM('1.  LRAMVA Summary'!G$81:G$82)*(MONTH($E181)-1)/12)*$H181</f>
        <v>0</v>
      </c>
      <c r="M181" s="229">
        <f>(SUM('1.  LRAMVA Summary'!H$54:H$80)+SUM('1.  LRAMVA Summary'!H$81:H$82)*(MONTH($E181)-1)/12)*$H181</f>
        <v>0</v>
      </c>
      <c r="N181" s="229">
        <f>(SUM('1.  LRAMVA Summary'!I$54:I$80)+SUM('1.  LRAMVA Summary'!I$81:I$82)*(MONTH($E181)-1)/12)*$H181</f>
        <v>0</v>
      </c>
      <c r="O181" s="229">
        <f>(SUM('1.  LRAMVA Summary'!J$54:J$80)+SUM('1.  LRAMVA Summary'!J$81:J$82)*(MONTH($E181)-1)/12)*$H181</f>
        <v>0</v>
      </c>
      <c r="P181" s="229">
        <f>(SUM('1.  LRAMVA Summary'!K$54:K$80)+SUM('1.  LRAMVA Summary'!K$81:K$82)*(MONTH($E181)-1)/12)*$H181</f>
        <v>0</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51">SUM(I181:V181)</f>
        <v>0</v>
      </c>
    </row>
    <row r="182" spans="5:23">
      <c r="E182" s="213">
        <v>44621</v>
      </c>
      <c r="F182" s="213" t="s">
        <v>738</v>
      </c>
      <c r="G182" s="214" t="s">
        <v>65</v>
      </c>
      <c r="H182" s="239"/>
      <c r="I182" s="229">
        <f>(SUM('1.  LRAMVA Summary'!D$54:D$80)+SUM('1.  LRAMVA Summary'!D$81:D$82)*(MONTH($E182)-1)/12)*$H182</f>
        <v>0</v>
      </c>
      <c r="J182" s="229">
        <f>(SUM('1.  LRAMVA Summary'!E$54:E$80)+SUM('1.  LRAMVA Summary'!E$81:E$82)*(MONTH($E182)-1)/12)*$H182</f>
        <v>0</v>
      </c>
      <c r="K182" s="229">
        <f>(SUM('1.  LRAMVA Summary'!F$54:F$80)+SUM('1.  LRAMVA Summary'!F$81:F$82)*(MONTH($E182)-1)/12)*$H182</f>
        <v>0</v>
      </c>
      <c r="L182" s="229">
        <f>(SUM('1.  LRAMVA Summary'!G$54:G$80)+SUM('1.  LRAMVA Summary'!G$81:G$82)*(MONTH($E182)-1)/12)*$H182</f>
        <v>0</v>
      </c>
      <c r="M182" s="229">
        <f>(SUM('1.  LRAMVA Summary'!H$54:H$80)+SUM('1.  LRAMVA Summary'!H$81:H$82)*(MONTH($E182)-1)/12)*$H182</f>
        <v>0</v>
      </c>
      <c r="N182" s="229">
        <f>(SUM('1.  LRAMVA Summary'!I$54:I$80)+SUM('1.  LRAMVA Summary'!I$81:I$82)*(MONTH($E182)-1)/12)*$H182</f>
        <v>0</v>
      </c>
      <c r="O182" s="229">
        <f>(SUM('1.  LRAMVA Summary'!J$54:J$80)+SUM('1.  LRAMVA Summary'!J$81:J$82)*(MONTH($E182)-1)/12)*$H182</f>
        <v>0</v>
      </c>
      <c r="P182" s="229">
        <f>(SUM('1.  LRAMVA Summary'!K$54:K$80)+SUM('1.  LRAMVA Summary'!K$81:K$82)*(MONTH($E182)-1)/12)*$H182</f>
        <v>0</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51"/>
        <v>0</v>
      </c>
    </row>
    <row r="183" spans="5:23">
      <c r="E183" s="213">
        <v>44652</v>
      </c>
      <c r="F183" s="213" t="s">
        <v>738</v>
      </c>
      <c r="G183" s="214" t="s">
        <v>66</v>
      </c>
      <c r="H183" s="239"/>
      <c r="I183" s="229">
        <f>(SUM('1.  LRAMVA Summary'!D$54:D$80)+SUM('1.  LRAMVA Summary'!D$81:D$82)*(MONTH($E183)-1)/12)*$H183</f>
        <v>0</v>
      </c>
      <c r="J183" s="229">
        <f>(SUM('1.  LRAMVA Summary'!E$54:E$80)+SUM('1.  LRAMVA Summary'!E$81:E$82)*(MONTH($E183)-1)/12)*$H183</f>
        <v>0</v>
      </c>
      <c r="K183" s="229">
        <f>(SUM('1.  LRAMVA Summary'!F$54:F$80)+SUM('1.  LRAMVA Summary'!F$81:F$82)*(MONTH($E183)-1)/12)*$H183</f>
        <v>0</v>
      </c>
      <c r="L183" s="229">
        <f>(SUM('1.  LRAMVA Summary'!G$54:G$80)+SUM('1.  LRAMVA Summary'!G$81:G$82)*(MONTH($E183)-1)/12)*$H183</f>
        <v>0</v>
      </c>
      <c r="M183" s="229">
        <f>(SUM('1.  LRAMVA Summary'!H$54:H$80)+SUM('1.  LRAMVA Summary'!H$81:H$82)*(MONTH($E183)-1)/12)*$H183</f>
        <v>0</v>
      </c>
      <c r="N183" s="229">
        <f>(SUM('1.  LRAMVA Summary'!I$54:I$80)+SUM('1.  LRAMVA Summary'!I$81:I$82)*(MONTH($E183)-1)/12)*$H183</f>
        <v>0</v>
      </c>
      <c r="O183" s="229">
        <f>(SUM('1.  LRAMVA Summary'!J$54:J$80)+SUM('1.  LRAMVA Summary'!J$81:J$82)*(MONTH($E183)-1)/12)*$H183</f>
        <v>0</v>
      </c>
      <c r="P183" s="229">
        <f>(SUM('1.  LRAMVA Summary'!K$54:K$80)+SUM('1.  LRAMVA Summary'!K$81:K$82)*(MONTH($E183)-1)/12)*$H183</f>
        <v>0</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51"/>
        <v>0</v>
      </c>
    </row>
    <row r="184" spans="5:23">
      <c r="E184" s="213">
        <v>44682</v>
      </c>
      <c r="F184" s="213" t="s">
        <v>738</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51"/>
        <v>0</v>
      </c>
    </row>
    <row r="185" spans="5:23">
      <c r="E185" s="213">
        <v>44713</v>
      </c>
      <c r="F185" s="213" t="s">
        <v>738</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51"/>
        <v>0</v>
      </c>
    </row>
    <row r="186" spans="5:23">
      <c r="E186" s="213">
        <v>44743</v>
      </c>
      <c r="F186" s="213" t="s">
        <v>738</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51"/>
        <v>0</v>
      </c>
    </row>
    <row r="187" spans="5:23">
      <c r="E187" s="213">
        <v>44774</v>
      </c>
      <c r="F187" s="213" t="s">
        <v>738</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51"/>
        <v>0</v>
      </c>
    </row>
    <row r="188" spans="5:23">
      <c r="E188" s="213">
        <v>44805</v>
      </c>
      <c r="F188" s="213" t="s">
        <v>738</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51"/>
        <v>0</v>
      </c>
    </row>
    <row r="189" spans="5:23">
      <c r="E189" s="213">
        <v>44835</v>
      </c>
      <c r="F189" s="213" t="s">
        <v>738</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51"/>
        <v>0</v>
      </c>
    </row>
    <row r="190" spans="5:23">
      <c r="E190" s="213">
        <v>44866</v>
      </c>
      <c r="F190" s="213" t="s">
        <v>738</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51"/>
        <v>0</v>
      </c>
    </row>
    <row r="191" spans="5:23">
      <c r="E191" s="213">
        <v>44896</v>
      </c>
      <c r="F191" s="213" t="s">
        <v>738</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75" thickBot="1">
      <c r="E192" s="215" t="s">
        <v>734</v>
      </c>
      <c r="F192" s="215"/>
      <c r="G192" s="216"/>
      <c r="H192" s="217"/>
      <c r="I192" s="218">
        <f>SUM(I179:I191)</f>
        <v>-445.01605812113303</v>
      </c>
      <c r="J192" s="218">
        <f>SUM(J179:J191)</f>
        <v>466.08764442586516</v>
      </c>
      <c r="K192" s="218">
        <f t="shared" ref="K192:V192" si="52">SUM(K179:K191)</f>
        <v>344.98435710563064</v>
      </c>
      <c r="L192" s="218">
        <f t="shared" si="52"/>
        <v>0</v>
      </c>
      <c r="M192" s="218">
        <f t="shared" si="52"/>
        <v>0</v>
      </c>
      <c r="N192" s="218">
        <f t="shared" si="52"/>
        <v>0</v>
      </c>
      <c r="O192" s="218">
        <f t="shared" si="52"/>
        <v>0</v>
      </c>
      <c r="P192" s="218">
        <f t="shared" si="52"/>
        <v>0</v>
      </c>
      <c r="Q192" s="218">
        <f t="shared" si="52"/>
        <v>0</v>
      </c>
      <c r="R192" s="218">
        <f t="shared" si="52"/>
        <v>0</v>
      </c>
      <c r="S192" s="218">
        <f t="shared" si="52"/>
        <v>0</v>
      </c>
      <c r="T192" s="218">
        <f t="shared" si="52"/>
        <v>0</v>
      </c>
      <c r="U192" s="218">
        <f t="shared" si="52"/>
        <v>0</v>
      </c>
      <c r="V192" s="218">
        <f t="shared" si="52"/>
        <v>0</v>
      </c>
      <c r="W192" s="218">
        <f>SUM(W179:W191)</f>
        <v>366.05594341036237</v>
      </c>
    </row>
    <row r="193" spans="5:23" ht="15.7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735</v>
      </c>
      <c r="F194" s="224"/>
      <c r="G194" s="225"/>
      <c r="H194" s="226"/>
      <c r="I194" s="227">
        <f>I192+I193</f>
        <v>-445.01605812113303</v>
      </c>
      <c r="J194" s="227">
        <f t="shared" ref="J194:U194" si="53">J192+J193</f>
        <v>466.08764442586516</v>
      </c>
      <c r="K194" s="227">
        <f t="shared" si="53"/>
        <v>344.98435710563064</v>
      </c>
      <c r="L194" s="227">
        <f t="shared" si="53"/>
        <v>0</v>
      </c>
      <c r="M194" s="227">
        <f t="shared" si="53"/>
        <v>0</v>
      </c>
      <c r="N194" s="227">
        <f t="shared" si="53"/>
        <v>0</v>
      </c>
      <c r="O194" s="227">
        <f t="shared" si="53"/>
        <v>0</v>
      </c>
      <c r="P194" s="227">
        <f t="shared" si="53"/>
        <v>0</v>
      </c>
      <c r="Q194" s="227">
        <f t="shared" si="53"/>
        <v>0</v>
      </c>
      <c r="R194" s="227">
        <f t="shared" si="53"/>
        <v>0</v>
      </c>
      <c r="S194" s="227">
        <f t="shared" si="53"/>
        <v>0</v>
      </c>
      <c r="T194" s="227">
        <f t="shared" si="53"/>
        <v>0</v>
      </c>
      <c r="U194" s="227">
        <f t="shared" si="53"/>
        <v>0</v>
      </c>
      <c r="V194" s="227">
        <f>V192+V193</f>
        <v>0</v>
      </c>
      <c r="W194" s="227">
        <f>W192+W193</f>
        <v>366.05594341036237</v>
      </c>
    </row>
    <row r="195" spans="5:23">
      <c r="E195" s="213">
        <v>44927</v>
      </c>
      <c r="F195" s="213" t="s">
        <v>739</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739</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54">SUM(I196:V196)</f>
        <v>0</v>
      </c>
    </row>
    <row r="197" spans="5:23">
      <c r="E197" s="213">
        <v>44986</v>
      </c>
      <c r="F197" s="213" t="s">
        <v>739</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54"/>
        <v>0</v>
      </c>
    </row>
    <row r="198" spans="5:23">
      <c r="E198" s="213">
        <v>45017</v>
      </c>
      <c r="F198" s="213" t="s">
        <v>739</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54"/>
        <v>0</v>
      </c>
    </row>
    <row r="199" spans="5:23">
      <c r="E199" s="213">
        <v>45047</v>
      </c>
      <c r="F199" s="213" t="s">
        <v>739</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54"/>
        <v>0</v>
      </c>
    </row>
    <row r="200" spans="5:23">
      <c r="E200" s="213">
        <v>45078</v>
      </c>
      <c r="F200" s="213" t="s">
        <v>739</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54"/>
        <v>0</v>
      </c>
    </row>
    <row r="201" spans="5:23">
      <c r="E201" s="213">
        <v>45108</v>
      </c>
      <c r="F201" s="213" t="s">
        <v>739</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54"/>
        <v>0</v>
      </c>
    </row>
    <row r="202" spans="5:23">
      <c r="E202" s="213">
        <v>45139</v>
      </c>
      <c r="F202" s="213" t="s">
        <v>739</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54"/>
        <v>0</v>
      </c>
    </row>
    <row r="203" spans="5:23">
      <c r="E203" s="213">
        <v>45170</v>
      </c>
      <c r="F203" s="213" t="s">
        <v>739</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54"/>
        <v>0</v>
      </c>
    </row>
    <row r="204" spans="5:23">
      <c r="E204" s="213">
        <v>45200</v>
      </c>
      <c r="F204" s="213" t="s">
        <v>739</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54"/>
        <v>0</v>
      </c>
    </row>
    <row r="205" spans="5:23">
      <c r="E205" s="213">
        <v>45231</v>
      </c>
      <c r="F205" s="213" t="s">
        <v>739</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54"/>
        <v>0</v>
      </c>
    </row>
    <row r="206" spans="5:23">
      <c r="E206" s="213">
        <v>45261</v>
      </c>
      <c r="F206" s="213" t="s">
        <v>739</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75" thickBot="1">
      <c r="E207" s="215" t="s">
        <v>736</v>
      </c>
      <c r="F207" s="215"/>
      <c r="G207" s="216"/>
      <c r="H207" s="217"/>
      <c r="I207" s="218">
        <f>SUM(I194:I206)</f>
        <v>-445.01605812113303</v>
      </c>
      <c r="J207" s="218">
        <f>SUM(J194:J206)</f>
        <v>466.08764442586516</v>
      </c>
      <c r="K207" s="218">
        <f t="shared" ref="K207:V207" si="55">SUM(K194:K206)</f>
        <v>344.98435710563064</v>
      </c>
      <c r="L207" s="218">
        <f t="shared" si="55"/>
        <v>0</v>
      </c>
      <c r="M207" s="218">
        <f t="shared" si="55"/>
        <v>0</v>
      </c>
      <c r="N207" s="218">
        <f t="shared" si="55"/>
        <v>0</v>
      </c>
      <c r="O207" s="218">
        <f t="shared" si="55"/>
        <v>0</v>
      </c>
      <c r="P207" s="218">
        <f t="shared" si="55"/>
        <v>0</v>
      </c>
      <c r="Q207" s="218">
        <f t="shared" si="55"/>
        <v>0</v>
      </c>
      <c r="R207" s="218">
        <f t="shared" si="55"/>
        <v>0</v>
      </c>
      <c r="S207" s="218">
        <f t="shared" si="55"/>
        <v>0</v>
      </c>
      <c r="T207" s="218">
        <f t="shared" si="55"/>
        <v>0</v>
      </c>
      <c r="U207" s="218">
        <f t="shared" si="55"/>
        <v>0</v>
      </c>
      <c r="V207" s="218">
        <f t="shared" si="55"/>
        <v>0</v>
      </c>
      <c r="W207" s="218">
        <f>SUM(W194:W206)</f>
        <v>366.05594341036237</v>
      </c>
    </row>
    <row r="208" spans="5:23" ht="15.7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754</v>
      </c>
      <c r="F209" s="224"/>
      <c r="G209" s="225"/>
      <c r="H209" s="226"/>
      <c r="I209" s="227">
        <f>I207+I208</f>
        <v>-445.01605812113303</v>
      </c>
      <c r="J209" s="227">
        <f t="shared" ref="J209:U209" si="56">J207+J208</f>
        <v>466.08764442586516</v>
      </c>
      <c r="K209" s="227">
        <f t="shared" si="56"/>
        <v>344.98435710563064</v>
      </c>
      <c r="L209" s="227">
        <f t="shared" si="56"/>
        <v>0</v>
      </c>
      <c r="M209" s="227">
        <f t="shared" si="56"/>
        <v>0</v>
      </c>
      <c r="N209" s="227">
        <f t="shared" si="56"/>
        <v>0</v>
      </c>
      <c r="O209" s="227">
        <f t="shared" si="56"/>
        <v>0</v>
      </c>
      <c r="P209" s="227">
        <f t="shared" si="56"/>
        <v>0</v>
      </c>
      <c r="Q209" s="227">
        <f t="shared" si="56"/>
        <v>0</v>
      </c>
      <c r="R209" s="227">
        <f t="shared" si="56"/>
        <v>0</v>
      </c>
      <c r="S209" s="227">
        <f t="shared" si="56"/>
        <v>0</v>
      </c>
      <c r="T209" s="227">
        <f t="shared" si="56"/>
        <v>0</v>
      </c>
      <c r="U209" s="227">
        <f t="shared" si="56"/>
        <v>0</v>
      </c>
      <c r="V209" s="227">
        <f>V207+V208</f>
        <v>0</v>
      </c>
      <c r="W209" s="227">
        <f>W207+W208</f>
        <v>366.05594341036237</v>
      </c>
    </row>
    <row r="210" spans="5:23">
      <c r="E210" s="213">
        <v>45292</v>
      </c>
      <c r="F210" s="213" t="s">
        <v>758</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758</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57">SUM(I211:V211)</f>
        <v>0</v>
      </c>
    </row>
    <row r="212" spans="5:23">
      <c r="E212" s="213">
        <v>45352</v>
      </c>
      <c r="F212" s="213" t="s">
        <v>758</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57"/>
        <v>0</v>
      </c>
    </row>
    <row r="213" spans="5:23">
      <c r="E213" s="213">
        <v>45383</v>
      </c>
      <c r="F213" s="213" t="s">
        <v>758</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57"/>
        <v>0</v>
      </c>
    </row>
    <row r="214" spans="5:23">
      <c r="E214" s="213">
        <v>45413</v>
      </c>
      <c r="F214" s="213" t="s">
        <v>758</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57"/>
        <v>0</v>
      </c>
    </row>
    <row r="215" spans="5:23">
      <c r="E215" s="213">
        <v>45444</v>
      </c>
      <c r="F215" s="213" t="s">
        <v>758</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57"/>
        <v>0</v>
      </c>
    </row>
    <row r="216" spans="5:23">
      <c r="E216" s="213">
        <v>45474</v>
      </c>
      <c r="F216" s="213" t="s">
        <v>758</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57"/>
        <v>0</v>
      </c>
    </row>
    <row r="217" spans="5:23">
      <c r="E217" s="213">
        <v>45505</v>
      </c>
      <c r="F217" s="213" t="s">
        <v>758</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57"/>
        <v>0</v>
      </c>
    </row>
    <row r="218" spans="5:23">
      <c r="E218" s="213">
        <v>45536</v>
      </c>
      <c r="F218" s="213" t="s">
        <v>758</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57"/>
        <v>0</v>
      </c>
    </row>
    <row r="219" spans="5:23">
      <c r="E219" s="213">
        <v>45566</v>
      </c>
      <c r="F219" s="213" t="s">
        <v>758</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57"/>
        <v>0</v>
      </c>
    </row>
    <row r="220" spans="5:23">
      <c r="E220" s="213">
        <v>45597</v>
      </c>
      <c r="F220" s="213" t="s">
        <v>758</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57"/>
        <v>0</v>
      </c>
    </row>
    <row r="221" spans="5:23">
      <c r="E221" s="213">
        <v>45627</v>
      </c>
      <c r="F221" s="213" t="s">
        <v>758</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75" thickBot="1">
      <c r="E222" s="215" t="s">
        <v>756</v>
      </c>
      <c r="F222" s="215"/>
      <c r="G222" s="216"/>
      <c r="H222" s="217"/>
      <c r="I222" s="218">
        <f>SUM(I209:I221)</f>
        <v>-445.01605812113303</v>
      </c>
      <c r="J222" s="218">
        <f>SUM(J209:J221)</f>
        <v>466.08764442586516</v>
      </c>
      <c r="K222" s="218">
        <f t="shared" ref="K222:V222" si="58">SUM(K209:K221)</f>
        <v>344.98435710563064</v>
      </c>
      <c r="L222" s="218">
        <f t="shared" si="58"/>
        <v>0</v>
      </c>
      <c r="M222" s="218">
        <f t="shared" si="58"/>
        <v>0</v>
      </c>
      <c r="N222" s="218">
        <f t="shared" si="58"/>
        <v>0</v>
      </c>
      <c r="O222" s="218">
        <f t="shared" si="58"/>
        <v>0</v>
      </c>
      <c r="P222" s="218">
        <f t="shared" si="58"/>
        <v>0</v>
      </c>
      <c r="Q222" s="218">
        <f t="shared" si="58"/>
        <v>0</v>
      </c>
      <c r="R222" s="218">
        <f t="shared" si="58"/>
        <v>0</v>
      </c>
      <c r="S222" s="218">
        <f t="shared" si="58"/>
        <v>0</v>
      </c>
      <c r="T222" s="218">
        <f t="shared" si="58"/>
        <v>0</v>
      </c>
      <c r="U222" s="218">
        <f t="shared" si="58"/>
        <v>0</v>
      </c>
      <c r="V222" s="218">
        <f t="shared" si="58"/>
        <v>0</v>
      </c>
      <c r="W222" s="218">
        <f>SUM(W209:W221)</f>
        <v>366.05594341036237</v>
      </c>
    </row>
    <row r="223" spans="5:23" ht="15.7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755</v>
      </c>
      <c r="F224" s="224"/>
      <c r="G224" s="225"/>
      <c r="H224" s="226"/>
      <c r="I224" s="227">
        <f>I222+I223</f>
        <v>-445.01605812113303</v>
      </c>
      <c r="J224" s="227">
        <f t="shared" ref="J224:U224" si="59">J222+J223</f>
        <v>466.08764442586516</v>
      </c>
      <c r="K224" s="227">
        <f t="shared" si="59"/>
        <v>344.98435710563064</v>
      </c>
      <c r="L224" s="227">
        <f t="shared" si="59"/>
        <v>0</v>
      </c>
      <c r="M224" s="227">
        <f t="shared" si="59"/>
        <v>0</v>
      </c>
      <c r="N224" s="227">
        <f t="shared" si="59"/>
        <v>0</v>
      </c>
      <c r="O224" s="227">
        <f t="shared" si="59"/>
        <v>0</v>
      </c>
      <c r="P224" s="227">
        <f t="shared" si="59"/>
        <v>0</v>
      </c>
      <c r="Q224" s="227">
        <f t="shared" si="59"/>
        <v>0</v>
      </c>
      <c r="R224" s="227">
        <f t="shared" si="59"/>
        <v>0</v>
      </c>
      <c r="S224" s="227">
        <f t="shared" si="59"/>
        <v>0</v>
      </c>
      <c r="T224" s="227">
        <f t="shared" si="59"/>
        <v>0</v>
      </c>
      <c r="U224" s="227">
        <f t="shared" si="59"/>
        <v>0</v>
      </c>
      <c r="V224" s="227">
        <f>V222+V223</f>
        <v>0</v>
      </c>
      <c r="W224" s="227">
        <f>W222+W223</f>
        <v>366.05594341036237</v>
      </c>
    </row>
    <row r="225" spans="5:23">
      <c r="E225" s="213">
        <v>45658</v>
      </c>
      <c r="F225" s="213" t="s">
        <v>759</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759</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60">SUM(I226:V226)</f>
        <v>0</v>
      </c>
    </row>
    <row r="227" spans="5:23">
      <c r="E227" s="213">
        <v>45717</v>
      </c>
      <c r="F227" s="213" t="s">
        <v>759</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60"/>
        <v>0</v>
      </c>
    </row>
    <row r="228" spans="5:23">
      <c r="E228" s="213">
        <v>45748</v>
      </c>
      <c r="F228" s="213" t="s">
        <v>759</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60"/>
        <v>0</v>
      </c>
    </row>
    <row r="229" spans="5:23">
      <c r="E229" s="213">
        <v>45778</v>
      </c>
      <c r="F229" s="213" t="s">
        <v>759</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60"/>
        <v>0</v>
      </c>
    </row>
    <row r="230" spans="5:23">
      <c r="E230" s="213">
        <v>45809</v>
      </c>
      <c r="F230" s="213" t="s">
        <v>759</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60"/>
        <v>0</v>
      </c>
    </row>
    <row r="231" spans="5:23">
      <c r="E231" s="213">
        <v>45839</v>
      </c>
      <c r="F231" s="213" t="s">
        <v>759</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60"/>
        <v>0</v>
      </c>
    </row>
    <row r="232" spans="5:23">
      <c r="E232" s="213">
        <v>45870</v>
      </c>
      <c r="F232" s="213" t="s">
        <v>759</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60"/>
        <v>0</v>
      </c>
    </row>
    <row r="233" spans="5:23">
      <c r="E233" s="213">
        <v>45901</v>
      </c>
      <c r="F233" s="213" t="s">
        <v>759</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60"/>
        <v>0</v>
      </c>
    </row>
    <row r="234" spans="5:23">
      <c r="E234" s="213">
        <v>45931</v>
      </c>
      <c r="F234" s="213" t="s">
        <v>759</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60"/>
        <v>0</v>
      </c>
    </row>
    <row r="235" spans="5:23">
      <c r="E235" s="213">
        <v>45962</v>
      </c>
      <c r="F235" s="213" t="s">
        <v>759</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60"/>
        <v>0</v>
      </c>
    </row>
    <row r="236" spans="5:23">
      <c r="E236" s="213">
        <v>45992</v>
      </c>
      <c r="F236" s="213" t="s">
        <v>759</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75" thickBot="1">
      <c r="E237" s="215" t="s">
        <v>757</v>
      </c>
      <c r="F237" s="215"/>
      <c r="G237" s="216"/>
      <c r="H237" s="217"/>
      <c r="I237" s="218">
        <f>SUM(I224:I236)</f>
        <v>-445.01605812113303</v>
      </c>
      <c r="J237" s="218">
        <f>SUM(J224:J236)</f>
        <v>466.08764442586516</v>
      </c>
      <c r="K237" s="218">
        <f t="shared" ref="K237:U237" si="61">SUM(K224:K236)</f>
        <v>344.98435710563064</v>
      </c>
      <c r="L237" s="218">
        <f t="shared" si="61"/>
        <v>0</v>
      </c>
      <c r="M237" s="218">
        <f>SUM(M224:M236)</f>
        <v>0</v>
      </c>
      <c r="N237" s="218">
        <f t="shared" si="61"/>
        <v>0</v>
      </c>
      <c r="O237" s="218">
        <f t="shared" si="61"/>
        <v>0</v>
      </c>
      <c r="P237" s="218">
        <f t="shared" si="61"/>
        <v>0</v>
      </c>
      <c r="Q237" s="218">
        <f t="shared" si="61"/>
        <v>0</v>
      </c>
      <c r="R237" s="218">
        <f t="shared" si="61"/>
        <v>0</v>
      </c>
      <c r="S237" s="218">
        <f t="shared" si="61"/>
        <v>0</v>
      </c>
      <c r="T237" s="218">
        <f t="shared" si="61"/>
        <v>0</v>
      </c>
      <c r="U237" s="218">
        <f t="shared" si="61"/>
        <v>0</v>
      </c>
      <c r="V237" s="218">
        <f>SUM(V224:V236)</f>
        <v>0</v>
      </c>
      <c r="W237" s="218">
        <f>SUM(W224:W236)</f>
        <v>366.05594341036237</v>
      </c>
    </row>
    <row r="238" spans="5:23" ht="15.7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5"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50"/>
      <c r="D13" s="636" t="s">
        <v>407</v>
      </c>
      <c r="E13" s="17"/>
      <c r="F13" s="176"/>
      <c r="G13" s="177"/>
      <c r="H13" s="178"/>
      <c r="K13" s="178"/>
      <c r="L13" s="176"/>
      <c r="M13" s="176"/>
      <c r="N13" s="176"/>
      <c r="O13" s="176"/>
      <c r="P13" s="176"/>
      <c r="Q13" s="179"/>
    </row>
    <row r="14" spans="2:73" ht="30" customHeight="1" outlineLevel="1" thickBot="1">
      <c r="B14" s="89"/>
      <c r="D14" s="609" t="s">
        <v>554</v>
      </c>
      <c r="I14" s="12"/>
      <c r="J14" s="12"/>
      <c r="BU14" s="12"/>
    </row>
    <row r="15" spans="2:73" ht="26.25" customHeight="1" outlineLevel="1">
      <c r="C15" s="89"/>
      <c r="I15" s="12"/>
      <c r="J15" s="12"/>
    </row>
    <row r="16" spans="2:73" ht="23.25" customHeight="1" outlineLevel="1">
      <c r="B16" s="115" t="s">
        <v>507</v>
      </c>
      <c r="C16" s="89"/>
      <c r="D16" s="614" t="s">
        <v>618</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612</v>
      </c>
      <c r="C17" s="89"/>
      <c r="D17" s="610" t="s">
        <v>590</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89"/>
      <c r="D18" s="610" t="s">
        <v>625</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89"/>
      <c r="D19" s="610" t="s">
        <v>624</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89"/>
      <c r="D20" s="610" t="s">
        <v>626</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89"/>
      <c r="D21" s="702" t="s">
        <v>636</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1" t="s">
        <v>595</v>
      </c>
      <c r="H23" s="10"/>
      <c r="I23" s="10"/>
      <c r="J23" s="10"/>
    </row>
    <row r="24" spans="2:73" s="669" customFormat="1" ht="21" customHeight="1">
      <c r="B24" s="701" t="s">
        <v>599</v>
      </c>
      <c r="C24" s="826" t="s">
        <v>600</v>
      </c>
      <c r="D24" s="826"/>
      <c r="E24" s="826"/>
      <c r="F24" s="826"/>
      <c r="G24" s="826"/>
      <c r="H24" s="677" t="s">
        <v>597</v>
      </c>
      <c r="I24" s="677" t="s">
        <v>596</v>
      </c>
      <c r="J24" s="677" t="s">
        <v>598</v>
      </c>
      <c r="K24" s="668"/>
      <c r="L24" s="669" t="s">
        <v>600</v>
      </c>
      <c r="AQ24" s="669" t="s">
        <v>600</v>
      </c>
      <c r="BU24" s="668"/>
    </row>
    <row r="25" spans="2:73" s="249" customFormat="1" ht="49.5" customHeight="1">
      <c r="B25" s="244" t="s">
        <v>474</v>
      </c>
      <c r="C25" s="244" t="s">
        <v>211</v>
      </c>
      <c r="D25" s="627" t="s">
        <v>475</v>
      </c>
      <c r="E25" s="244" t="s">
        <v>208</v>
      </c>
      <c r="F25" s="244" t="s">
        <v>476</v>
      </c>
      <c r="G25" s="244" t="s">
        <v>477</v>
      </c>
      <c r="H25" s="627" t="s">
        <v>478</v>
      </c>
      <c r="I25" s="635" t="s">
        <v>588</v>
      </c>
      <c r="J25" s="642" t="s">
        <v>589</v>
      </c>
      <c r="K25" s="640"/>
      <c r="L25" s="245" t="s">
        <v>479</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480</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2"/>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2"/>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2"/>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2"/>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2"/>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2"/>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2"/>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2"/>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2"/>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2"/>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2"/>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2"/>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2"/>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2"/>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2"/>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2"/>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2"/>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2"/>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2"/>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2"/>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2"/>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2"/>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2"/>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2"/>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2"/>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2"/>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5" t="s">
        <v>175</v>
      </c>
      <c r="E13" s="745"/>
      <c r="F13" s="176"/>
      <c r="G13" s="177"/>
      <c r="H13" s="178"/>
      <c r="K13" s="178"/>
      <c r="L13" s="176"/>
      <c r="M13" s="176"/>
      <c r="N13" s="176"/>
      <c r="O13" s="176"/>
      <c r="P13" s="176"/>
      <c r="Q13" s="179"/>
    </row>
    <row r="14" spans="1:17" s="9" customFormat="1" ht="15.75" customHeight="1">
      <c r="B14" s="550"/>
      <c r="D14" s="17"/>
      <c r="E14" s="17"/>
      <c r="F14" s="176"/>
      <c r="G14" s="177"/>
      <c r="H14" s="178"/>
      <c r="K14" s="178"/>
      <c r="L14" s="176"/>
      <c r="M14" s="176"/>
      <c r="N14" s="176"/>
      <c r="O14" s="176"/>
      <c r="P14" s="176"/>
      <c r="Q14" s="179"/>
    </row>
    <row r="15" spans="1:17" ht="15.75">
      <c r="B15" s="587" t="s">
        <v>507</v>
      </c>
    </row>
    <row r="16" spans="1:17" ht="15.75">
      <c r="B16" s="587"/>
    </row>
    <row r="17" spans="2:21" s="667" customFormat="1" ht="20.45" customHeight="1">
      <c r="B17" s="665" t="s">
        <v>669</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28" t="s">
        <v>722</v>
      </c>
      <c r="C18" s="828"/>
      <c r="D18" s="828"/>
      <c r="E18" s="828"/>
      <c r="F18" s="828"/>
      <c r="G18" s="828"/>
      <c r="H18" s="828"/>
      <c r="I18" s="828"/>
      <c r="J18" s="828"/>
      <c r="K18" s="828"/>
      <c r="L18" s="828"/>
      <c r="M18" s="828"/>
      <c r="N18" s="828"/>
      <c r="O18" s="828"/>
      <c r="P18" s="828"/>
      <c r="Q18" s="828"/>
      <c r="R18" s="828"/>
      <c r="S18" s="828"/>
      <c r="T18" s="828"/>
      <c r="U18" s="828"/>
    </row>
    <row r="21" spans="2:21" ht="21">
      <c r="B21" s="743" t="s">
        <v>706</v>
      </c>
    </row>
    <row r="23" spans="2:21" ht="21">
      <c r="B23" s="743" t="s">
        <v>707</v>
      </c>
      <c r="C23" s="744"/>
      <c r="E23" s="744"/>
      <c r="F23" s="744"/>
      <c r="H23" s="743" t="s">
        <v>708</v>
      </c>
    </row>
    <row r="24" spans="2:21" ht="18.75" customHeight="1">
      <c r="B24" s="827" t="s">
        <v>685</v>
      </c>
      <c r="C24" s="827"/>
      <c r="D24" s="827"/>
      <c r="E24" s="827"/>
      <c r="F24" s="827"/>
      <c r="H24" s="12" t="s">
        <v>693</v>
      </c>
      <c r="M24" s="12" t="s">
        <v>694</v>
      </c>
    </row>
    <row r="25" spans="2:21" ht="45">
      <c r="B25" s="740" t="s">
        <v>62</v>
      </c>
      <c r="C25" s="740" t="s">
        <v>686</v>
      </c>
      <c r="D25" s="740" t="s">
        <v>687</v>
      </c>
      <c r="E25" s="740" t="s">
        <v>689</v>
      </c>
      <c r="F25" s="740" t="s">
        <v>688</v>
      </c>
      <c r="H25" s="740" t="s">
        <v>690</v>
      </c>
      <c r="I25" s="740" t="s">
        <v>691</v>
      </c>
      <c r="J25" s="740" t="s">
        <v>692</v>
      </c>
      <c r="K25" s="740" t="s">
        <v>686</v>
      </c>
      <c r="M25" s="740" t="s">
        <v>690</v>
      </c>
      <c r="N25" s="740" t="s">
        <v>691</v>
      </c>
      <c r="O25" s="740" t="s">
        <v>692</v>
      </c>
      <c r="P25" s="740" t="s">
        <v>686</v>
      </c>
    </row>
    <row r="26" spans="2:21" ht="18">
      <c r="B26" s="747"/>
      <c r="C26" s="747" t="s">
        <v>696</v>
      </c>
      <c r="D26" s="747" t="s">
        <v>697</v>
      </c>
      <c r="E26" s="747" t="s">
        <v>698</v>
      </c>
      <c r="F26" s="747" t="s">
        <v>699</v>
      </c>
      <c r="H26" s="747"/>
      <c r="I26" s="747" t="s">
        <v>700</v>
      </c>
      <c r="J26" s="747" t="s">
        <v>701</v>
      </c>
      <c r="K26" s="747" t="s">
        <v>702</v>
      </c>
      <c r="M26" s="747"/>
      <c r="N26" s="747" t="s">
        <v>703</v>
      </c>
      <c r="O26" s="747" t="s">
        <v>704</v>
      </c>
      <c r="P26" s="747" t="s">
        <v>705</v>
      </c>
    </row>
    <row r="27" spans="2:21" ht="15.75" customHeight="1">
      <c r="B27" s="742" t="s">
        <v>710</v>
      </c>
      <c r="C27" s="750">
        <f>K49</f>
        <v>0</v>
      </c>
      <c r="D27" s="748"/>
      <c r="E27" s="741"/>
      <c r="F27" s="741"/>
      <c r="H27" s="741"/>
      <c r="I27" s="741"/>
      <c r="J27" s="741"/>
      <c r="K27" s="741">
        <f>I27*J27</f>
        <v>0</v>
      </c>
      <c r="M27" s="741"/>
      <c r="N27" s="741"/>
      <c r="O27" s="741"/>
      <c r="P27" s="741">
        <f>N27*O27</f>
        <v>0</v>
      </c>
    </row>
    <row r="28" spans="2:21" ht="15.75" customHeight="1">
      <c r="B28" s="742" t="s">
        <v>711</v>
      </c>
      <c r="C28" s="751">
        <f>P49</f>
        <v>0</v>
      </c>
      <c r="D28" s="752">
        <f>C28-C27</f>
        <v>0</v>
      </c>
      <c r="E28" s="741"/>
      <c r="F28" s="749">
        <f>D28*E28</f>
        <v>0</v>
      </c>
      <c r="H28" s="741"/>
      <c r="I28" s="741"/>
      <c r="J28" s="741"/>
      <c r="K28" s="741"/>
      <c r="M28" s="741"/>
      <c r="N28" s="741"/>
      <c r="O28" s="741"/>
      <c r="P28" s="741"/>
    </row>
    <row r="29" spans="2:21" ht="15.75" customHeight="1">
      <c r="B29" s="742" t="s">
        <v>712</v>
      </c>
      <c r="C29" s="741"/>
      <c r="D29" s="741"/>
      <c r="E29" s="741"/>
      <c r="F29" s="741"/>
      <c r="H29" s="741"/>
      <c r="I29" s="741"/>
      <c r="J29" s="741"/>
      <c r="K29" s="741"/>
      <c r="M29" s="741"/>
      <c r="N29" s="741"/>
      <c r="O29" s="741"/>
      <c r="P29" s="741"/>
    </row>
    <row r="30" spans="2:21" ht="15.75" customHeight="1">
      <c r="B30" s="742" t="s">
        <v>713</v>
      </c>
      <c r="C30" s="741"/>
      <c r="D30" s="741"/>
      <c r="E30" s="741"/>
      <c r="F30" s="741"/>
      <c r="H30" s="741"/>
      <c r="I30" s="741"/>
      <c r="J30" s="741"/>
      <c r="K30" s="741"/>
      <c r="M30" s="741"/>
      <c r="N30" s="741"/>
      <c r="O30" s="741"/>
      <c r="P30" s="741"/>
    </row>
    <row r="31" spans="2:21" ht="15.75" customHeight="1">
      <c r="B31" s="742" t="s">
        <v>714</v>
      </c>
      <c r="C31" s="741"/>
      <c r="D31" s="741"/>
      <c r="E31" s="741"/>
      <c r="F31" s="741"/>
      <c r="H31" s="741"/>
      <c r="I31" s="741"/>
      <c r="J31" s="741"/>
      <c r="K31" s="741"/>
      <c r="M31" s="741"/>
      <c r="N31" s="741"/>
      <c r="O31" s="741"/>
      <c r="P31" s="741"/>
    </row>
    <row r="32" spans="2:21" ht="15.75" customHeight="1">
      <c r="B32" s="742" t="s">
        <v>715</v>
      </c>
      <c r="C32" s="741"/>
      <c r="D32" s="741"/>
      <c r="E32" s="741"/>
      <c r="F32" s="741"/>
      <c r="H32" s="741"/>
      <c r="I32" s="741"/>
      <c r="J32" s="741"/>
      <c r="K32" s="741"/>
      <c r="M32" s="741"/>
      <c r="N32" s="741"/>
      <c r="O32" s="741"/>
      <c r="P32" s="741"/>
    </row>
    <row r="33" spans="2:16" ht="15.75" customHeight="1">
      <c r="B33" s="742" t="s">
        <v>716</v>
      </c>
      <c r="C33" s="741"/>
      <c r="D33" s="741"/>
      <c r="E33" s="741"/>
      <c r="F33" s="741"/>
      <c r="H33" s="741"/>
      <c r="I33" s="741"/>
      <c r="J33" s="741"/>
      <c r="K33" s="741"/>
      <c r="M33" s="741"/>
      <c r="N33" s="741"/>
      <c r="O33" s="741"/>
      <c r="P33" s="741"/>
    </row>
    <row r="34" spans="2:16" ht="15.75" customHeight="1">
      <c r="B34" s="742" t="s">
        <v>717</v>
      </c>
      <c r="C34" s="741"/>
      <c r="D34" s="741"/>
      <c r="E34" s="741"/>
      <c r="F34" s="741"/>
      <c r="H34" s="741"/>
      <c r="I34" s="741"/>
      <c r="J34" s="741"/>
      <c r="K34" s="741"/>
      <c r="M34" s="741"/>
      <c r="N34" s="741"/>
      <c r="O34" s="741"/>
      <c r="P34" s="741"/>
    </row>
    <row r="35" spans="2:16" ht="15.75" customHeight="1">
      <c r="B35" s="742" t="s">
        <v>718</v>
      </c>
      <c r="C35" s="741"/>
      <c r="D35" s="741"/>
      <c r="E35" s="741"/>
      <c r="F35" s="741"/>
      <c r="H35" s="741"/>
      <c r="I35" s="741"/>
      <c r="J35" s="741"/>
      <c r="K35" s="741"/>
      <c r="M35" s="741"/>
      <c r="N35" s="741"/>
      <c r="O35" s="741"/>
      <c r="P35" s="741"/>
    </row>
    <row r="36" spans="2:16" ht="15.75" customHeight="1">
      <c r="B36" s="742" t="s">
        <v>719</v>
      </c>
      <c r="C36" s="741"/>
      <c r="D36" s="741"/>
      <c r="E36" s="741"/>
      <c r="F36" s="741"/>
      <c r="H36" s="741"/>
      <c r="I36" s="741"/>
      <c r="J36" s="741"/>
      <c r="K36" s="741"/>
      <c r="M36" s="741"/>
      <c r="N36" s="741"/>
      <c r="O36" s="741"/>
      <c r="P36" s="741"/>
    </row>
    <row r="37" spans="2:16" ht="15.75" customHeight="1">
      <c r="B37" s="742" t="s">
        <v>720</v>
      </c>
      <c r="C37" s="741"/>
      <c r="D37" s="741"/>
      <c r="E37" s="741"/>
      <c r="F37" s="741"/>
      <c r="H37" s="741"/>
      <c r="I37" s="741"/>
      <c r="J37" s="741"/>
      <c r="K37" s="741"/>
      <c r="M37" s="741"/>
      <c r="N37" s="741"/>
      <c r="O37" s="741"/>
      <c r="P37" s="741"/>
    </row>
    <row r="38" spans="2:16" ht="15.75" customHeight="1">
      <c r="B38" s="742" t="s">
        <v>721</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709</v>
      </c>
      <c r="C40" s="741"/>
      <c r="D40" s="741"/>
      <c r="E40" s="741"/>
      <c r="F40" s="741"/>
      <c r="H40" s="741"/>
      <c r="I40" s="741"/>
      <c r="J40" s="741"/>
      <c r="K40" s="741"/>
      <c r="M40" s="741"/>
      <c r="N40" s="741"/>
      <c r="O40" s="741"/>
      <c r="P40" s="741"/>
    </row>
    <row r="41" spans="2:16">
      <c r="B41" s="742" t="s">
        <v>709</v>
      </c>
      <c r="C41" s="741"/>
      <c r="D41" s="741"/>
      <c r="E41" s="741"/>
      <c r="F41" s="741"/>
      <c r="H41" s="741"/>
      <c r="I41" s="741"/>
      <c r="J41" s="741"/>
      <c r="K41" s="741"/>
      <c r="M41" s="741"/>
      <c r="N41" s="741"/>
      <c r="O41" s="741"/>
      <c r="P41" s="741"/>
    </row>
    <row r="42" spans="2:16">
      <c r="B42" s="742" t="s">
        <v>709</v>
      </c>
      <c r="C42" s="741"/>
      <c r="D42" s="741"/>
      <c r="E42" s="741"/>
      <c r="F42" s="741"/>
      <c r="H42" s="741"/>
      <c r="I42" s="741"/>
      <c r="J42" s="741"/>
      <c r="K42" s="741"/>
      <c r="M42" s="741"/>
      <c r="N42" s="741"/>
      <c r="O42" s="741"/>
      <c r="P42" s="741"/>
    </row>
    <row r="43" spans="2:16">
      <c r="B43" s="742" t="s">
        <v>709</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50"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564</v>
      </c>
      <c r="C16" s="763" t="s">
        <v>507</v>
      </c>
      <c r="D16" s="764"/>
      <c r="E16" s="764"/>
      <c r="F16" s="764"/>
      <c r="G16" s="764"/>
      <c r="H16" s="764"/>
      <c r="I16" s="764"/>
      <c r="J16" s="764"/>
      <c r="K16" s="764"/>
      <c r="L16" s="764"/>
      <c r="M16" s="764"/>
      <c r="N16" s="764"/>
      <c r="O16" s="764"/>
      <c r="P16" s="764"/>
      <c r="Q16" s="764"/>
      <c r="R16" s="764"/>
      <c r="S16" s="764"/>
      <c r="T16" s="764"/>
      <c r="U16" s="764"/>
    </row>
    <row r="17" spans="2:21" ht="55.5" customHeight="1">
      <c r="B17" s="705" t="s">
        <v>639</v>
      </c>
      <c r="C17" s="765" t="s">
        <v>745</v>
      </c>
      <c r="D17" s="765"/>
      <c r="E17" s="765"/>
      <c r="F17" s="765"/>
      <c r="G17" s="765"/>
      <c r="H17" s="765"/>
      <c r="I17" s="765"/>
      <c r="J17" s="765"/>
      <c r="K17" s="765"/>
      <c r="L17" s="765"/>
      <c r="M17" s="765"/>
      <c r="N17" s="765"/>
      <c r="O17" s="765"/>
      <c r="P17" s="765"/>
      <c r="Q17" s="765"/>
      <c r="R17" s="765"/>
      <c r="S17" s="765"/>
      <c r="T17" s="765"/>
      <c r="U17" s="766"/>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643</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640</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2" t="s">
        <v>641</v>
      </c>
      <c r="D23" s="762"/>
      <c r="E23" s="762"/>
      <c r="F23" s="762"/>
      <c r="G23" s="762"/>
      <c r="H23" s="762"/>
      <c r="I23" s="762"/>
      <c r="J23" s="762"/>
      <c r="K23" s="762"/>
      <c r="L23" s="762"/>
      <c r="M23" s="762"/>
      <c r="N23" s="762"/>
      <c r="O23" s="762"/>
      <c r="P23" s="762"/>
      <c r="Q23" s="762"/>
      <c r="R23" s="762"/>
      <c r="S23" s="762"/>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644</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2" t="s">
        <v>642</v>
      </c>
      <c r="D27" s="762"/>
      <c r="E27" s="762"/>
      <c r="F27" s="762"/>
      <c r="G27" s="762"/>
      <c r="H27" s="762"/>
      <c r="I27" s="762"/>
      <c r="J27" s="762"/>
      <c r="K27" s="762"/>
      <c r="L27" s="762"/>
      <c r="M27" s="762"/>
      <c r="N27" s="762"/>
      <c r="O27" s="762"/>
      <c r="P27" s="762"/>
      <c r="Q27" s="762"/>
      <c r="R27" s="762"/>
      <c r="S27" s="762"/>
      <c r="T27" s="762"/>
      <c r="U27" s="767"/>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2" t="s">
        <v>645</v>
      </c>
      <c r="D29" s="762"/>
      <c r="E29" s="762"/>
      <c r="F29" s="762"/>
      <c r="G29" s="762"/>
      <c r="H29" s="762"/>
      <c r="I29" s="762"/>
      <c r="J29" s="762"/>
      <c r="K29" s="762"/>
      <c r="L29" s="762"/>
      <c r="M29" s="762"/>
      <c r="N29" s="762"/>
      <c r="O29" s="762"/>
      <c r="P29" s="762"/>
      <c r="Q29" s="762"/>
      <c r="R29" s="762"/>
      <c r="S29" s="762"/>
      <c r="T29" s="762"/>
      <c r="U29" s="767"/>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646</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647</v>
      </c>
      <c r="C33" s="768" t="s">
        <v>648</v>
      </c>
      <c r="D33" s="768"/>
      <c r="E33" s="768"/>
      <c r="F33" s="768"/>
      <c r="G33" s="768"/>
      <c r="H33" s="768"/>
      <c r="I33" s="768"/>
      <c r="J33" s="768"/>
      <c r="K33" s="768"/>
      <c r="L33" s="768"/>
      <c r="M33" s="768"/>
      <c r="N33" s="768"/>
      <c r="O33" s="768"/>
      <c r="P33" s="768"/>
      <c r="Q33" s="768"/>
      <c r="R33" s="768"/>
      <c r="S33" s="768"/>
      <c r="T33" s="768"/>
      <c r="U33" s="76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649</v>
      </c>
      <c r="C35" s="719" t="s">
        <v>650</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651</v>
      </c>
      <c r="C37" s="770" t="s">
        <v>652</v>
      </c>
      <c r="D37" s="770"/>
      <c r="E37" s="770"/>
      <c r="F37" s="770"/>
      <c r="G37" s="770"/>
      <c r="H37" s="770"/>
      <c r="I37" s="770"/>
      <c r="J37" s="770"/>
      <c r="K37" s="770"/>
      <c r="L37" s="770"/>
      <c r="M37" s="770"/>
      <c r="N37" s="770"/>
      <c r="O37" s="770"/>
      <c r="P37" s="770"/>
      <c r="Q37" s="770"/>
      <c r="R37" s="770"/>
      <c r="S37" s="770"/>
      <c r="T37" s="770"/>
      <c r="U37" s="771"/>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653</v>
      </c>
      <c r="C39" s="721" t="s">
        <v>654</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655</v>
      </c>
      <c r="C41" s="772" t="s">
        <v>656</v>
      </c>
      <c r="D41" s="772"/>
      <c r="E41" s="772"/>
      <c r="F41" s="772"/>
      <c r="G41" s="772"/>
      <c r="H41" s="772"/>
      <c r="I41" s="772"/>
      <c r="J41" s="772"/>
      <c r="K41" s="772"/>
      <c r="L41" s="772"/>
      <c r="M41" s="772"/>
      <c r="N41" s="772"/>
      <c r="O41" s="772"/>
      <c r="P41" s="772"/>
      <c r="Q41" s="772"/>
      <c r="R41" s="772"/>
      <c r="S41" s="772"/>
      <c r="T41" s="772"/>
      <c r="U41" s="773"/>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657</v>
      </c>
      <c r="C43" s="719" t="s">
        <v>658</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60" t="s">
        <v>674</v>
      </c>
      <c r="D45" s="760"/>
      <c r="E45" s="760"/>
      <c r="F45" s="760"/>
      <c r="G45" s="760"/>
      <c r="H45" s="760"/>
      <c r="I45" s="760"/>
      <c r="J45" s="760"/>
      <c r="K45" s="760"/>
      <c r="L45" s="760"/>
      <c r="M45" s="760"/>
      <c r="N45" s="760"/>
      <c r="O45" s="760"/>
      <c r="P45" s="760"/>
      <c r="Q45" s="760"/>
      <c r="R45" s="760"/>
      <c r="S45" s="760"/>
      <c r="T45" s="760"/>
      <c r="U45" s="761"/>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60" t="s">
        <v>659</v>
      </c>
      <c r="D47" s="760"/>
      <c r="E47" s="760"/>
      <c r="F47" s="760"/>
      <c r="G47" s="760"/>
      <c r="H47" s="760"/>
      <c r="I47" s="760"/>
      <c r="J47" s="760"/>
      <c r="K47" s="760"/>
      <c r="L47" s="760"/>
      <c r="M47" s="760"/>
      <c r="N47" s="760"/>
      <c r="O47" s="760"/>
      <c r="P47" s="760"/>
      <c r="Q47" s="760"/>
      <c r="R47" s="760"/>
      <c r="S47" s="760"/>
      <c r="T47" s="760"/>
      <c r="U47" s="761"/>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60" t="s">
        <v>660</v>
      </c>
      <c r="D49" s="760"/>
      <c r="E49" s="760"/>
      <c r="F49" s="760"/>
      <c r="G49" s="760"/>
      <c r="H49" s="760"/>
      <c r="I49" s="760"/>
      <c r="J49" s="760"/>
      <c r="K49" s="760"/>
      <c r="L49" s="760"/>
      <c r="M49" s="760"/>
      <c r="N49" s="760"/>
      <c r="O49" s="760"/>
      <c r="P49" s="760"/>
      <c r="Q49" s="760"/>
      <c r="R49" s="760"/>
      <c r="S49" s="760"/>
      <c r="T49" s="760"/>
      <c r="U49" s="761"/>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60" t="s">
        <v>661</v>
      </c>
      <c r="D51" s="760"/>
      <c r="E51" s="760"/>
      <c r="F51" s="760"/>
      <c r="G51" s="760"/>
      <c r="H51" s="760"/>
      <c r="I51" s="760"/>
      <c r="J51" s="760"/>
      <c r="K51" s="760"/>
      <c r="L51" s="760"/>
      <c r="M51" s="760"/>
      <c r="N51" s="760"/>
      <c r="O51" s="760"/>
      <c r="P51" s="760"/>
      <c r="Q51" s="760"/>
      <c r="R51" s="760"/>
      <c r="S51" s="760"/>
      <c r="T51" s="760"/>
      <c r="U51" s="761"/>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62" t="s">
        <v>673</v>
      </c>
      <c r="D53" s="762"/>
      <c r="E53" s="762"/>
      <c r="F53" s="762"/>
      <c r="G53" s="762"/>
      <c r="H53" s="762"/>
      <c r="I53" s="762"/>
      <c r="J53" s="762"/>
      <c r="K53" s="762"/>
      <c r="L53" s="762"/>
      <c r="M53" s="762"/>
      <c r="N53" s="762"/>
      <c r="O53" s="762"/>
      <c r="P53" s="762"/>
      <c r="Q53" s="762"/>
      <c r="R53" s="762"/>
      <c r="S53" s="762"/>
      <c r="T53" s="762"/>
      <c r="U53" s="767"/>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662</v>
      </c>
      <c r="C55" s="770" t="s">
        <v>663</v>
      </c>
      <c r="D55" s="770"/>
      <c r="E55" s="770"/>
      <c r="F55" s="770"/>
      <c r="G55" s="770"/>
      <c r="H55" s="770"/>
      <c r="I55" s="770"/>
      <c r="J55" s="770"/>
      <c r="K55" s="770"/>
      <c r="L55" s="770"/>
      <c r="M55" s="770"/>
      <c r="N55" s="770"/>
      <c r="O55" s="770"/>
      <c r="P55" s="770"/>
      <c r="Q55" s="770"/>
      <c r="R55" s="770"/>
      <c r="S55" s="770"/>
      <c r="T55" s="770"/>
      <c r="U55" s="771"/>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664</v>
      </c>
      <c r="C57" s="770" t="s">
        <v>665</v>
      </c>
      <c r="D57" s="770"/>
      <c r="E57" s="770"/>
      <c r="F57" s="770"/>
      <c r="G57" s="770"/>
      <c r="H57" s="770"/>
      <c r="I57" s="770"/>
      <c r="J57" s="770"/>
      <c r="K57" s="770"/>
      <c r="L57" s="770"/>
      <c r="M57" s="770"/>
      <c r="N57" s="770"/>
      <c r="O57" s="770"/>
      <c r="P57" s="770"/>
      <c r="Q57" s="770"/>
      <c r="R57" s="770"/>
      <c r="S57" s="770"/>
      <c r="T57" s="770"/>
      <c r="U57" s="771"/>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666</v>
      </c>
      <c r="C59" s="726" t="s">
        <v>667</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7"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5" t="s">
        <v>740</v>
      </c>
      <c r="C3" s="776"/>
      <c r="D3" s="776"/>
      <c r="E3" s="776"/>
      <c r="F3" s="777"/>
      <c r="G3" s="121"/>
    </row>
    <row r="4" spans="2:20" ht="16.5" customHeight="1">
      <c r="B4" s="778"/>
      <c r="C4" s="779"/>
      <c r="D4" s="779"/>
      <c r="E4" s="779"/>
      <c r="F4" s="780"/>
      <c r="G4" s="121"/>
    </row>
    <row r="5" spans="2:20" ht="71.25" customHeight="1">
      <c r="B5" s="778"/>
      <c r="C5" s="779"/>
      <c r="D5" s="779"/>
      <c r="E5" s="779"/>
      <c r="F5" s="780"/>
      <c r="G5" s="121"/>
    </row>
    <row r="6" spans="2:20" ht="21.75" customHeight="1">
      <c r="B6" s="781"/>
      <c r="C6" s="782"/>
      <c r="D6" s="782"/>
      <c r="E6" s="782"/>
      <c r="F6" s="783"/>
      <c r="G6" s="121"/>
    </row>
    <row r="8" spans="2:20" ht="21">
      <c r="B8" s="774" t="s">
        <v>482</v>
      </c>
      <c r="C8" s="774"/>
      <c r="D8" s="774"/>
      <c r="E8" s="774"/>
      <c r="F8" s="774"/>
      <c r="G8" s="774"/>
    </row>
    <row r="9" spans="2:20" ht="24.75" customHeight="1" thickBot="1">
      <c r="B9" s="113"/>
      <c r="C9" s="113"/>
      <c r="D9" s="113"/>
      <c r="E9" s="113"/>
      <c r="F9" s="113"/>
      <c r="G9" s="118"/>
    </row>
    <row r="10" spans="2:20" ht="27.75" customHeight="1" thickBot="1">
      <c r="B10" s="116" t="s">
        <v>171</v>
      </c>
      <c r="C10" s="101" t="s">
        <v>407</v>
      </c>
      <c r="D10" s="113"/>
      <c r="E10" s="113"/>
      <c r="F10" s="113"/>
      <c r="G10" s="118"/>
    </row>
    <row r="11" spans="2:20">
      <c r="B11" s="113"/>
      <c r="C11" s="113"/>
      <c r="D11" s="113"/>
      <c r="E11" s="113"/>
      <c r="F11" s="113"/>
      <c r="G11" s="118"/>
    </row>
    <row r="12" spans="2:20" s="9" customFormat="1" ht="31.5" customHeight="1" thickBot="1">
      <c r="B12" s="82" t="s">
        <v>593</v>
      </c>
      <c r="G12" s="28"/>
      <c r="L12" s="33"/>
      <c r="M12" s="33"/>
      <c r="N12" s="33"/>
      <c r="O12" s="33"/>
      <c r="P12" s="33"/>
      <c r="Q12" s="68"/>
      <c r="S12" s="8"/>
      <c r="T12" s="8"/>
    </row>
    <row r="13" spans="2:20" s="9" customFormat="1" ht="26.25" customHeight="1" thickBot="1">
      <c r="B13" s="101"/>
      <c r="C13" s="123" t="s">
        <v>632</v>
      </c>
      <c r="G13" s="108"/>
      <c r="L13" s="33"/>
      <c r="M13" s="33"/>
      <c r="N13" s="33"/>
      <c r="O13" s="33"/>
      <c r="P13" s="33"/>
      <c r="Q13" s="68"/>
      <c r="S13" s="8"/>
      <c r="T13" s="8"/>
    </row>
    <row r="14" spans="2:20" s="9" customFormat="1" ht="26.25" customHeight="1" thickBot="1">
      <c r="B14" s="101"/>
      <c r="C14" s="171" t="s">
        <v>627</v>
      </c>
      <c r="G14" s="122"/>
      <c r="L14" s="33"/>
      <c r="M14" s="33"/>
      <c r="N14" s="33"/>
      <c r="O14" s="33"/>
      <c r="P14" s="33"/>
      <c r="Q14" s="68"/>
      <c r="S14" s="8"/>
      <c r="T14" s="8"/>
    </row>
    <row r="15" spans="2:20" s="9" customFormat="1" ht="26.25" customHeight="1" thickBot="1">
      <c r="B15" s="101"/>
      <c r="C15" s="171" t="s">
        <v>628</v>
      </c>
      <c r="G15" s="122"/>
      <c r="L15" s="33"/>
      <c r="M15" s="33"/>
      <c r="N15" s="33"/>
      <c r="O15" s="33"/>
      <c r="P15" s="33"/>
      <c r="Q15" s="68"/>
      <c r="S15" s="8"/>
      <c r="T15" s="8"/>
    </row>
    <row r="16" spans="2:20" s="9" customFormat="1" ht="26.25" customHeight="1" thickBot="1">
      <c r="B16" s="101"/>
      <c r="C16" s="171" t="s">
        <v>629</v>
      </c>
      <c r="G16" s="122"/>
      <c r="L16" s="33"/>
      <c r="M16" s="33"/>
      <c r="N16" s="33"/>
      <c r="O16" s="33"/>
      <c r="P16" s="33"/>
      <c r="Q16" s="68"/>
      <c r="S16" s="8"/>
      <c r="T16" s="8"/>
    </row>
    <row r="17" spans="2:20" s="9" customFormat="1" ht="26.25" customHeight="1" thickBot="1">
      <c r="B17" s="101"/>
      <c r="C17" s="123" t="s">
        <v>630</v>
      </c>
      <c r="G17" s="108"/>
      <c r="L17" s="33"/>
      <c r="M17" s="33"/>
      <c r="N17" s="33"/>
      <c r="O17" s="33"/>
      <c r="P17" s="33"/>
      <c r="Q17" s="68"/>
      <c r="S17" s="8"/>
      <c r="T17" s="8"/>
    </row>
    <row r="18" spans="2:20" s="9" customFormat="1" ht="26.25" customHeight="1" thickBot="1">
      <c r="B18" s="101"/>
      <c r="C18" s="123" t="s">
        <v>631</v>
      </c>
      <c r="G18" s="122"/>
      <c r="L18" s="33"/>
      <c r="M18" s="33"/>
      <c r="N18" s="33"/>
      <c r="O18" s="33"/>
      <c r="P18" s="33"/>
      <c r="Q18" s="68"/>
      <c r="S18" s="8"/>
      <c r="T18" s="8"/>
    </row>
    <row r="19" spans="2:20" s="9" customFormat="1" ht="26.25" customHeight="1" thickBot="1">
      <c r="B19" s="101"/>
      <c r="C19" s="123" t="s">
        <v>633</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543</v>
      </c>
      <c r="C21" s="242" t="s">
        <v>472</v>
      </c>
      <c r="D21" s="242" t="s">
        <v>448</v>
      </c>
      <c r="E21" s="242" t="s">
        <v>440</v>
      </c>
      <c r="F21" s="242" t="s">
        <v>556</v>
      </c>
      <c r="G21" s="40"/>
      <c r="M21" s="25"/>
      <c r="T21" s="25"/>
    </row>
    <row r="22" spans="2:20" s="102" customFormat="1" ht="36" customHeight="1">
      <c r="B22" s="646" t="s">
        <v>546</v>
      </c>
      <c r="C22" s="652" t="s">
        <v>438</v>
      </c>
      <c r="D22" s="655" t="s">
        <v>444</v>
      </c>
      <c r="E22" s="659" t="s">
        <v>592</v>
      </c>
      <c r="F22" s="655" t="s">
        <v>449</v>
      </c>
      <c r="G22" s="173"/>
      <c r="M22" s="644"/>
      <c r="T22" s="644"/>
    </row>
    <row r="23" spans="2:20" s="102" customFormat="1" ht="35.25" customHeight="1">
      <c r="B23" s="647" t="s">
        <v>459</v>
      </c>
      <c r="C23" s="653" t="s">
        <v>439</v>
      </c>
      <c r="D23" s="656" t="s">
        <v>445</v>
      </c>
      <c r="E23" s="660" t="s">
        <v>592</v>
      </c>
      <c r="F23" s="656" t="s">
        <v>449</v>
      </c>
      <c r="G23" s="173"/>
      <c r="M23" s="644"/>
      <c r="T23" s="644"/>
    </row>
    <row r="24" spans="2:20" s="102" customFormat="1" ht="34.5" customHeight="1">
      <c r="B24" s="647" t="s">
        <v>456</v>
      </c>
      <c r="C24" s="653" t="s">
        <v>439</v>
      </c>
      <c r="D24" s="656" t="s">
        <v>446</v>
      </c>
      <c r="E24" s="660" t="s">
        <v>592</v>
      </c>
      <c r="F24" s="656" t="s">
        <v>449</v>
      </c>
      <c r="G24" s="173"/>
      <c r="M24" s="644"/>
      <c r="T24" s="644"/>
    </row>
    <row r="25" spans="2:20" s="102" customFormat="1" ht="32.25" customHeight="1">
      <c r="B25" s="648" t="s">
        <v>457</v>
      </c>
      <c r="C25" s="653" t="s">
        <v>438</v>
      </c>
      <c r="D25" s="656" t="s">
        <v>447</v>
      </c>
      <c r="E25" s="661" t="s">
        <v>611</v>
      </c>
      <c r="F25" s="664"/>
      <c r="G25" s="173"/>
      <c r="M25" s="644"/>
      <c r="T25" s="644"/>
    </row>
    <row r="26" spans="2:20" s="102" customFormat="1" ht="30.75" customHeight="1">
      <c r="B26" s="649" t="s">
        <v>544</v>
      </c>
      <c r="C26" s="653" t="s">
        <v>438</v>
      </c>
      <c r="D26" s="656"/>
      <c r="E26" s="661"/>
      <c r="F26" s="664"/>
      <c r="G26" s="173"/>
      <c r="M26" s="644"/>
      <c r="T26" s="644"/>
    </row>
    <row r="27" spans="2:20" s="102" customFormat="1" ht="32.25" customHeight="1">
      <c r="B27" s="650" t="s">
        <v>545</v>
      </c>
      <c r="C27" s="653" t="s">
        <v>438</v>
      </c>
      <c r="D27" s="657" t="s">
        <v>541</v>
      </c>
      <c r="E27" s="661"/>
      <c r="F27" s="664"/>
      <c r="G27" s="173"/>
      <c r="M27" s="644"/>
      <c r="T27" s="644"/>
    </row>
    <row r="28" spans="2:20" s="102" customFormat="1" ht="27" customHeight="1">
      <c r="B28" s="648" t="s">
        <v>458</v>
      </c>
      <c r="C28" s="653" t="s">
        <v>441</v>
      </c>
      <c r="D28" s="656" t="s">
        <v>483</v>
      </c>
      <c r="E28" s="661" t="s">
        <v>460</v>
      </c>
      <c r="F28" s="664"/>
      <c r="G28" s="173"/>
      <c r="M28" s="644"/>
      <c r="T28" s="644"/>
    </row>
    <row r="29" spans="2:20" s="102" customFormat="1" ht="27" customHeight="1">
      <c r="B29" s="650" t="s">
        <v>453</v>
      </c>
      <c r="C29" s="653" t="s">
        <v>438</v>
      </c>
      <c r="D29" s="656"/>
      <c r="E29" s="661"/>
      <c r="F29" s="656" t="s">
        <v>408</v>
      </c>
      <c r="G29" s="173"/>
      <c r="M29" s="644"/>
      <c r="T29" s="644"/>
    </row>
    <row r="30" spans="2:20" s="102" customFormat="1" ht="32.25" customHeight="1">
      <c r="B30" s="648" t="s">
        <v>207</v>
      </c>
      <c r="C30" s="653" t="s">
        <v>443</v>
      </c>
      <c r="D30" s="656" t="s">
        <v>558</v>
      </c>
      <c r="E30" s="662"/>
      <c r="F30" s="656" t="s">
        <v>557</v>
      </c>
      <c r="G30" s="645"/>
      <c r="M30" s="644"/>
    </row>
    <row r="31" spans="2:20" s="102" customFormat="1" ht="27.75" customHeight="1">
      <c r="B31" s="651" t="s">
        <v>542</v>
      </c>
      <c r="C31" s="654" t="s">
        <v>442</v>
      </c>
      <c r="D31" s="658"/>
      <c r="E31" s="663"/>
      <c r="F31" s="658"/>
      <c r="G31" s="645"/>
      <c r="M31" s="644"/>
    </row>
    <row r="32" spans="2:20" s="102" customFormat="1" ht="23.25" customHeight="1">
      <c r="C32" s="174"/>
      <c r="D32" s="174"/>
      <c r="E32" s="174"/>
      <c r="G32" s="645"/>
      <c r="M32" s="644"/>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411</v>
      </c>
      <c r="B1" s="8" t="s">
        <v>41</v>
      </c>
      <c r="C1" s="119" t="s">
        <v>234</v>
      </c>
      <c r="D1" s="8" t="s">
        <v>416</v>
      </c>
      <c r="E1" s="119" t="s">
        <v>451</v>
      </c>
      <c r="F1" s="119" t="s">
        <v>552</v>
      </c>
      <c r="G1" s="119" t="s">
        <v>575</v>
      </c>
      <c r="H1" s="119" t="s">
        <v>586</v>
      </c>
    </row>
    <row r="2" spans="1:8">
      <c r="A2" s="12" t="s">
        <v>29</v>
      </c>
      <c r="B2" s="12" t="s">
        <v>27</v>
      </c>
      <c r="C2" s="10">
        <v>2006</v>
      </c>
      <c r="D2" s="12" t="s">
        <v>417</v>
      </c>
      <c r="E2" s="10">
        <f>'2. LRAMVA Threshold'!D9</f>
        <v>0</v>
      </c>
      <c r="F2" s="26" t="s">
        <v>170</v>
      </c>
      <c r="G2" s="12" t="s">
        <v>576</v>
      </c>
      <c r="H2" s="12" t="s">
        <v>594</v>
      </c>
    </row>
    <row r="3" spans="1:8">
      <c r="A3" s="12" t="s">
        <v>372</v>
      </c>
      <c r="B3" s="12" t="s">
        <v>27</v>
      </c>
      <c r="C3" s="10">
        <v>2007</v>
      </c>
      <c r="D3" s="12" t="s">
        <v>418</v>
      </c>
      <c r="E3" s="10">
        <f>'2. LRAMVA Threshold'!D24</f>
        <v>2017</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23" zoomScale="85" zoomScaleNormal="85" workbookViewId="0">
      <selection activeCell="B28" sqref="B28:G43"/>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68" t="s">
        <v>554</v>
      </c>
      <c r="D6" s="17"/>
      <c r="E6" s="9"/>
      <c r="T6" s="9"/>
      <c r="V6" s="8"/>
    </row>
    <row r="7" spans="2:22" ht="21" customHeight="1">
      <c r="B7" s="536"/>
      <c r="C7" s="17"/>
      <c r="D7" s="17"/>
      <c r="E7" s="9"/>
      <c r="T7" s="9"/>
      <c r="V7" s="8"/>
    </row>
    <row r="8" spans="2:22" ht="24.75" customHeight="1">
      <c r="B8" s="116" t="s">
        <v>239</v>
      </c>
      <c r="C8" s="188"/>
      <c r="D8" s="600"/>
      <c r="E8" s="9"/>
      <c r="T8" s="9"/>
      <c r="V8" s="8"/>
    </row>
    <row r="9" spans="2:22" ht="41.25" customHeight="1">
      <c r="B9" s="550" t="s">
        <v>523</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559</v>
      </c>
      <c r="C11" s="566"/>
      <c r="D11" s="566"/>
      <c r="E11" s="566"/>
      <c r="F11" s="566"/>
      <c r="G11" s="566"/>
      <c r="H11" s="566"/>
      <c r="T11" s="549"/>
      <c r="U11" s="549"/>
    </row>
    <row r="12" spans="2:22" s="32" customFormat="1" ht="18.75" customHeight="1">
      <c r="B12" s="543"/>
      <c r="T12" s="185"/>
      <c r="U12" s="185"/>
    </row>
    <row r="13" spans="2:22" s="32" customFormat="1" ht="22.5" customHeight="1" thickBot="1">
      <c r="B13" s="184" t="s">
        <v>510</v>
      </c>
      <c r="C13" s="17"/>
      <c r="F13" s="184" t="s">
        <v>511</v>
      </c>
      <c r="G13" s="36"/>
      <c r="H13" s="31"/>
      <c r="I13" s="9"/>
      <c r="J13" s="183" t="s">
        <v>508</v>
      </c>
      <c r="N13" s="102"/>
      <c r="P13" s="9"/>
      <c r="Q13" s="186"/>
      <c r="R13" s="42"/>
      <c r="T13" s="185"/>
      <c r="U13" s="185"/>
    </row>
    <row r="14" spans="2:22" ht="29.25" customHeight="1" thickBot="1">
      <c r="B14" s="123" t="s">
        <v>550</v>
      </c>
      <c r="D14" s="541" t="s">
        <v>513</v>
      </c>
      <c r="E14" s="129"/>
      <c r="F14" s="123" t="s">
        <v>551</v>
      </c>
      <c r="H14" s="541" t="s">
        <v>513</v>
      </c>
      <c r="J14" s="123" t="s">
        <v>518</v>
      </c>
      <c r="L14" s="131"/>
      <c r="N14" s="102"/>
      <c r="Q14" s="98"/>
      <c r="R14" s="95"/>
    </row>
    <row r="15" spans="2:22" ht="26.25" customHeight="1" thickBot="1">
      <c r="B15" s="123" t="s">
        <v>425</v>
      </c>
      <c r="C15" s="105"/>
      <c r="D15" s="541" t="s">
        <v>241</v>
      </c>
      <c r="F15" s="123" t="s">
        <v>415</v>
      </c>
      <c r="G15" s="126"/>
      <c r="H15" s="541" t="s">
        <v>241</v>
      </c>
      <c r="I15" s="17"/>
      <c r="J15" s="123" t="s">
        <v>519</v>
      </c>
      <c r="L15" s="131"/>
      <c r="M15" s="102"/>
      <c r="Q15" s="107"/>
      <c r="R15" s="95"/>
    </row>
    <row r="16" spans="2:22" ht="28.5" customHeight="1" thickBot="1">
      <c r="B16" s="123" t="s">
        <v>455</v>
      </c>
      <c r="C16" s="105"/>
      <c r="D16" s="542" t="s">
        <v>506</v>
      </c>
      <c r="E16" s="102"/>
      <c r="F16" s="123" t="s">
        <v>435</v>
      </c>
      <c r="G16" s="124"/>
      <c r="H16" s="542" t="s">
        <v>506</v>
      </c>
      <c r="I16" s="102"/>
      <c r="K16" s="194"/>
      <c r="L16" s="194"/>
      <c r="M16" s="194"/>
      <c r="N16" s="194"/>
      <c r="Q16" s="114"/>
      <c r="R16" s="95"/>
    </row>
    <row r="17" spans="1:21" ht="29.25" customHeight="1">
      <c r="B17" s="123" t="s">
        <v>422</v>
      </c>
      <c r="C17" s="105"/>
      <c r="D17" s="732">
        <v>0</v>
      </c>
      <c r="E17" s="120"/>
      <c r="F17" s="739" t="s">
        <v>677</v>
      </c>
      <c r="G17" s="194"/>
      <c r="H17" s="733"/>
      <c r="I17" s="17"/>
      <c r="M17" s="194"/>
      <c r="N17" s="194"/>
      <c r="P17" s="98"/>
      <c r="Q17" s="98"/>
      <c r="R17" s="95"/>
    </row>
    <row r="18" spans="1:21" s="28" customFormat="1" ht="29.25" customHeight="1">
      <c r="B18" s="123"/>
      <c r="C18" s="734"/>
      <c r="D18" s="731"/>
      <c r="E18" s="735"/>
      <c r="F18" s="730"/>
      <c r="G18" s="736"/>
      <c r="H18" s="737"/>
      <c r="I18" s="162"/>
      <c r="M18" s="736"/>
      <c r="N18" s="736"/>
      <c r="P18" s="736"/>
      <c r="Q18" s="736"/>
      <c r="R18" s="738"/>
      <c r="T18" s="37"/>
      <c r="U18" s="37"/>
    </row>
    <row r="19" spans="1:21" ht="27.75" customHeight="1" thickBot="1">
      <c r="E19" s="9"/>
      <c r="F19" s="123" t="s">
        <v>436</v>
      </c>
      <c r="G19" s="602" t="s">
        <v>364</v>
      </c>
      <c r="H19" s="241">
        <f>SUM(R54,R57,R60,R63,R66,R69,R72,R75,R78)</f>
        <v>77955.964885193564</v>
      </c>
      <c r="I19" s="17"/>
      <c r="J19" s="114"/>
      <c r="K19" s="114"/>
      <c r="L19" s="114"/>
      <c r="M19" s="114"/>
      <c r="N19" s="114"/>
      <c r="P19" s="114"/>
      <c r="Q19" s="114"/>
      <c r="R19" s="95"/>
    </row>
    <row r="20" spans="1:21" ht="27.75" customHeight="1" thickBot="1">
      <c r="E20" s="9"/>
      <c r="F20" s="123" t="s">
        <v>437</v>
      </c>
      <c r="G20" s="602" t="s">
        <v>365</v>
      </c>
      <c r="H20" s="130">
        <f>-SUM(R55,R58,R61,R64,R67,R70,R73,R76,R79)</f>
        <v>64159.686900000008</v>
      </c>
      <c r="I20" s="17"/>
      <c r="J20" s="114"/>
      <c r="P20" s="114"/>
      <c r="Q20" s="114"/>
      <c r="R20" s="95"/>
    </row>
    <row r="21" spans="1:21" ht="27.75" customHeight="1" thickBot="1">
      <c r="C21" s="32"/>
      <c r="D21" s="32"/>
      <c r="E21" s="32"/>
      <c r="F21" s="123" t="s">
        <v>409</v>
      </c>
      <c r="G21" s="602" t="s">
        <v>366</v>
      </c>
      <c r="H21" s="187">
        <f>R84</f>
        <v>366.05594341036277</v>
      </c>
      <c r="I21" s="102"/>
      <c r="P21" s="114"/>
      <c r="Q21" s="114"/>
      <c r="R21" s="95"/>
    </row>
    <row r="22" spans="1:21" ht="27.75" customHeight="1">
      <c r="C22" s="32"/>
      <c r="D22" s="32"/>
      <c r="E22" s="32"/>
      <c r="F22" s="123" t="s">
        <v>512</v>
      </c>
      <c r="G22" s="602" t="s">
        <v>450</v>
      </c>
      <c r="H22" s="187">
        <f>H19-H20+H21</f>
        <v>14162.333928603919</v>
      </c>
      <c r="I22" s="102"/>
      <c r="P22" s="194"/>
      <c r="Q22" s="194"/>
      <c r="R22" s="95"/>
    </row>
    <row r="23" spans="1:21" ht="22.5" customHeight="1">
      <c r="A23" s="28"/>
      <c r="E23" s="9"/>
    </row>
    <row r="24" spans="1:21" ht="13.5" customHeight="1">
      <c r="A24" s="28"/>
      <c r="B24" s="117" t="s">
        <v>420</v>
      </c>
      <c r="C24" s="35"/>
      <c r="E24" s="9"/>
    </row>
    <row r="25" spans="1:21" ht="13.5" customHeight="1">
      <c r="A25" s="28"/>
      <c r="B25" s="117"/>
      <c r="C25" s="35"/>
      <c r="E25" s="9"/>
    </row>
    <row r="26" spans="1:21" ht="108" customHeight="1">
      <c r="A26" s="28"/>
      <c r="B26" s="786" t="s">
        <v>684</v>
      </c>
      <c r="C26" s="786"/>
      <c r="D26" s="786"/>
      <c r="E26" s="786"/>
      <c r="F26" s="786"/>
      <c r="G26" s="786"/>
    </row>
    <row r="27" spans="1:21" ht="14.25" customHeight="1">
      <c r="A27" s="28"/>
      <c r="B27" s="547"/>
      <c r="C27" s="547"/>
      <c r="D27" s="537"/>
      <c r="E27" s="537"/>
      <c r="F27" s="537"/>
      <c r="G27" s="547"/>
    </row>
    <row r="28" spans="1:21" s="17" customFormat="1" ht="27" customHeight="1">
      <c r="B28" s="787" t="s">
        <v>509</v>
      </c>
      <c r="C28" s="788"/>
      <c r="D28" s="132" t="s">
        <v>41</v>
      </c>
      <c r="E28" s="133" t="s">
        <v>675</v>
      </c>
      <c r="F28" s="133" t="s">
        <v>409</v>
      </c>
      <c r="G28" s="134" t="s">
        <v>410</v>
      </c>
      <c r="T28" s="135"/>
      <c r="U28" s="135"/>
    </row>
    <row r="29" spans="1:21" ht="20.25" customHeight="1">
      <c r="B29" s="784" t="s">
        <v>29</v>
      </c>
      <c r="C29" s="785"/>
      <c r="D29" s="637" t="s">
        <v>27</v>
      </c>
      <c r="E29" s="137">
        <f>SUM(D54:D80)</f>
        <v>-5067.7670892542164</v>
      </c>
      <c r="F29" s="138">
        <f>D84</f>
        <v>-445.01605812113303</v>
      </c>
      <c r="G29" s="137">
        <f t="shared" ref="G29:G35" si="0">E29+F29</f>
        <v>-5512.7831473753495</v>
      </c>
    </row>
    <row r="30" spans="1:21" ht="20.25" customHeight="1">
      <c r="B30" s="784" t="s">
        <v>372</v>
      </c>
      <c r="C30" s="785"/>
      <c r="D30" s="637" t="s">
        <v>27</v>
      </c>
      <c r="E30" s="139">
        <f>SUM(E54:E80)</f>
        <v>11450.371429885166</v>
      </c>
      <c r="F30" s="140">
        <f>E84</f>
        <v>466.08764442586516</v>
      </c>
      <c r="G30" s="139">
        <f t="shared" si="0"/>
        <v>11916.459074311031</v>
      </c>
    </row>
    <row r="31" spans="1:21" ht="20.25" customHeight="1">
      <c r="B31" s="784" t="s">
        <v>763</v>
      </c>
      <c r="C31" s="785"/>
      <c r="D31" s="637" t="s">
        <v>768</v>
      </c>
      <c r="E31" s="139">
        <f>SUM(F54:F80)</f>
        <v>7413.6736445626129</v>
      </c>
      <c r="F31" s="140">
        <f>F84</f>
        <v>344.98435710563064</v>
      </c>
      <c r="G31" s="139">
        <f t="shared" si="0"/>
        <v>7758.6580016682437</v>
      </c>
    </row>
    <row r="32" spans="1:21" ht="20.25" customHeight="1">
      <c r="B32" s="784" t="s">
        <v>764</v>
      </c>
      <c r="C32" s="785"/>
      <c r="D32" s="637" t="s">
        <v>768</v>
      </c>
      <c r="E32" s="139">
        <f>SUM(G54:G80)</f>
        <v>0</v>
      </c>
      <c r="F32" s="140">
        <f>G84</f>
        <v>0</v>
      </c>
      <c r="G32" s="139">
        <f t="shared" si="0"/>
        <v>0</v>
      </c>
    </row>
    <row r="33" spans="2:22" ht="20.25" customHeight="1">
      <c r="B33" s="784" t="s">
        <v>765</v>
      </c>
      <c r="C33" s="785"/>
      <c r="D33" s="637" t="s">
        <v>27</v>
      </c>
      <c r="E33" s="139">
        <f>SUM(H54:H80)</f>
        <v>0</v>
      </c>
      <c r="F33" s="140">
        <f>H84</f>
        <v>0</v>
      </c>
      <c r="G33" s="139">
        <f t="shared" si="0"/>
        <v>0</v>
      </c>
    </row>
    <row r="34" spans="2:22" ht="20.25" customHeight="1">
      <c r="B34" s="784" t="s">
        <v>766</v>
      </c>
      <c r="C34" s="785"/>
      <c r="D34" s="637" t="s">
        <v>767</v>
      </c>
      <c r="E34" s="139">
        <f>SUM(I54:I80)</f>
        <v>0</v>
      </c>
      <c r="F34" s="140">
        <f>I84</f>
        <v>0</v>
      </c>
      <c r="G34" s="139">
        <f t="shared" si="0"/>
        <v>0</v>
      </c>
    </row>
    <row r="35" spans="2:22" ht="20.25" customHeight="1">
      <c r="B35" s="784" t="s">
        <v>31</v>
      </c>
      <c r="C35" s="785"/>
      <c r="D35" s="637" t="s">
        <v>767</v>
      </c>
      <c r="E35" s="139">
        <f>SUM(J54:J80)</f>
        <v>0</v>
      </c>
      <c r="F35" s="140">
        <f>J84</f>
        <v>0</v>
      </c>
      <c r="G35" s="139">
        <f t="shared" si="0"/>
        <v>0</v>
      </c>
    </row>
    <row r="36" spans="2:22" ht="20.25" hidden="1" customHeight="1">
      <c r="B36" s="784"/>
      <c r="C36" s="785"/>
      <c r="D36" s="637"/>
      <c r="E36" s="139">
        <f>SUM(K54:K80)</f>
        <v>0</v>
      </c>
      <c r="F36" s="140">
        <f>K84</f>
        <v>0</v>
      </c>
      <c r="G36" s="139">
        <f t="shared" ref="G36:G42" si="1">E36+F36</f>
        <v>0</v>
      </c>
    </row>
    <row r="37" spans="2:22" ht="20.25" hidden="1" customHeight="1">
      <c r="B37" s="784"/>
      <c r="C37" s="785"/>
      <c r="D37" s="637"/>
      <c r="E37" s="139">
        <f>SUM(L54:L80)</f>
        <v>0</v>
      </c>
      <c r="F37" s="140">
        <f>L84</f>
        <v>0</v>
      </c>
      <c r="G37" s="139">
        <f t="shared" si="1"/>
        <v>0</v>
      </c>
    </row>
    <row r="38" spans="2:22" ht="20.25" hidden="1" customHeight="1">
      <c r="B38" s="784"/>
      <c r="C38" s="785"/>
      <c r="D38" s="637"/>
      <c r="E38" s="139">
        <f>SUM(M54:M80)</f>
        <v>0</v>
      </c>
      <c r="F38" s="140">
        <f>M84</f>
        <v>0</v>
      </c>
      <c r="G38" s="139">
        <f t="shared" si="1"/>
        <v>0</v>
      </c>
    </row>
    <row r="39" spans="2:22" ht="20.25" hidden="1" customHeight="1">
      <c r="B39" s="784"/>
      <c r="C39" s="785"/>
      <c r="D39" s="637"/>
      <c r="E39" s="139">
        <f>SUM(N54:N80)</f>
        <v>0</v>
      </c>
      <c r="F39" s="140">
        <f>N84</f>
        <v>0</v>
      </c>
      <c r="G39" s="139">
        <f t="shared" si="1"/>
        <v>0</v>
      </c>
    </row>
    <row r="40" spans="2:22" ht="20.25" hidden="1" customHeight="1">
      <c r="B40" s="784"/>
      <c r="C40" s="785"/>
      <c r="D40" s="637"/>
      <c r="E40" s="139">
        <f>SUM(O54:O80)</f>
        <v>0</v>
      </c>
      <c r="F40" s="140">
        <f>O84</f>
        <v>0</v>
      </c>
      <c r="G40" s="139">
        <f t="shared" si="1"/>
        <v>0</v>
      </c>
    </row>
    <row r="41" spans="2:22" ht="20.25" hidden="1" customHeight="1">
      <c r="B41" s="784"/>
      <c r="C41" s="785"/>
      <c r="D41" s="637"/>
      <c r="E41" s="139">
        <f>SUM(P54:P80)</f>
        <v>0</v>
      </c>
      <c r="F41" s="140">
        <f>P84</f>
        <v>0</v>
      </c>
      <c r="G41" s="139">
        <f t="shared" si="1"/>
        <v>0</v>
      </c>
    </row>
    <row r="42" spans="2:22" ht="20.25" hidden="1" customHeight="1">
      <c r="B42" s="784"/>
      <c r="C42" s="785"/>
      <c r="D42" s="638"/>
      <c r="E42" s="141">
        <f>SUM(Q54:Q80)</f>
        <v>0</v>
      </c>
      <c r="F42" s="142">
        <f>Q84</f>
        <v>0</v>
      </c>
      <c r="G42" s="141">
        <f t="shared" si="1"/>
        <v>0</v>
      </c>
    </row>
    <row r="43" spans="2:22" s="8" customFormat="1" ht="21" customHeight="1">
      <c r="B43" s="789" t="s">
        <v>26</v>
      </c>
      <c r="C43" s="790"/>
      <c r="D43" s="136"/>
      <c r="E43" s="143">
        <f>SUM(E29:E42)</f>
        <v>13796.277985193563</v>
      </c>
      <c r="F43" s="143">
        <f>SUM(F29:F42)</f>
        <v>366.05594341036277</v>
      </c>
      <c r="G43" s="143">
        <f>SUM(G29:G42)</f>
        <v>14162.333928603926</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461</v>
      </c>
      <c r="C46" s="31"/>
      <c r="D46" s="31"/>
      <c r="E46" s="596"/>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786" t="s">
        <v>614</v>
      </c>
      <c r="C48" s="786"/>
      <c r="D48" s="786"/>
      <c r="E48" s="786"/>
      <c r="F48" s="786"/>
      <c r="G48" s="786"/>
      <c r="H48" s="786"/>
      <c r="I48" s="786"/>
      <c r="J48" s="786"/>
      <c r="K48" s="786"/>
      <c r="L48" s="786"/>
      <c r="M48" s="616"/>
      <c r="N48" s="104"/>
      <c r="O48" s="104"/>
      <c r="P48" s="104"/>
      <c r="Q48" s="104"/>
      <c r="R48" s="104"/>
      <c r="T48" s="37"/>
      <c r="U48" s="19"/>
      <c r="V48" s="38"/>
    </row>
    <row r="49" spans="2:22" s="28" customFormat="1" ht="41.1" customHeight="1">
      <c r="B49" s="786" t="s">
        <v>565</v>
      </c>
      <c r="C49" s="786"/>
      <c r="D49" s="786"/>
      <c r="E49" s="786"/>
      <c r="F49" s="786"/>
      <c r="G49" s="786"/>
      <c r="H49" s="786"/>
      <c r="I49" s="786"/>
      <c r="J49" s="786"/>
      <c r="K49" s="786"/>
      <c r="L49" s="786"/>
      <c r="M49" s="616"/>
      <c r="N49" s="104"/>
      <c r="O49" s="104"/>
      <c r="P49" s="104"/>
      <c r="Q49" s="104"/>
      <c r="R49" s="104"/>
      <c r="T49" s="37"/>
      <c r="U49" s="19"/>
      <c r="V49" s="38"/>
    </row>
    <row r="50" spans="2:22" s="28" customFormat="1" ht="18" customHeight="1">
      <c r="B50" s="786" t="s">
        <v>683</v>
      </c>
      <c r="C50" s="786"/>
      <c r="D50" s="786"/>
      <c r="E50" s="786"/>
      <c r="F50" s="786"/>
      <c r="G50" s="786"/>
      <c r="H50" s="786"/>
      <c r="I50" s="786"/>
      <c r="J50" s="786"/>
      <c r="K50" s="786"/>
      <c r="L50" s="786"/>
      <c r="M50" s="616"/>
      <c r="N50" s="104"/>
      <c r="O50" s="104"/>
      <c r="P50" s="104"/>
      <c r="Q50" s="104"/>
      <c r="R50" s="104"/>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520</v>
      </c>
      <c r="D52" s="134" t="str">
        <f>IF($B29&lt;&gt;"",$B29,"")</f>
        <v>Residential</v>
      </c>
      <c r="E52" s="134" t="str">
        <f>IF($B30&lt;&gt;"",$B30,"")</f>
        <v>GS&lt;50 kW</v>
      </c>
      <c r="F52" s="134" t="str">
        <f>IF($B31&lt;&gt;"",$B31,"")</f>
        <v>GS 50 to 2999 KW</v>
      </c>
      <c r="G52" s="134" t="str">
        <f>IF($B32&lt;&gt;"",$B32,"")</f>
        <v>GS 3000 to 4999 KW</v>
      </c>
      <c r="H52" s="134" t="str">
        <f>IF($B33&lt;&gt;"",$B33,"")</f>
        <v>USL</v>
      </c>
      <c r="I52" s="134" t="str">
        <f>IF($B34&lt;&gt;"",$B34,"")</f>
        <v xml:space="preserve">Sentinel </v>
      </c>
      <c r="J52" s="134" t="str">
        <f>IF($B35&lt;&gt;"",$B35,"")</f>
        <v>Street Lighting</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4"/>
      <c r="C53" s="575"/>
      <c r="D53" s="575" t="str">
        <f>D29</f>
        <v>kWh</v>
      </c>
      <c r="E53" s="575" t="str">
        <f>D30</f>
        <v>kWh</v>
      </c>
      <c r="F53" s="575" t="str">
        <f>D31</f>
        <v>KW</v>
      </c>
      <c r="G53" s="575" t="str">
        <f>D32</f>
        <v>KW</v>
      </c>
      <c r="H53" s="575" t="str">
        <f>D33</f>
        <v>kWh</v>
      </c>
      <c r="I53" s="575" t="str">
        <f>D34</f>
        <v xml:space="preserve">kW </v>
      </c>
      <c r="J53" s="575" t="str">
        <f>D35</f>
        <v xml:space="preserve">kW </v>
      </c>
      <c r="K53" s="575">
        <f>D36</f>
        <v>0</v>
      </c>
      <c r="L53" s="575">
        <f>D37</f>
        <v>0</v>
      </c>
      <c r="M53" s="575">
        <f>D38</f>
        <v>0</v>
      </c>
      <c r="N53" s="575">
        <f>D39</f>
        <v>0</v>
      </c>
      <c r="O53" s="575">
        <f>D40</f>
        <v>0</v>
      </c>
      <c r="P53" s="575">
        <f>D41</f>
        <v>0</v>
      </c>
      <c r="Q53" s="575">
        <f>D42</f>
        <v>0</v>
      </c>
      <c r="R53" s="576"/>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4" t="s">
        <v>67</v>
      </c>
      <c r="C56" s="620"/>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4" t="s">
        <v>67</v>
      </c>
      <c r="C59" s="620"/>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4" t="s">
        <v>67</v>
      </c>
      <c r="C62" s="620"/>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4" t="s">
        <v>67</v>
      </c>
      <c r="C65" s="620"/>
      <c r="D65" s="159"/>
      <c r="E65" s="159"/>
      <c r="F65" s="159"/>
      <c r="G65" s="159"/>
      <c r="H65" s="159"/>
      <c r="I65" s="159"/>
      <c r="J65" s="159"/>
      <c r="K65" s="160"/>
      <c r="L65" s="160"/>
      <c r="M65" s="160"/>
      <c r="N65" s="160"/>
      <c r="O65" s="160"/>
      <c r="P65" s="160"/>
      <c r="Q65" s="160"/>
      <c r="R65" s="161"/>
      <c r="U65" s="158"/>
      <c r="V65" s="152"/>
    </row>
    <row r="66" spans="2:22" s="162" customFormat="1">
      <c r="B66" s="153" t="s">
        <v>94</v>
      </c>
      <c r="C66" s="534"/>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4" t="s">
        <v>67</v>
      </c>
      <c r="C68" s="620"/>
      <c r="D68" s="159"/>
      <c r="E68" s="159"/>
      <c r="F68" s="159"/>
      <c r="G68" s="159"/>
      <c r="H68" s="159"/>
      <c r="I68" s="159"/>
      <c r="J68" s="159"/>
      <c r="K68" s="160"/>
      <c r="L68" s="160"/>
      <c r="M68" s="160"/>
      <c r="N68" s="160"/>
      <c r="O68" s="160"/>
      <c r="P68" s="160"/>
      <c r="Q68" s="160"/>
      <c r="R68" s="161"/>
      <c r="U68" s="158"/>
      <c r="V68" s="152"/>
    </row>
    <row r="69" spans="2:22" s="162" customFormat="1">
      <c r="B69" s="153" t="s">
        <v>225</v>
      </c>
      <c r="C69" s="534"/>
      <c r="D69" s="155">
        <f>'5.  2015-2020 LRAM'!Y388</f>
        <v>5726.2802928601559</v>
      </c>
      <c r="E69" s="155">
        <f>'5.  2015-2020 LRAM'!Z388</f>
        <v>4533.7178684086557</v>
      </c>
      <c r="F69" s="155">
        <f>'5.  2015-2020 LRAM'!AA388</f>
        <v>1029.6216000000002</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11289.619761268812</v>
      </c>
      <c r="U69" s="151"/>
      <c r="V69" s="152"/>
    </row>
    <row r="70" spans="2:22" s="162" customFormat="1">
      <c r="B70" s="153" t="s">
        <v>224</v>
      </c>
      <c r="C70" s="154"/>
      <c r="D70" s="155">
        <f>-'5.  2015-2020 LRAM'!Y389</f>
        <v>-13597.2675</v>
      </c>
      <c r="E70" s="155">
        <f>-'5.  2015-2020 LRAM'!Z389</f>
        <v>-4271.3406000000004</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-17868.608100000001</v>
      </c>
      <c r="S70" s="157"/>
      <c r="U70" s="151"/>
      <c r="V70" s="152"/>
    </row>
    <row r="71" spans="2:22" s="135" customFormat="1">
      <c r="B71" s="624" t="s">
        <v>67</v>
      </c>
      <c r="C71" s="620"/>
      <c r="D71" s="159"/>
      <c r="E71" s="159"/>
      <c r="F71" s="159"/>
      <c r="G71" s="159"/>
      <c r="H71" s="159"/>
      <c r="I71" s="159"/>
      <c r="J71" s="159"/>
      <c r="K71" s="160"/>
      <c r="L71" s="160"/>
      <c r="M71" s="160"/>
      <c r="N71" s="160"/>
      <c r="O71" s="160"/>
      <c r="P71" s="160"/>
      <c r="Q71" s="160"/>
      <c r="R71" s="161"/>
      <c r="U71" s="158"/>
      <c r="V71" s="152"/>
    </row>
    <row r="72" spans="2:22" s="162" customFormat="1">
      <c r="B72" s="153" t="s">
        <v>227</v>
      </c>
      <c r="C72" s="534"/>
      <c r="D72" s="155">
        <f>'5.  2015-2020 LRAM'!Y572</f>
        <v>16186.289514511787</v>
      </c>
      <c r="E72" s="155">
        <f>'5.  2015-2020 LRAM'!Z572</f>
        <v>6601.7295451606033</v>
      </c>
      <c r="F72" s="155">
        <f>'5.  2015-2020 LRAM'!AA572</f>
        <v>1518.7420800000002</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24306.761139672391</v>
      </c>
      <c r="U72" s="151"/>
      <c r="V72" s="152"/>
    </row>
    <row r="73" spans="2:22" s="162" customFormat="1">
      <c r="B73" s="153" t="s">
        <v>226</v>
      </c>
      <c r="C73" s="154"/>
      <c r="D73" s="155">
        <f>-'5.  2015-2020 LRAM'!Y573</f>
        <v>-15954.127200000001</v>
      </c>
      <c r="E73" s="155">
        <f>-'5.  2015-2020 LRAM'!Z573</f>
        <v>-6219.6714000000002</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-22173.798600000002</v>
      </c>
      <c r="S73" s="157"/>
      <c r="U73" s="151"/>
      <c r="V73" s="152"/>
    </row>
    <row r="74" spans="2:22" s="135" customFormat="1">
      <c r="B74" s="624" t="s">
        <v>67</v>
      </c>
      <c r="C74" s="620"/>
      <c r="D74" s="159"/>
      <c r="E74" s="159"/>
      <c r="F74" s="159"/>
      <c r="G74" s="159"/>
      <c r="H74" s="159"/>
      <c r="I74" s="159"/>
      <c r="J74" s="159"/>
      <c r="K74" s="160"/>
      <c r="L74" s="160"/>
      <c r="M74" s="160"/>
      <c r="N74" s="160"/>
      <c r="O74" s="160"/>
      <c r="P74" s="160"/>
      <c r="Q74" s="160"/>
      <c r="R74" s="161"/>
      <c r="U74" s="158"/>
      <c r="V74" s="152"/>
    </row>
    <row r="75" spans="2:22" s="162" customFormat="1">
      <c r="B75" s="153" t="s">
        <v>229</v>
      </c>
      <c r="C75" s="534"/>
      <c r="D75" s="155">
        <f>'5.  2015-2020 LRAM'!Y756</f>
        <v>11356.14365747866</v>
      </c>
      <c r="E75" s="155">
        <f>'5.  2015-2020 LRAM'!Z756</f>
        <v>11590.282948349035</v>
      </c>
      <c r="F75" s="155">
        <f>'5.  2015-2020 LRAM'!AA756</f>
        <v>2422.2084733992269</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25368.635079226922</v>
      </c>
      <c r="U75" s="151"/>
      <c r="V75" s="152"/>
    </row>
    <row r="76" spans="2:22" s="162" customFormat="1" ht="16.5" customHeight="1">
      <c r="B76" s="153" t="s">
        <v>228</v>
      </c>
      <c r="C76" s="154"/>
      <c r="D76" s="155">
        <f>-'5.  2015-2020 LRAM'!Y757</f>
        <v>-9246.1419000000005</v>
      </c>
      <c r="E76" s="155">
        <f>-'5.  2015-2020 LRAM'!Z757</f>
        <v>-6219.6714000000002</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-15465.813300000002</v>
      </c>
      <c r="S76" s="157"/>
      <c r="U76" s="151"/>
      <c r="V76" s="152"/>
    </row>
    <row r="77" spans="2:22" s="135" customFormat="1">
      <c r="B77" s="624" t="s">
        <v>67</v>
      </c>
      <c r="C77" s="620"/>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f>'5.  2015-2020 LRAM'!Y940</f>
        <v>2817.9157458951813</v>
      </c>
      <c r="E78" s="155">
        <f>'5.  2015-2020 LRAM'!Z940</f>
        <v>11729.931667966872</v>
      </c>
      <c r="F78" s="155">
        <f>'5.  2015-2020 LRAM'!AA940</f>
        <v>2443.1014911633856</v>
      </c>
      <c r="G78" s="155">
        <f>'5.  2015-2020 LRAM'!AB940</f>
        <v>0</v>
      </c>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16990.948905025438</v>
      </c>
      <c r="U78" s="151"/>
      <c r="V78" s="152"/>
    </row>
    <row r="79" spans="2:22" s="162" customFormat="1">
      <c r="B79" s="153" t="s">
        <v>230</v>
      </c>
      <c r="C79" s="154"/>
      <c r="D79" s="155">
        <f>-'5.  2015-2020 LRAM'!Y941</f>
        <v>-2356.8597</v>
      </c>
      <c r="E79" s="155">
        <f>-'5.  2015-2020 LRAM'!Z941</f>
        <v>-6294.6071999999995</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-8651.4668999999994</v>
      </c>
      <c r="S79" s="157"/>
      <c r="U79" s="151"/>
      <c r="V79" s="152"/>
    </row>
    <row r="80" spans="2:22" s="135" customFormat="1">
      <c r="B80" s="624" t="s">
        <v>67</v>
      </c>
      <c r="C80" s="620"/>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4"/>
      <c r="D81" s="155">
        <f>'5.  2015-2020 LRAM'!Y1124</f>
        <v>0</v>
      </c>
      <c r="E81" s="155">
        <f>'5.  2015-2020 LRAM'!Z1124</f>
        <v>11867.167814260349</v>
      </c>
      <c r="F81" s="155">
        <f>'5.  2015-2020 LRAM'!AA1124</f>
        <v>2483.6380507792028</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14350.805865039551</v>
      </c>
      <c r="U81" s="151"/>
      <c r="V81" s="152"/>
    </row>
    <row r="82" spans="2:22" s="162" customFormat="1" hidden="1">
      <c r="B82" s="153" t="s">
        <v>232</v>
      </c>
      <c r="C82" s="154"/>
      <c r="D82" s="155">
        <f>-'5.  2015-2020 LRAM'!Y1125</f>
        <v>0</v>
      </c>
      <c r="E82" s="155">
        <f>-'5.  2015-2020 LRAM'!Z1125</f>
        <v>0</v>
      </c>
      <c r="F82" s="155">
        <f>-'5.  2015-2020 LRAM'!AA1125</f>
        <v>0</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4" t="s">
        <v>67</v>
      </c>
      <c r="C83" s="620"/>
      <c r="D83" s="159"/>
      <c r="E83" s="159"/>
      <c r="F83" s="159"/>
      <c r="G83" s="159"/>
      <c r="H83" s="159"/>
      <c r="I83" s="159"/>
      <c r="J83" s="159"/>
      <c r="K83" s="160"/>
      <c r="L83" s="160"/>
      <c r="M83" s="160"/>
      <c r="N83" s="160"/>
      <c r="O83" s="160"/>
      <c r="P83" s="160"/>
      <c r="Q83" s="160"/>
      <c r="R83" s="161"/>
      <c r="U83" s="158"/>
      <c r="V83" s="152"/>
    </row>
    <row r="84" spans="2:22" s="17" customFormat="1" ht="20.25" customHeight="1">
      <c r="B84" s="621" t="s">
        <v>43</v>
      </c>
      <c r="C84" s="620"/>
      <c r="D84" s="678">
        <f>'6.  Carrying Charges'!I237</f>
        <v>-445.01605812113303</v>
      </c>
      <c r="E84" s="678">
        <f>'6.  Carrying Charges'!J237</f>
        <v>466.08764442586516</v>
      </c>
      <c r="F84" s="678">
        <f>'6.  Carrying Charges'!K237</f>
        <v>344.98435710563064</v>
      </c>
      <c r="G84" s="678">
        <f>'6.  Carrying Charges'!L237</f>
        <v>0</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366.05594341036277</v>
      </c>
      <c r="U84" s="151"/>
      <c r="V84" s="152"/>
    </row>
    <row r="85" spans="2:22" s="162" customFormat="1" ht="21.75" customHeight="1">
      <c r="B85" s="622" t="s">
        <v>240</v>
      </c>
      <c r="C85" s="623"/>
      <c r="D85" s="622">
        <f>SUM(D54:D80)+D84</f>
        <v>-5512.7831473753495</v>
      </c>
      <c r="E85" s="622">
        <f t="shared" ref="E85:Q85" si="2">SUM(E54:E80)+E84</f>
        <v>11916.459074311031</v>
      </c>
      <c r="F85" s="622">
        <f t="shared" si="2"/>
        <v>7758.6580016682437</v>
      </c>
      <c r="G85" s="622">
        <f t="shared" si="2"/>
        <v>0</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14162.333928603923</v>
      </c>
      <c r="U85" s="151"/>
      <c r="V85" s="152"/>
    </row>
    <row r="86" spans="2:22" ht="20.25" customHeight="1">
      <c r="B86" s="452" t="s">
        <v>539</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7" t="s">
        <v>540</v>
      </c>
      <c r="F89" s="588"/>
    </row>
    <row r="90" spans="2:22" s="548" customFormat="1" ht="27.75" hidden="1" customHeight="1">
      <c r="B90" s="569" t="s">
        <v>560</v>
      </c>
      <c r="C90" s="565"/>
      <c r="D90" s="565"/>
      <c r="E90" s="572"/>
      <c r="F90" s="565"/>
      <c r="G90" s="565"/>
      <c r="H90" s="565"/>
      <c r="I90" s="565"/>
      <c r="J90" s="565"/>
      <c r="T90" s="549"/>
      <c r="U90" s="549"/>
    </row>
    <row r="91" spans="2:22" ht="11.25" hidden="1" customHeight="1">
      <c r="B91" s="109"/>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89" customFormat="1" ht="23.25" hidden="1" customHeight="1">
      <c r="B93" s="197">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6"/>
      <c r="U93" s="196"/>
    </row>
    <row r="94" spans="2:22" s="89" customFormat="1" ht="23.25" hidden="1" customHeight="1">
      <c r="B94" s="197">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6"/>
      <c r="U94" s="196"/>
    </row>
    <row r="95" spans="2:22" s="89" customFormat="1" ht="23.25" hidden="1" customHeight="1">
      <c r="B95" s="197">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6"/>
      <c r="U95" s="196"/>
    </row>
    <row r="96" spans="2:22" s="89" customFormat="1" ht="23.25" hidden="1" customHeight="1">
      <c r="B96" s="197">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6"/>
      <c r="U96" s="196"/>
    </row>
    <row r="97" spans="2:21" s="89" customFormat="1" ht="23.25" hidden="1" customHeight="1">
      <c r="B97" s="197">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6"/>
      <c r="U97" s="196"/>
    </row>
    <row r="98" spans="2:21" s="89" customFormat="1" ht="23.25" hidden="1" customHeight="1">
      <c r="B98" s="197">
        <v>2016</v>
      </c>
      <c r="C98" s="558"/>
      <c r="D98" s="558"/>
      <c r="E98" s="558"/>
      <c r="F98" s="558"/>
      <c r="G98" s="558"/>
      <c r="H98" s="555">
        <f>SUM('5.  2015-2020 LRAM'!Y387:AL387)</f>
        <v>11289.619761268812</v>
      </c>
      <c r="I98" s="556">
        <f>SUM('5.  2015-2020 LRAM'!Y570:AL570)</f>
        <v>14839.307168783187</v>
      </c>
      <c r="J98" s="555">
        <f>SUM('5.  2015-2020 LRAM'!Y753:AL753)</f>
        <v>12021.042864305511</v>
      </c>
      <c r="K98" s="555">
        <f>SUM('5.  2015-2020 LRAM'!Y936:AL936)</f>
        <v>9218.3465861056884</v>
      </c>
      <c r="L98" s="555">
        <f>SUM('5.  2015-2020 LRAM'!Y1119:AL1119)</f>
        <v>8331.2849655259197</v>
      </c>
      <c r="M98" s="555">
        <f>SUM(H98:L98)</f>
        <v>55699.601345989118</v>
      </c>
      <c r="T98" s="196"/>
      <c r="U98" s="196"/>
    </row>
    <row r="99" spans="2:21" s="89" customFormat="1" ht="23.25" hidden="1" customHeight="1">
      <c r="B99" s="197">
        <v>2017</v>
      </c>
      <c r="C99" s="558"/>
      <c r="D99" s="558"/>
      <c r="E99" s="558"/>
      <c r="F99" s="558"/>
      <c r="G99" s="558"/>
      <c r="H99" s="558"/>
      <c r="I99" s="555">
        <f>SUM('5.  2015-2020 LRAM'!Y571:AL571)</f>
        <v>9467.4539708892044</v>
      </c>
      <c r="J99" s="555">
        <f>SUM('5.  2015-2020 LRAM'!Y754:AL754)</f>
        <v>5486.8248000000003</v>
      </c>
      <c r="K99" s="555">
        <f>SUM('5.  2015-2020 LRAM'!Y937:AL937)</f>
        <v>1398.6024</v>
      </c>
      <c r="L99" s="555">
        <f>SUM('5.  2015-2020 LRAM'!Y1120:AL1120)</f>
        <v>0</v>
      </c>
      <c r="M99" s="555">
        <f>SUM(I99:L99)</f>
        <v>16352.881170889204</v>
      </c>
      <c r="T99" s="196"/>
      <c r="U99" s="196"/>
    </row>
    <row r="100" spans="2:21" s="89" customFormat="1" ht="23.25" hidden="1" customHeight="1">
      <c r="B100" s="197">
        <v>2018</v>
      </c>
      <c r="C100" s="558"/>
      <c r="D100" s="558"/>
      <c r="E100" s="558"/>
      <c r="F100" s="558"/>
      <c r="G100" s="558"/>
      <c r="H100" s="558"/>
      <c r="I100" s="558"/>
      <c r="J100" s="555">
        <f>SUM('5.  2015-2020 LRAM'!Y755:AL755)</f>
        <v>7860.7674149214108</v>
      </c>
      <c r="K100" s="555">
        <f>SUM('5.  2015-2020 LRAM'!Y938:AL938)</f>
        <v>6373.9999189197497</v>
      </c>
      <c r="L100" s="555">
        <f>SUM('5.  2015-2020 LRAM'!Y1121:AL1121)</f>
        <v>6019.5208995136318</v>
      </c>
      <c r="M100" s="555">
        <f>SUM(J100:L100)</f>
        <v>20254.288233354793</v>
      </c>
      <c r="T100" s="196"/>
      <c r="U100" s="196"/>
    </row>
    <row r="101" spans="2:21" s="89" customFormat="1" ht="23.25" hidden="1" customHeight="1">
      <c r="B101" s="197">
        <v>2019</v>
      </c>
      <c r="C101" s="558"/>
      <c r="D101" s="558"/>
      <c r="E101" s="558"/>
      <c r="F101" s="558"/>
      <c r="G101" s="558"/>
      <c r="H101" s="558"/>
      <c r="I101" s="558"/>
      <c r="J101" s="558"/>
      <c r="K101" s="555">
        <f>SUM('5.  2015-2020 LRAM'!Y939:AL939)</f>
        <v>0</v>
      </c>
      <c r="L101" s="555">
        <f>SUM('5.  2015-2020 LRAM'!Y1122:AL1122)</f>
        <v>0</v>
      </c>
      <c r="M101" s="555">
        <f>SUM(K101:L101)</f>
        <v>0</v>
      </c>
      <c r="T101" s="196"/>
      <c r="U101" s="196"/>
    </row>
    <row r="102" spans="2:21" s="89" customFormat="1" ht="23.25" hidden="1" customHeight="1">
      <c r="B102" s="197">
        <v>2020</v>
      </c>
      <c r="C102" s="558"/>
      <c r="D102" s="558"/>
      <c r="E102" s="558"/>
      <c r="F102" s="558"/>
      <c r="G102" s="558"/>
      <c r="H102" s="558"/>
      <c r="I102" s="558"/>
      <c r="J102" s="558"/>
      <c r="K102" s="558"/>
      <c r="L102" s="557">
        <f>SUM('5.  2015-2020 LRAM'!Y1123:AL1123)</f>
        <v>0</v>
      </c>
      <c r="M102" s="557">
        <f>L102</f>
        <v>0</v>
      </c>
      <c r="T102" s="196"/>
      <c r="U102" s="196"/>
    </row>
    <row r="103" spans="2:21" s="195" customFormat="1" ht="24" hidden="1" customHeight="1">
      <c r="B103" s="570" t="s">
        <v>522</v>
      </c>
      <c r="C103" s="554">
        <f>C93</f>
        <v>0</v>
      </c>
      <c r="D103" s="555">
        <f>D93+D94</f>
        <v>0</v>
      </c>
      <c r="E103" s="555">
        <f>E93+E94+E95</f>
        <v>0</v>
      </c>
      <c r="F103" s="555">
        <f>F93+F94+F95+F96</f>
        <v>0</v>
      </c>
      <c r="G103" s="555">
        <f>G93+G94+G95+G96+G97</f>
        <v>0</v>
      </c>
      <c r="H103" s="555">
        <f>H93+H94+H95+H96+H97+H98</f>
        <v>11289.619761268812</v>
      </c>
      <c r="I103" s="555">
        <f>I93+I94+I95+I96+I97+I98+I99</f>
        <v>24306.761139672391</v>
      </c>
      <c r="J103" s="555">
        <f>J93+J94+J95+J96+J97+J98+J99+J100</f>
        <v>25368.635079226922</v>
      </c>
      <c r="K103" s="555">
        <f>K93+K94+K95+K96+K97+K98+K99+K100+K101</f>
        <v>16990.948905025438</v>
      </c>
      <c r="L103" s="555">
        <f>SUM(L93:L102)</f>
        <v>14350.805865039551</v>
      </c>
      <c r="M103" s="555">
        <f>SUM(M93:M102)</f>
        <v>92306.770750233118</v>
      </c>
      <c r="T103" s="198"/>
      <c r="U103" s="198"/>
    </row>
    <row r="104" spans="2:21" s="27" customFormat="1" ht="24.75" hidden="1" customHeight="1">
      <c r="B104" s="571" t="s">
        <v>521</v>
      </c>
      <c r="C104" s="553">
        <f>'4.  2011-2014 LRAM'!AM132</f>
        <v>0</v>
      </c>
      <c r="D104" s="553">
        <f>'4.  2011-2014 LRAM'!AM262</f>
        <v>0</v>
      </c>
      <c r="E104" s="553">
        <f>'4.  2011-2014 LRAM'!AM392</f>
        <v>0</v>
      </c>
      <c r="F104" s="553">
        <f>'4.  2011-2014 LRAM'!AM522</f>
        <v>0</v>
      </c>
      <c r="G104" s="553">
        <f>'5.  2015-2020 LRAM'!AM205</f>
        <v>0</v>
      </c>
      <c r="H104" s="553">
        <f>'5.  2015-2020 LRAM'!AM389</f>
        <v>17868.608100000001</v>
      </c>
      <c r="I104" s="553">
        <f>'5.  2015-2020 LRAM'!AM573</f>
        <v>22173.798600000002</v>
      </c>
      <c r="J104" s="553">
        <f>'5.  2015-2020 LRAM'!AM757</f>
        <v>15465.813300000002</v>
      </c>
      <c r="K104" s="553">
        <f>'5.  2015-2020 LRAM'!AM941</f>
        <v>8651.4668999999994</v>
      </c>
      <c r="L104" s="553">
        <f>'5.  2015-2020 LRAM'!AM1125</f>
        <v>0</v>
      </c>
      <c r="M104" s="555">
        <f>SUM(C104:L104)</f>
        <v>64159.686900000008</v>
      </c>
      <c r="T104" s="88"/>
      <c r="U104" s="88"/>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-33.169066207769745</v>
      </c>
      <c r="I105" s="553">
        <f>'6.  Carrying Charges'!W117</f>
        <v>-99.585771351968702</v>
      </c>
      <c r="J105" s="553">
        <f>'6.  Carrying Charges'!W132</f>
        <v>-91.637766428565442</v>
      </c>
      <c r="K105" s="553">
        <f>'6.  Carrying Charges'!W147</f>
        <v>114.798143455375</v>
      </c>
      <c r="L105" s="553">
        <f>'6.  Carrying Charges'!W162</f>
        <v>366.05594341036237</v>
      </c>
      <c r="M105" s="555">
        <f>SUM(C105:L105)</f>
        <v>256.46148287743347</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-6612.1574049389592</v>
      </c>
      <c r="I106" s="553">
        <f t="shared" si="3"/>
        <v>2033.3767683204208</v>
      </c>
      <c r="J106" s="553">
        <f t="shared" si="3"/>
        <v>9811.184012798356</v>
      </c>
      <c r="K106" s="553">
        <f>K103-K104+K105</f>
        <v>8454.2801484808133</v>
      </c>
      <c r="L106" s="553">
        <f>L103-L104+L105</f>
        <v>14716.861808449912</v>
      </c>
      <c r="M106" s="553">
        <f>M103-M104+M105</f>
        <v>28403.545333110542</v>
      </c>
    </row>
    <row r="107" spans="2:21" hidden="1"/>
    <row r="108" spans="2:21">
      <c r="B108" s="588"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F36" sqref="F3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5" t="s">
        <v>175</v>
      </c>
    </row>
    <row r="15" spans="2:3" ht="26.25" customHeight="1" thickBot="1">
      <c r="C15" s="127" t="s">
        <v>407</v>
      </c>
    </row>
    <row r="16" spans="2:3" ht="27" customHeight="1" thickBot="1">
      <c r="C16" s="568" t="s">
        <v>554</v>
      </c>
    </row>
    <row r="19" spans="2:8" ht="15.75">
      <c r="B19" s="536" t="s">
        <v>619</v>
      </c>
    </row>
    <row r="20" spans="2:8" ht="13.5" customHeight="1"/>
    <row r="21" spans="2:8" ht="41.1" customHeight="1">
      <c r="B21" s="786" t="s">
        <v>682</v>
      </c>
      <c r="C21" s="786"/>
      <c r="D21" s="786"/>
      <c r="E21" s="786"/>
      <c r="F21" s="786"/>
      <c r="G21" s="786"/>
      <c r="H21" s="786"/>
    </row>
    <row r="23" spans="2:8" s="608" customFormat="1" ht="15.75">
      <c r="B23" s="618" t="s">
        <v>549</v>
      </c>
      <c r="C23" s="618" t="s">
        <v>564</v>
      </c>
      <c r="D23" s="618" t="s">
        <v>548</v>
      </c>
      <c r="E23" s="793" t="s">
        <v>34</v>
      </c>
      <c r="F23" s="794"/>
      <c r="G23" s="793" t="s">
        <v>547</v>
      </c>
      <c r="H23" s="794"/>
    </row>
    <row r="24" spans="2:8">
      <c r="B24" s="607">
        <v>1</v>
      </c>
      <c r="C24" s="643"/>
      <c r="D24" s="606"/>
      <c r="E24" s="791"/>
      <c r="F24" s="792"/>
      <c r="G24" s="795"/>
      <c r="H24" s="796"/>
    </row>
    <row r="25" spans="2:8">
      <c r="B25" s="607">
        <v>2</v>
      </c>
      <c r="C25" s="643"/>
      <c r="D25" s="606"/>
      <c r="E25" s="791"/>
      <c r="F25" s="792"/>
      <c r="G25" s="795"/>
      <c r="H25" s="796"/>
    </row>
    <row r="26" spans="2:8">
      <c r="B26" s="607">
        <v>3</v>
      </c>
      <c r="C26" s="643"/>
      <c r="D26" s="606"/>
      <c r="E26" s="791"/>
      <c r="F26" s="792"/>
      <c r="G26" s="795"/>
      <c r="H26" s="796"/>
    </row>
    <row r="27" spans="2:8">
      <c r="B27" s="607">
        <v>4</v>
      </c>
      <c r="C27" s="643"/>
      <c r="D27" s="606"/>
      <c r="E27" s="791"/>
      <c r="F27" s="792"/>
      <c r="G27" s="795"/>
      <c r="H27" s="796"/>
    </row>
    <row r="28" spans="2:8">
      <c r="B28" s="607">
        <v>5</v>
      </c>
      <c r="C28" s="643"/>
      <c r="D28" s="606"/>
      <c r="E28" s="791"/>
      <c r="F28" s="792"/>
      <c r="G28" s="795"/>
      <c r="H28" s="796"/>
    </row>
    <row r="29" spans="2:8">
      <c r="B29" s="607">
        <v>6</v>
      </c>
      <c r="C29" s="643"/>
      <c r="D29" s="606"/>
      <c r="E29" s="791"/>
      <c r="F29" s="792"/>
      <c r="G29" s="795"/>
      <c r="H29" s="796"/>
    </row>
    <row r="30" spans="2:8">
      <c r="B30" s="607">
        <v>7</v>
      </c>
      <c r="C30" s="643"/>
      <c r="D30" s="606"/>
      <c r="E30" s="791"/>
      <c r="F30" s="792"/>
      <c r="G30" s="795"/>
      <c r="H30" s="796"/>
    </row>
    <row r="31" spans="2:8">
      <c r="B31" s="607">
        <v>8</v>
      </c>
      <c r="C31" s="643"/>
      <c r="D31" s="606"/>
      <c r="E31" s="791"/>
      <c r="F31" s="792"/>
      <c r="G31" s="795"/>
      <c r="H31" s="796"/>
    </row>
    <row r="32" spans="2:8">
      <c r="B32" s="607">
        <v>9</v>
      </c>
      <c r="C32" s="643"/>
      <c r="D32" s="606"/>
      <c r="E32" s="791"/>
      <c r="F32" s="792"/>
      <c r="G32" s="795"/>
      <c r="H32" s="796"/>
    </row>
    <row r="33" spans="2:8">
      <c r="B33" s="607">
        <v>10</v>
      </c>
      <c r="C33" s="643"/>
      <c r="D33" s="606"/>
      <c r="E33" s="791"/>
      <c r="F33" s="792"/>
      <c r="G33" s="795"/>
      <c r="H33" s="796"/>
    </row>
    <row r="34" spans="2:8">
      <c r="B34" s="607" t="s">
        <v>481</v>
      </c>
      <c r="C34" s="643"/>
      <c r="D34" s="606"/>
      <c r="E34" s="791"/>
      <c r="F34" s="792"/>
      <c r="G34" s="795"/>
      <c r="H34" s="796"/>
    </row>
    <row r="36" spans="2:8" ht="30.75" customHeight="1">
      <c r="B36" s="536" t="s">
        <v>615</v>
      </c>
    </row>
    <row r="37" spans="2:8" ht="23.25" customHeight="1">
      <c r="B37" s="567" t="s">
        <v>620</v>
      </c>
      <c r="C37" s="604"/>
      <c r="D37" s="604"/>
      <c r="E37" s="604"/>
      <c r="F37" s="604"/>
      <c r="G37" s="604"/>
      <c r="H37" s="604"/>
    </row>
    <row r="39" spans="2:8" s="89" customFormat="1" ht="15.75">
      <c r="B39" s="618" t="s">
        <v>549</v>
      </c>
      <c r="C39" s="618" t="s">
        <v>564</v>
      </c>
      <c r="D39" s="618" t="s">
        <v>548</v>
      </c>
      <c r="E39" s="793" t="s">
        <v>34</v>
      </c>
      <c r="F39" s="794"/>
      <c r="G39" s="793" t="s">
        <v>547</v>
      </c>
      <c r="H39" s="794"/>
    </row>
    <row r="40" spans="2:8">
      <c r="B40" s="607">
        <v>1</v>
      </c>
      <c r="C40" s="643"/>
      <c r="D40" s="606"/>
      <c r="E40" s="791"/>
      <c r="F40" s="792"/>
      <c r="G40" s="795"/>
      <c r="H40" s="796"/>
    </row>
    <row r="41" spans="2:8">
      <c r="B41" s="607">
        <v>2</v>
      </c>
      <c r="C41" s="643"/>
      <c r="D41" s="606"/>
      <c r="E41" s="791"/>
      <c r="F41" s="792"/>
      <c r="G41" s="795"/>
      <c r="H41" s="796"/>
    </row>
    <row r="42" spans="2:8">
      <c r="B42" s="607">
        <v>3</v>
      </c>
      <c r="C42" s="643"/>
      <c r="D42" s="606"/>
      <c r="E42" s="791"/>
      <c r="F42" s="792"/>
      <c r="G42" s="795"/>
      <c r="H42" s="796"/>
    </row>
    <row r="43" spans="2:8">
      <c r="B43" s="607">
        <v>4</v>
      </c>
      <c r="C43" s="643"/>
      <c r="D43" s="606"/>
      <c r="E43" s="791"/>
      <c r="F43" s="792"/>
      <c r="G43" s="795"/>
      <c r="H43" s="796"/>
    </row>
    <row r="44" spans="2:8">
      <c r="B44" s="607">
        <v>5</v>
      </c>
      <c r="C44" s="643"/>
      <c r="D44" s="606"/>
      <c r="E44" s="791"/>
      <c r="F44" s="792"/>
      <c r="G44" s="795"/>
      <c r="H44" s="796"/>
    </row>
    <row r="45" spans="2:8">
      <c r="B45" s="607">
        <v>6</v>
      </c>
      <c r="C45" s="643"/>
      <c r="D45" s="606"/>
      <c r="E45" s="791"/>
      <c r="F45" s="792"/>
      <c r="G45" s="795"/>
      <c r="H45" s="796"/>
    </row>
    <row r="46" spans="2:8">
      <c r="B46" s="607">
        <v>7</v>
      </c>
      <c r="C46" s="643"/>
      <c r="D46" s="606"/>
      <c r="E46" s="791"/>
      <c r="F46" s="792"/>
      <c r="G46" s="795"/>
      <c r="H46" s="796"/>
    </row>
    <row r="47" spans="2:8">
      <c r="B47" s="607">
        <v>8</v>
      </c>
      <c r="C47" s="643"/>
      <c r="D47" s="606"/>
      <c r="E47" s="791"/>
      <c r="F47" s="792"/>
      <c r="G47" s="795"/>
      <c r="H47" s="796"/>
    </row>
    <row r="48" spans="2:8">
      <c r="B48" s="607">
        <v>9</v>
      </c>
      <c r="C48" s="643"/>
      <c r="D48" s="606"/>
      <c r="E48" s="791"/>
      <c r="F48" s="792"/>
      <c r="G48" s="795"/>
      <c r="H48" s="796"/>
    </row>
    <row r="49" spans="2:8">
      <c r="B49" s="607">
        <v>10</v>
      </c>
      <c r="C49" s="643"/>
      <c r="D49" s="606"/>
      <c r="E49" s="791"/>
      <c r="F49" s="792"/>
      <c r="G49" s="795"/>
      <c r="H49" s="796"/>
    </row>
    <row r="50" spans="2:8">
      <c r="B50" s="607" t="s">
        <v>481</v>
      </c>
      <c r="C50" s="643"/>
      <c r="D50" s="606"/>
      <c r="E50" s="791"/>
      <c r="F50" s="792"/>
      <c r="G50" s="795"/>
      <c r="H50" s="79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37" zoomScale="90" zoomScaleNormal="90" workbookViewId="0">
      <selection activeCell="D49" sqref="D49"/>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407</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8" t="s">
        <v>554</v>
      </c>
      <c r="P7" s="104"/>
      <c r="Q7" s="104"/>
    </row>
    <row r="8" spans="2:17" s="103" customFormat="1" ht="30" customHeight="1">
      <c r="D8" s="573"/>
      <c r="P8" s="104"/>
      <c r="Q8" s="104"/>
    </row>
    <row r="9" spans="2:17" s="2" customFormat="1" ht="24.75" customHeight="1">
      <c r="B9" s="117" t="s">
        <v>412</v>
      </c>
      <c r="C9" s="17"/>
      <c r="D9" s="454"/>
    </row>
    <row r="10" spans="2:17" s="17" customFormat="1" ht="16.5" customHeight="1"/>
    <row r="11" spans="2:17" s="17" customFormat="1" ht="36.75" customHeight="1">
      <c r="B11" s="797" t="s">
        <v>760</v>
      </c>
      <c r="C11" s="797"/>
      <c r="D11" s="797"/>
      <c r="E11" s="797"/>
      <c r="F11" s="797"/>
      <c r="G11" s="797"/>
      <c r="H11" s="797"/>
      <c r="I11" s="797"/>
      <c r="J11" s="797"/>
      <c r="K11" s="797"/>
      <c r="L11" s="797"/>
      <c r="M11" s="797"/>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 50 to 2999 KW</v>
      </c>
      <c r="G13" s="242" t="str">
        <f>'1.  LRAMVA Summary'!G52</f>
        <v>GS 3000 to 4999 KW</v>
      </c>
      <c r="H13" s="242" t="str">
        <f>'1.  LRAMVA Summary'!H52</f>
        <v>USL</v>
      </c>
      <c r="I13" s="242" t="str">
        <f>'1.  LRAMVA Summary'!I52</f>
        <v xml:space="preserve">Sentinel </v>
      </c>
      <c r="J13" s="242" t="str">
        <f>'1.  LRAMVA Summary'!J52</f>
        <v>Street Lighting</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77"/>
      <c r="D14" s="578" t="str">
        <f>'1.  LRAMVA Summary'!D53</f>
        <v>kWh</v>
      </c>
      <c r="E14" s="578" t="str">
        <f>'1.  LRAMVA Summary'!E53</f>
        <v>kWh</v>
      </c>
      <c r="F14" s="578" t="str">
        <f>'1.  LRAMVA Summary'!F53</f>
        <v>KW</v>
      </c>
      <c r="G14" s="578" t="str">
        <f>'1.  LRAMVA Summary'!G53</f>
        <v>KW</v>
      </c>
      <c r="H14" s="578" t="str">
        <f>'1.  LRAMVA Summary'!H53</f>
        <v>kWh</v>
      </c>
      <c r="I14" s="578" t="str">
        <f>'1.  LRAMVA Summary'!I53</f>
        <v xml:space="preserve">kW </v>
      </c>
      <c r="J14" s="578" t="str">
        <f>'1.  LRAMVA Summary'!J53</f>
        <v xml:space="preserve">kW </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0</v>
      </c>
      <c r="D15" s="450"/>
      <c r="E15" s="450"/>
      <c r="F15" s="450"/>
      <c r="G15" s="450"/>
      <c r="H15" s="450"/>
      <c r="I15" s="450"/>
      <c r="J15" s="450"/>
      <c r="K15" s="450"/>
      <c r="L15" s="450"/>
      <c r="M15" s="450"/>
      <c r="N15" s="450"/>
      <c r="O15" s="450"/>
      <c r="P15" s="451"/>
      <c r="Q15" s="451"/>
    </row>
    <row r="16" spans="2:17" s="455" customFormat="1" ht="15.75" customHeight="1">
      <c r="B16" s="460" t="s">
        <v>28</v>
      </c>
      <c r="C16" s="625">
        <f>SUM(D16:Q16)</f>
        <v>0</v>
      </c>
      <c r="D16" s="449"/>
      <c r="E16" s="449"/>
      <c r="F16" s="449"/>
      <c r="G16" s="449"/>
      <c r="H16" s="449"/>
      <c r="I16" s="449"/>
      <c r="J16" s="449"/>
      <c r="K16" s="451"/>
      <c r="L16" s="451"/>
      <c r="M16" s="451"/>
      <c r="N16" s="451"/>
      <c r="O16" s="451"/>
      <c r="P16" s="451"/>
      <c r="Q16" s="451"/>
    </row>
    <row r="17" spans="2:17" s="17" customFormat="1" ht="15.75" customHeight="1"/>
    <row r="18" spans="2:17" s="25" customFormat="1" ht="15.75" customHeight="1">
      <c r="B18" s="190" t="s">
        <v>452</v>
      </c>
      <c r="C18" s="191"/>
      <c r="D18" s="191">
        <f>IF(D14="kw",HLOOKUP(D14,D14:D16,3,FALSE),HLOOKUP(D14,D14:D16,2,FALSE))</f>
        <v>0</v>
      </c>
      <c r="E18" s="191">
        <f>IF(E14="kw",HLOOKUP(E14,E14:E16,3,FALSE),HLOOKUP(E14,E14:E16,2,FALSE))</f>
        <v>0</v>
      </c>
      <c r="F18" s="191">
        <f>IF(F14="kw",HLOOKUP(F14,F14:F16,3,FALSE),HLOOKUP(F14,F14:F16,2,FALSE))</f>
        <v>0</v>
      </c>
      <c r="G18" s="191">
        <f t="shared" ref="G18:Q18" si="0">IF(G14="kw",HLOOKUP(G14,G14:G16,3,FALSE),HLOOKUP(G14,G14:G16,2,FALSE))</f>
        <v>0</v>
      </c>
      <c r="H18" s="191">
        <f t="shared" si="0"/>
        <v>0</v>
      </c>
      <c r="I18" s="191">
        <f t="shared" si="0"/>
        <v>0</v>
      </c>
      <c r="J18" s="191">
        <f t="shared" si="0"/>
        <v>0</v>
      </c>
      <c r="K18" s="191">
        <f t="shared" si="0"/>
        <v>0</v>
      </c>
      <c r="L18" s="191">
        <f t="shared" si="0"/>
        <v>0</v>
      </c>
      <c r="M18" s="191">
        <f t="shared" si="0"/>
        <v>0</v>
      </c>
      <c r="N18" s="191">
        <f t="shared" si="0"/>
        <v>0</v>
      </c>
      <c r="O18" s="191">
        <f t="shared" si="0"/>
        <v>0</v>
      </c>
      <c r="P18" s="191">
        <f t="shared" si="0"/>
        <v>0</v>
      </c>
      <c r="Q18" s="191">
        <f t="shared" si="0"/>
        <v>0</v>
      </c>
    </row>
    <row r="19" spans="2:17" s="2" customFormat="1" ht="15.75" customHeight="1">
      <c r="B19" s="94"/>
      <c r="C19" s="92"/>
      <c r="D19" s="92"/>
      <c r="E19" s="92"/>
      <c r="F19" s="92"/>
      <c r="G19" s="92"/>
      <c r="H19" s="92"/>
      <c r="I19" s="92"/>
      <c r="J19" s="92"/>
      <c r="K19" s="92"/>
      <c r="L19" s="92"/>
      <c r="M19" s="92"/>
      <c r="N19" s="92"/>
      <c r="O19" s="92"/>
      <c r="P19" s="92"/>
      <c r="Q19" s="92"/>
    </row>
    <row r="20" spans="2:17" s="437" customFormat="1" ht="21" customHeight="1">
      <c r="B20" s="459" t="s">
        <v>676</v>
      </c>
      <c r="C20" s="452"/>
      <c r="D20" s="453"/>
    </row>
    <row r="21" spans="2:17" s="437" customFormat="1" ht="21" customHeight="1">
      <c r="B21" s="459" t="s">
        <v>367</v>
      </c>
      <c r="C21" s="452" t="s">
        <v>414</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413</v>
      </c>
      <c r="C24" s="117"/>
      <c r="D24" s="454">
        <v>2017</v>
      </c>
    </row>
    <row r="25" spans="2:17" s="2" customFormat="1" ht="15.75" customHeight="1">
      <c r="D25" s="20"/>
    </row>
    <row r="26" spans="2:17" s="2" customFormat="1" ht="42" customHeight="1">
      <c r="B26" s="797" t="s">
        <v>760</v>
      </c>
      <c r="C26" s="797"/>
      <c r="D26" s="797"/>
      <c r="E26" s="797"/>
      <c r="F26" s="797"/>
      <c r="G26" s="797"/>
      <c r="H26" s="797"/>
      <c r="I26" s="797"/>
      <c r="J26" s="797"/>
      <c r="K26" s="797"/>
      <c r="L26" s="797"/>
      <c r="M26" s="797"/>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 50 to 2999 KW</v>
      </c>
      <c r="G28" s="242" t="str">
        <f>'1.  LRAMVA Summary'!G52</f>
        <v>GS 3000 to 4999 KW</v>
      </c>
      <c r="H28" s="242" t="str">
        <f>'1.  LRAMVA Summary'!H52</f>
        <v>USL</v>
      </c>
      <c r="I28" s="242" t="str">
        <f>'1.  LRAMVA Summary'!I52</f>
        <v xml:space="preserve">Sentinel </v>
      </c>
      <c r="J28" s="242" t="str">
        <f>'1.  LRAMVA Summary'!J52</f>
        <v>Street Lighting</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77"/>
      <c r="D29" s="578" t="str">
        <f>'1.  LRAMVA Summary'!D53</f>
        <v>kWh</v>
      </c>
      <c r="E29" s="578" t="str">
        <f>'1.  LRAMVA Summary'!E53</f>
        <v>kWh</v>
      </c>
      <c r="F29" s="578" t="str">
        <f>'1.  LRAMVA Summary'!F53</f>
        <v>KW</v>
      </c>
      <c r="G29" s="578" t="str">
        <f>'1.  LRAMVA Summary'!G53</f>
        <v>KW</v>
      </c>
      <c r="H29" s="578" t="str">
        <f>'1.  LRAMVA Summary'!H53</f>
        <v>kWh</v>
      </c>
      <c r="I29" s="578" t="str">
        <f>'1.  LRAMVA Summary'!I53</f>
        <v xml:space="preserve">kW </v>
      </c>
      <c r="J29" s="578" t="str">
        <f>'1.  LRAMVA Summary'!J53</f>
        <v xml:space="preserve">kW </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5244970</v>
      </c>
      <c r="D30" s="461">
        <v>1812969</v>
      </c>
      <c r="E30" s="461">
        <v>749358</v>
      </c>
      <c r="F30" s="461">
        <v>2682643</v>
      </c>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0" t="s">
        <v>452</v>
      </c>
      <c r="C33" s="191"/>
      <c r="D33" s="191">
        <f>IF(D29="kw",HLOOKUP(D29,D29:D31,3,FALSE),HLOOKUP(D29,D29:D31,2,FALSE))</f>
        <v>1812969</v>
      </c>
      <c r="E33" s="191">
        <f>IF(E29="kw",HLOOKUP(E29,E29:E31,3,FALSE),HLOOKUP(E29,E29:E31,2,FALSE))</f>
        <v>749358</v>
      </c>
      <c r="F33" s="191">
        <f>IF(F29="kw",HLOOKUP(F29,F29:F31,3,FALSE),HLOOKUP(F29,F29:F31,2,FALSE))</f>
        <v>0</v>
      </c>
      <c r="G33" s="191">
        <f>IF(G29="kw",HLOOKUP(G29,G29:G31,3,FALSE),HLOOKUP(G29,G29:G31,2,FALSE))</f>
        <v>0</v>
      </c>
      <c r="H33" s="191">
        <f t="shared" ref="H33:Q33" si="1">IF(H29="kw",HLOOKUP(H29,H29:H31,3,FALSE),HLOOKUP(H29,H29:H31,2,FALSE))</f>
        <v>0</v>
      </c>
      <c r="I33" s="191">
        <f t="shared" si="1"/>
        <v>0</v>
      </c>
      <c r="J33" s="191">
        <f t="shared" si="1"/>
        <v>0</v>
      </c>
      <c r="K33" s="191">
        <f t="shared" si="1"/>
        <v>0</v>
      </c>
      <c r="L33" s="191">
        <f t="shared" si="1"/>
        <v>0</v>
      </c>
      <c r="M33" s="191">
        <f t="shared" si="1"/>
        <v>0</v>
      </c>
      <c r="N33" s="191">
        <f t="shared" si="1"/>
        <v>0</v>
      </c>
      <c r="O33" s="191">
        <f t="shared" si="1"/>
        <v>0</v>
      </c>
      <c r="P33" s="191">
        <f t="shared" si="1"/>
        <v>0</v>
      </c>
      <c r="Q33" s="191">
        <f t="shared" si="1"/>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9" t="s">
        <v>676</v>
      </c>
      <c r="C35" s="452"/>
      <c r="D35" s="453"/>
      <c r="E35" s="92"/>
      <c r="F35" s="92"/>
      <c r="G35" s="92"/>
      <c r="H35" s="92"/>
      <c r="I35" s="92"/>
      <c r="J35" s="92"/>
      <c r="K35" s="92"/>
      <c r="L35" s="92"/>
      <c r="M35" s="92"/>
      <c r="N35" s="92"/>
      <c r="O35" s="92"/>
      <c r="P35" s="92"/>
      <c r="Q35" s="92"/>
    </row>
    <row r="36" spans="2:32" s="437" customFormat="1" ht="21" customHeight="1">
      <c r="B36" s="459" t="s">
        <v>367</v>
      </c>
      <c r="C36" s="452" t="s">
        <v>774</v>
      </c>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454</v>
      </c>
      <c r="C39" s="35"/>
      <c r="D39" s="34"/>
      <c r="E39" s="39"/>
      <c r="F39" s="40"/>
    </row>
    <row r="40" spans="2:32" s="70" customFormat="1" ht="39" customHeight="1">
      <c r="B40" s="797" t="s">
        <v>613</v>
      </c>
      <c r="C40" s="797"/>
      <c r="D40" s="797"/>
      <c r="E40" s="797"/>
      <c r="F40" s="797"/>
      <c r="G40" s="797"/>
      <c r="H40" s="797"/>
      <c r="I40" s="797"/>
      <c r="J40" s="797"/>
      <c r="K40" s="797"/>
      <c r="L40" s="797"/>
      <c r="M40" s="797"/>
      <c r="N40" s="613"/>
      <c r="O40" s="613"/>
      <c r="P40" s="613"/>
      <c r="Q40" s="613"/>
    </row>
    <row r="41" spans="2:32" s="2" customFormat="1" ht="16.5" customHeight="1">
      <c r="B41" s="10"/>
      <c r="C41" s="10"/>
      <c r="D41" s="22"/>
      <c r="E41" s="20"/>
      <c r="F41" s="20"/>
      <c r="G41" s="20"/>
      <c r="R41" s="20"/>
    </row>
    <row r="42" spans="2:32" s="17" customFormat="1" ht="56.25" customHeight="1">
      <c r="B42" s="242" t="s">
        <v>234</v>
      </c>
      <c r="C42" s="242" t="s">
        <v>610</v>
      </c>
      <c r="D42" s="242" t="str">
        <f>'1.  LRAMVA Summary'!D52</f>
        <v>Residential</v>
      </c>
      <c r="E42" s="242" t="str">
        <f>'1.  LRAMVA Summary'!E52</f>
        <v>GS&lt;50 kW</v>
      </c>
      <c r="F42" s="242" t="str">
        <f>'1.  LRAMVA Summary'!F52</f>
        <v>GS 50 to 2999 KW</v>
      </c>
      <c r="G42" s="242" t="str">
        <f>'1.  LRAMVA Summary'!G52</f>
        <v>GS 3000 to 4999 KW</v>
      </c>
      <c r="H42" s="242" t="str">
        <f>'1.  LRAMVA Summary'!H52</f>
        <v>USL</v>
      </c>
      <c r="I42" s="242" t="str">
        <f>'1.  LRAMVA Summary'!I52</f>
        <v xml:space="preserve">Sentinel </v>
      </c>
      <c r="J42" s="242" t="str">
        <f>'1.  LRAMVA Summary'!J52</f>
        <v>Street Lighting</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kWh</v>
      </c>
      <c r="I43" s="582" t="str">
        <f>'1.  LRAMVA Summary'!I53</f>
        <v xml:space="preserve">kW </v>
      </c>
      <c r="J43" s="582" t="str">
        <f>'1.  LRAMVA Summary'!J53</f>
        <v xml:space="preserve">kW </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8"/>
    </row>
    <row r="44" spans="2:32" s="17" customFormat="1" ht="15.75">
      <c r="B44" s="169">
        <v>2011</v>
      </c>
      <c r="C44" s="533"/>
      <c r="D44" s="189">
        <f t="shared" ref="D44:Q44" si="2">IF(ISBLANK($C$44),0,IF($C44=$D$9,HLOOKUP(D43,D14:D18,5,FALSE),HLOOKUP(D43,D29:D33,5,FALSE)))</f>
        <v>0</v>
      </c>
      <c r="E44" s="189">
        <f>IF(ISBLANK($C$44),0,IF($C44=$D$9,HLOOKUP(E43,E14:E18,5,FALSE),HLOOKUP(E43,E29:E33,5,FALSE)))</f>
        <v>0</v>
      </c>
      <c r="F44" s="189">
        <f t="shared" si="2"/>
        <v>0</v>
      </c>
      <c r="G44" s="189">
        <f t="shared" si="2"/>
        <v>0</v>
      </c>
      <c r="H44" s="189">
        <f t="shared" si="2"/>
        <v>0</v>
      </c>
      <c r="I44" s="189">
        <f t="shared" si="2"/>
        <v>0</v>
      </c>
      <c r="J44" s="189">
        <f t="shared" si="2"/>
        <v>0</v>
      </c>
      <c r="K44" s="189">
        <f t="shared" si="2"/>
        <v>0</v>
      </c>
      <c r="L44" s="189">
        <f t="shared" si="2"/>
        <v>0</v>
      </c>
      <c r="M44" s="189">
        <f t="shared" si="2"/>
        <v>0</v>
      </c>
      <c r="N44" s="189">
        <f t="shared" si="2"/>
        <v>0</v>
      </c>
      <c r="O44" s="189">
        <f t="shared" si="2"/>
        <v>0</v>
      </c>
      <c r="P44" s="189">
        <f t="shared" si="2"/>
        <v>0</v>
      </c>
      <c r="Q44" s="189">
        <f t="shared" si="2"/>
        <v>0</v>
      </c>
      <c r="R44" s="193"/>
    </row>
    <row r="45" spans="2:32" s="17" customFormat="1" ht="15.75">
      <c r="B45" s="169">
        <v>2012</v>
      </c>
      <c r="C45" s="533"/>
      <c r="D45" s="189">
        <f t="shared" ref="D45:Q45" si="3">IF(ISBLANK($C$45),0,IF($C$45=$D$9,HLOOKUP(D43,D14:D18,5,FALSE),HLOOKUP(D43,D29:D33,5,FALSE)))</f>
        <v>0</v>
      </c>
      <c r="E45" s="189">
        <f t="shared" si="3"/>
        <v>0</v>
      </c>
      <c r="F45" s="189">
        <f t="shared" si="3"/>
        <v>0</v>
      </c>
      <c r="G45" s="189">
        <f t="shared" si="3"/>
        <v>0</v>
      </c>
      <c r="H45" s="189">
        <f t="shared" si="3"/>
        <v>0</v>
      </c>
      <c r="I45" s="189">
        <f t="shared" si="3"/>
        <v>0</v>
      </c>
      <c r="J45" s="189">
        <f t="shared" si="3"/>
        <v>0</v>
      </c>
      <c r="K45" s="189">
        <f t="shared" si="3"/>
        <v>0</v>
      </c>
      <c r="L45" s="189">
        <f t="shared" si="3"/>
        <v>0</v>
      </c>
      <c r="M45" s="189">
        <f t="shared" si="3"/>
        <v>0</v>
      </c>
      <c r="N45" s="189">
        <f t="shared" si="3"/>
        <v>0</v>
      </c>
      <c r="O45" s="189">
        <f t="shared" si="3"/>
        <v>0</v>
      </c>
      <c r="P45" s="189">
        <f t="shared" si="3"/>
        <v>0</v>
      </c>
      <c r="Q45" s="189">
        <f t="shared" si="3"/>
        <v>0</v>
      </c>
      <c r="R45" s="162"/>
    </row>
    <row r="46" spans="2:32" s="17" customFormat="1" ht="15.75">
      <c r="B46" s="170">
        <v>2013</v>
      </c>
      <c r="C46" s="533"/>
      <c r="D46" s="189">
        <f t="shared" ref="D46:Q46" si="4">IF(ISBLANK($C$46),0,IF($C$46=$D$9,HLOOKUP(D43,D14:D18,5,FALSE),HLOOKUP(D43,D29:D33,5,FALSE)))</f>
        <v>0</v>
      </c>
      <c r="E46" s="189">
        <f t="shared" si="4"/>
        <v>0</v>
      </c>
      <c r="F46" s="189">
        <f t="shared" si="4"/>
        <v>0</v>
      </c>
      <c r="G46" s="189">
        <f t="shared" si="4"/>
        <v>0</v>
      </c>
      <c r="H46" s="189">
        <f t="shared" si="4"/>
        <v>0</v>
      </c>
      <c r="I46" s="189">
        <f t="shared" si="4"/>
        <v>0</v>
      </c>
      <c r="J46" s="189">
        <f t="shared" si="4"/>
        <v>0</v>
      </c>
      <c r="K46" s="189">
        <f t="shared" si="4"/>
        <v>0</v>
      </c>
      <c r="L46" s="189">
        <f t="shared" si="4"/>
        <v>0</v>
      </c>
      <c r="M46" s="189">
        <f t="shared" si="4"/>
        <v>0</v>
      </c>
      <c r="N46" s="189">
        <f t="shared" si="4"/>
        <v>0</v>
      </c>
      <c r="O46" s="189">
        <f t="shared" si="4"/>
        <v>0</v>
      </c>
      <c r="P46" s="189">
        <f t="shared" si="4"/>
        <v>0</v>
      </c>
      <c r="Q46" s="189">
        <f t="shared" si="4"/>
        <v>0</v>
      </c>
      <c r="R46" s="162"/>
    </row>
    <row r="47" spans="2:32" s="17" customFormat="1" ht="15.75">
      <c r="B47" s="170">
        <v>2014</v>
      </c>
      <c r="C47" s="533"/>
      <c r="D47" s="189">
        <f t="shared" ref="D47:Q47" si="5">IF(ISBLANK($C$47),0,IF($C$47=$D$9,HLOOKUP(D43,D14:D18,5,FALSE),HLOOKUP(D43,D29:D33,5,FALSE)))</f>
        <v>0</v>
      </c>
      <c r="E47" s="189">
        <f t="shared" si="5"/>
        <v>0</v>
      </c>
      <c r="F47" s="189">
        <f t="shared" si="5"/>
        <v>0</v>
      </c>
      <c r="G47" s="189">
        <f t="shared" si="5"/>
        <v>0</v>
      </c>
      <c r="H47" s="189">
        <f t="shared" si="5"/>
        <v>0</v>
      </c>
      <c r="I47" s="189">
        <f t="shared" si="5"/>
        <v>0</v>
      </c>
      <c r="J47" s="189">
        <f t="shared" si="5"/>
        <v>0</v>
      </c>
      <c r="K47" s="189">
        <f t="shared" si="5"/>
        <v>0</v>
      </c>
      <c r="L47" s="189">
        <f t="shared" si="5"/>
        <v>0</v>
      </c>
      <c r="M47" s="189">
        <f t="shared" si="5"/>
        <v>0</v>
      </c>
      <c r="N47" s="189">
        <f t="shared" si="5"/>
        <v>0</v>
      </c>
      <c r="O47" s="189">
        <f t="shared" si="5"/>
        <v>0</v>
      </c>
      <c r="P47" s="189">
        <f t="shared" si="5"/>
        <v>0</v>
      </c>
      <c r="Q47" s="189">
        <f t="shared" si="5"/>
        <v>0</v>
      </c>
      <c r="R47" s="162"/>
    </row>
    <row r="48" spans="2:32" s="17" customFormat="1" ht="15.75">
      <c r="B48" s="170">
        <v>2015</v>
      </c>
      <c r="C48" s="533"/>
      <c r="D48" s="189">
        <f t="shared" ref="D48:Q48" si="6">IF(ISBLANK($C$48),0,IF($C$48=$D$9,HLOOKUP(D43,D14:D18,5,FALSE),HLOOKUP(D43,D29:D33,5,FALSE)))</f>
        <v>0</v>
      </c>
      <c r="E48" s="189">
        <f t="shared" si="6"/>
        <v>0</v>
      </c>
      <c r="F48" s="189">
        <f t="shared" si="6"/>
        <v>0</v>
      </c>
      <c r="G48" s="189">
        <f t="shared" si="6"/>
        <v>0</v>
      </c>
      <c r="H48" s="189">
        <f t="shared" si="6"/>
        <v>0</v>
      </c>
      <c r="I48" s="189">
        <f t="shared" si="6"/>
        <v>0</v>
      </c>
      <c r="J48" s="189">
        <f t="shared" si="6"/>
        <v>0</v>
      </c>
      <c r="K48" s="189">
        <f t="shared" si="6"/>
        <v>0</v>
      </c>
      <c r="L48" s="189">
        <f t="shared" si="6"/>
        <v>0</v>
      </c>
      <c r="M48" s="189">
        <f t="shared" si="6"/>
        <v>0</v>
      </c>
      <c r="N48" s="189">
        <f t="shared" si="6"/>
        <v>0</v>
      </c>
      <c r="O48" s="189">
        <f t="shared" si="6"/>
        <v>0</v>
      </c>
      <c r="P48" s="189">
        <f t="shared" si="6"/>
        <v>0</v>
      </c>
      <c r="Q48" s="189">
        <f t="shared" si="6"/>
        <v>0</v>
      </c>
      <c r="R48" s="162"/>
      <c r="AF48" s="162"/>
    </row>
    <row r="49" spans="2:32" s="17" customFormat="1" ht="15.75">
      <c r="B49" s="170">
        <v>2016</v>
      </c>
      <c r="C49" s="533">
        <v>2017</v>
      </c>
      <c r="D49" s="189">
        <f t="shared" ref="D49:Q49" si="7">IF(ISBLANK($C$49),0,IF($C$49=$D$9,HLOOKUP(D43,D14:D18,5,FALSE),HLOOKUP(D43,D29:D33,5,FALSE)))</f>
        <v>1812969</v>
      </c>
      <c r="E49" s="189">
        <f t="shared" si="7"/>
        <v>749358</v>
      </c>
      <c r="F49" s="189">
        <f t="shared" si="7"/>
        <v>0</v>
      </c>
      <c r="G49" s="189">
        <f t="shared" si="7"/>
        <v>0</v>
      </c>
      <c r="H49" s="189">
        <f t="shared" si="7"/>
        <v>0</v>
      </c>
      <c r="I49" s="189">
        <f t="shared" si="7"/>
        <v>0</v>
      </c>
      <c r="J49" s="189">
        <f t="shared" si="7"/>
        <v>0</v>
      </c>
      <c r="K49" s="189">
        <f t="shared" si="7"/>
        <v>0</v>
      </c>
      <c r="L49" s="189">
        <f t="shared" si="7"/>
        <v>0</v>
      </c>
      <c r="M49" s="189">
        <f t="shared" si="7"/>
        <v>0</v>
      </c>
      <c r="N49" s="189">
        <f t="shared" si="7"/>
        <v>0</v>
      </c>
      <c r="O49" s="189">
        <f t="shared" si="7"/>
        <v>0</v>
      </c>
      <c r="P49" s="189">
        <f t="shared" si="7"/>
        <v>0</v>
      </c>
      <c r="Q49" s="189">
        <f t="shared" si="7"/>
        <v>0</v>
      </c>
      <c r="R49" s="162"/>
      <c r="AF49" s="162"/>
    </row>
    <row r="50" spans="2:32" s="17" customFormat="1" ht="15.75">
      <c r="B50" s="170">
        <v>2017</v>
      </c>
      <c r="C50" s="533">
        <v>2017</v>
      </c>
      <c r="D50" s="189">
        <f t="shared" ref="D50:I50" si="8">IF(ISBLANK($C$50),0,IF($C$50=$D$9,HLOOKUP(D43,D14:D18,5,FALSE),HLOOKUP(D43,D29:D33,5,FALSE)))</f>
        <v>1812969</v>
      </c>
      <c r="E50" s="189">
        <f t="shared" si="8"/>
        <v>749358</v>
      </c>
      <c r="F50" s="189">
        <f t="shared" si="8"/>
        <v>0</v>
      </c>
      <c r="G50" s="189">
        <f t="shared" si="8"/>
        <v>0</v>
      </c>
      <c r="H50" s="189">
        <f t="shared" si="8"/>
        <v>0</v>
      </c>
      <c r="I50" s="189">
        <f t="shared" si="8"/>
        <v>0</v>
      </c>
      <c r="J50" s="189">
        <f t="shared" ref="J50:Q50" si="9">IF(ISBLANK($C$50),0,IF($C$50=$D$9,HLOOKUP(J43,J14:J18,5,FALSE),HLOOKUP(J43,J29:J33,5,FALSE)))</f>
        <v>0</v>
      </c>
      <c r="K50" s="189">
        <f t="shared" si="9"/>
        <v>0</v>
      </c>
      <c r="L50" s="189">
        <f t="shared" si="9"/>
        <v>0</v>
      </c>
      <c r="M50" s="189">
        <f t="shared" si="9"/>
        <v>0</v>
      </c>
      <c r="N50" s="189">
        <f t="shared" si="9"/>
        <v>0</v>
      </c>
      <c r="O50" s="189">
        <f t="shared" si="9"/>
        <v>0</v>
      </c>
      <c r="P50" s="189">
        <f t="shared" si="9"/>
        <v>0</v>
      </c>
      <c r="Q50" s="189">
        <f t="shared" si="9"/>
        <v>0</v>
      </c>
      <c r="R50" s="162"/>
      <c r="AF50" s="162"/>
    </row>
    <row r="51" spans="2:32" s="17" customFormat="1" ht="15.75">
      <c r="B51" s="170">
        <v>2018</v>
      </c>
      <c r="C51" s="533">
        <v>2017</v>
      </c>
      <c r="D51" s="189">
        <f t="shared" ref="D51:Q51" si="10">IF(ISBLANK($C$51),0,IF($C$51=$D$9,HLOOKUP(D43,D14:D18,5,FALSE),HLOOKUP(D43,D29:D33,5,FALSE)))</f>
        <v>1812969</v>
      </c>
      <c r="E51" s="189">
        <f t="shared" si="10"/>
        <v>749358</v>
      </c>
      <c r="F51" s="189">
        <f t="shared" si="10"/>
        <v>0</v>
      </c>
      <c r="G51" s="189">
        <f t="shared" si="10"/>
        <v>0</v>
      </c>
      <c r="H51" s="189">
        <f t="shared" si="10"/>
        <v>0</v>
      </c>
      <c r="I51" s="189">
        <f t="shared" si="10"/>
        <v>0</v>
      </c>
      <c r="J51" s="189">
        <f t="shared" si="10"/>
        <v>0</v>
      </c>
      <c r="K51" s="189">
        <f t="shared" si="10"/>
        <v>0</v>
      </c>
      <c r="L51" s="189">
        <f t="shared" si="10"/>
        <v>0</v>
      </c>
      <c r="M51" s="189">
        <f t="shared" si="10"/>
        <v>0</v>
      </c>
      <c r="N51" s="189">
        <f t="shared" si="10"/>
        <v>0</v>
      </c>
      <c r="O51" s="189">
        <f t="shared" si="10"/>
        <v>0</v>
      </c>
      <c r="P51" s="189">
        <f t="shared" si="10"/>
        <v>0</v>
      </c>
      <c r="Q51" s="189">
        <f t="shared" si="10"/>
        <v>0</v>
      </c>
      <c r="R51" s="162"/>
      <c r="AF51" s="162"/>
    </row>
    <row r="52" spans="2:32" s="17" customFormat="1" ht="15.75">
      <c r="B52" s="170">
        <v>2019</v>
      </c>
      <c r="C52" s="533">
        <v>2017</v>
      </c>
      <c r="D52" s="189">
        <f t="shared" ref="D52:Q52" si="11">IF(ISBLANK($C$52),0,IF($C$52=$D$9,HLOOKUP(D43,D14:D18,5,FALSE),HLOOKUP(D43,D29:D33,5,FALSE)))</f>
        <v>1812969</v>
      </c>
      <c r="E52" s="189">
        <f t="shared" si="11"/>
        <v>749358</v>
      </c>
      <c r="F52" s="189">
        <f t="shared" si="11"/>
        <v>0</v>
      </c>
      <c r="G52" s="189">
        <f t="shared" si="11"/>
        <v>0</v>
      </c>
      <c r="H52" s="189">
        <f t="shared" si="11"/>
        <v>0</v>
      </c>
      <c r="I52" s="189">
        <f t="shared" si="11"/>
        <v>0</v>
      </c>
      <c r="J52" s="189">
        <f t="shared" si="11"/>
        <v>0</v>
      </c>
      <c r="K52" s="189">
        <f t="shared" si="11"/>
        <v>0</v>
      </c>
      <c r="L52" s="189">
        <f t="shared" si="11"/>
        <v>0</v>
      </c>
      <c r="M52" s="189">
        <f t="shared" si="11"/>
        <v>0</v>
      </c>
      <c r="N52" s="189">
        <f t="shared" si="11"/>
        <v>0</v>
      </c>
      <c r="O52" s="189">
        <f t="shared" si="11"/>
        <v>0</v>
      </c>
      <c r="P52" s="189">
        <f t="shared" si="11"/>
        <v>0</v>
      </c>
      <c r="Q52" s="189">
        <f t="shared" si="11"/>
        <v>0</v>
      </c>
      <c r="R52" s="162"/>
      <c r="AF52" s="162"/>
    </row>
    <row r="53" spans="2:32" s="17" customFormat="1" ht="15.75" hidden="1">
      <c r="B53" s="170">
        <v>2020</v>
      </c>
      <c r="C53" s="533"/>
      <c r="D53" s="189">
        <f t="shared" ref="D53:Q53" si="12">IF(ISBLANK($C$53),0,IF($C$53=$D$9,HLOOKUP(D43,D14:D18,5,FALSE),HLOOKUP(D43,D29:D33,5,FALSE)))</f>
        <v>0</v>
      </c>
      <c r="E53" s="189">
        <f t="shared" si="12"/>
        <v>0</v>
      </c>
      <c r="F53" s="189">
        <f t="shared" si="12"/>
        <v>0</v>
      </c>
      <c r="G53" s="189">
        <f t="shared" si="12"/>
        <v>0</v>
      </c>
      <c r="H53" s="189">
        <f t="shared" si="12"/>
        <v>0</v>
      </c>
      <c r="I53" s="189">
        <f t="shared" si="12"/>
        <v>0</v>
      </c>
      <c r="J53" s="189">
        <f t="shared" si="12"/>
        <v>0</v>
      </c>
      <c r="K53" s="189">
        <f t="shared" si="12"/>
        <v>0</v>
      </c>
      <c r="L53" s="189">
        <f t="shared" si="12"/>
        <v>0</v>
      </c>
      <c r="M53" s="189">
        <f t="shared" si="12"/>
        <v>0</v>
      </c>
      <c r="N53" s="189">
        <f t="shared" si="12"/>
        <v>0</v>
      </c>
      <c r="O53" s="189">
        <f t="shared" si="12"/>
        <v>0</v>
      </c>
      <c r="P53" s="189">
        <f t="shared" si="12"/>
        <v>0</v>
      </c>
      <c r="Q53" s="189">
        <f t="shared" si="12"/>
        <v>0</v>
      </c>
      <c r="R53" s="162"/>
      <c r="AF53" s="162"/>
    </row>
    <row r="54" spans="2:32" s="437" customFormat="1" ht="21" customHeight="1">
      <c r="B54" s="452" t="s">
        <v>539</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N22" sqref="N22:O23"/>
    </sheetView>
  </sheetViews>
  <sheetFormatPr defaultColWidth="9" defaultRowHeight="15" outlineLevelRow="1"/>
  <cols>
    <col min="1" max="1" width="6.5703125" style="4" customWidth="1"/>
    <col min="2" max="2" width="36.5703125" style="5" customWidth="1"/>
    <col min="3" max="3" width="17" style="77"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798" t="s">
        <v>171</v>
      </c>
      <c r="C4" s="84" t="s">
        <v>175</v>
      </c>
      <c r="D4" s="84"/>
      <c r="E4" s="49"/>
    </row>
    <row r="5" spans="1:26" s="18" customFormat="1" ht="26.25" hidden="1" customHeight="1" outlineLevel="1" thickBot="1">
      <c r="A5" s="4"/>
      <c r="B5" s="798"/>
      <c r="C5" s="85" t="s">
        <v>172</v>
      </c>
      <c r="D5" s="85"/>
      <c r="E5" s="49"/>
    </row>
    <row r="6" spans="1:26" ht="26.25" hidden="1" customHeight="1" outlineLevel="1" thickBot="1">
      <c r="B6" s="798"/>
      <c r="C6" s="804" t="s">
        <v>554</v>
      </c>
      <c r="D6" s="80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530</v>
      </c>
      <c r="C8" s="593" t="s">
        <v>483</v>
      </c>
      <c r="D8" s="592"/>
      <c r="M8" s="6"/>
      <c r="N8" s="6"/>
      <c r="O8" s="6"/>
      <c r="P8" s="6"/>
      <c r="Q8" s="6"/>
      <c r="R8" s="6"/>
      <c r="S8" s="6"/>
      <c r="T8" s="6"/>
      <c r="U8" s="6"/>
      <c r="V8" s="6"/>
      <c r="W8" s="6"/>
      <c r="X8" s="6"/>
      <c r="Y8" s="6"/>
      <c r="Z8" s="6"/>
    </row>
    <row r="9" spans="1:26" s="18" customFormat="1" ht="19.5" hidden="1" customHeight="1" outlineLevel="1">
      <c r="A9" s="4"/>
      <c r="B9" s="539"/>
      <c r="C9" s="593" t="s">
        <v>531</v>
      </c>
      <c r="D9" s="592"/>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484</v>
      </c>
      <c r="O11" s="551"/>
    </row>
    <row r="12" spans="1:26" ht="58.5" customHeight="1">
      <c r="B12" s="806" t="s">
        <v>621</v>
      </c>
      <c r="C12" s="806"/>
      <c r="D12" s="806"/>
      <c r="E12" s="806"/>
      <c r="F12" s="806"/>
      <c r="G12" s="806"/>
      <c r="H12" s="806"/>
      <c r="I12" s="806"/>
      <c r="J12" s="806"/>
      <c r="K12" s="806"/>
      <c r="L12" s="806"/>
      <c r="M12" s="806"/>
      <c r="N12" s="806"/>
      <c r="O12" s="80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566</v>
      </c>
      <c r="E14" s="471" t="s">
        <v>567</v>
      </c>
      <c r="F14" s="471" t="s">
        <v>568</v>
      </c>
      <c r="G14" s="471" t="s">
        <v>569</v>
      </c>
      <c r="H14" s="471" t="s">
        <v>570</v>
      </c>
      <c r="I14" s="471" t="s">
        <v>571</v>
      </c>
      <c r="J14" s="471" t="s">
        <v>762</v>
      </c>
      <c r="K14" s="471" t="s">
        <v>769</v>
      </c>
      <c r="L14" s="471" t="s">
        <v>770</v>
      </c>
      <c r="M14" s="471" t="s">
        <v>771</v>
      </c>
      <c r="N14" s="471" t="s">
        <v>772</v>
      </c>
      <c r="O14" s="471" t="s">
        <v>773</v>
      </c>
      <c r="P14" s="7"/>
    </row>
    <row r="15" spans="1:26" s="7" customFormat="1" ht="18.75" customHeight="1">
      <c r="B15" s="472" t="s">
        <v>188</v>
      </c>
      <c r="C15" s="799"/>
      <c r="D15" s="473">
        <v>2010</v>
      </c>
      <c r="E15" s="473">
        <v>2011</v>
      </c>
      <c r="F15" s="473">
        <v>2012</v>
      </c>
      <c r="G15" s="473">
        <v>2013</v>
      </c>
      <c r="H15" s="473">
        <v>2014</v>
      </c>
      <c r="I15" s="473">
        <v>2015</v>
      </c>
      <c r="J15" s="473">
        <v>2016</v>
      </c>
      <c r="K15" s="473">
        <v>2017</v>
      </c>
      <c r="L15" s="473">
        <v>2018</v>
      </c>
      <c r="M15" s="473">
        <v>2019</v>
      </c>
      <c r="N15" s="473">
        <v>2020</v>
      </c>
      <c r="O15" s="474">
        <v>2021</v>
      </c>
    </row>
    <row r="16" spans="1:26" s="110" customFormat="1" ht="18" customHeight="1">
      <c r="B16" s="475" t="s">
        <v>562</v>
      </c>
      <c r="C16" s="800"/>
      <c r="D16" s="476"/>
      <c r="E16" s="476"/>
      <c r="F16" s="476"/>
      <c r="G16" s="476"/>
      <c r="H16" s="476"/>
      <c r="I16" s="476"/>
      <c r="J16" s="476">
        <v>4</v>
      </c>
      <c r="K16" s="476">
        <v>4</v>
      </c>
      <c r="L16" s="476">
        <v>4</v>
      </c>
      <c r="M16" s="476">
        <v>4</v>
      </c>
      <c r="N16" s="476">
        <v>4</v>
      </c>
      <c r="O16" s="477">
        <v>4</v>
      </c>
    </row>
    <row r="17" spans="1:15" s="110" customFormat="1" ht="17.25" customHeight="1">
      <c r="B17" s="478" t="s">
        <v>563</v>
      </c>
      <c r="C17" s="801"/>
      <c r="D17" s="111">
        <f>12-D16</f>
        <v>12</v>
      </c>
      <c r="E17" s="111">
        <f>12-E16</f>
        <v>12</v>
      </c>
      <c r="F17" s="111">
        <f t="shared" ref="F17:K17" si="0">12-F16</f>
        <v>12</v>
      </c>
      <c r="G17" s="111">
        <f t="shared" si="0"/>
        <v>12</v>
      </c>
      <c r="H17" s="111">
        <f t="shared" si="0"/>
        <v>12</v>
      </c>
      <c r="I17" s="111">
        <f t="shared" si="0"/>
        <v>12</v>
      </c>
      <c r="J17" s="111">
        <f t="shared" si="0"/>
        <v>8</v>
      </c>
      <c r="K17" s="111">
        <f t="shared" si="0"/>
        <v>8</v>
      </c>
      <c r="L17" s="111">
        <f>12-L16</f>
        <v>8</v>
      </c>
      <c r="M17" s="111">
        <f>12-M16</f>
        <v>8</v>
      </c>
      <c r="N17" s="111">
        <f>12-N16</f>
        <v>8</v>
      </c>
      <c r="O17" s="112">
        <f>12-O16</f>
        <v>8</v>
      </c>
    </row>
    <row r="18" spans="1:15" s="7" customFormat="1" ht="17.25" customHeight="1">
      <c r="B18" s="479" t="str">
        <f>'1.  LRAMVA Summary'!B29</f>
        <v>Residential</v>
      </c>
      <c r="C18" s="802" t="str">
        <f>'2. LRAMVA Threshold'!D43</f>
        <v>kWh</v>
      </c>
      <c r="D18" s="46"/>
      <c r="E18" s="46"/>
      <c r="F18" s="46"/>
      <c r="G18" s="46"/>
      <c r="H18" s="46"/>
      <c r="I18" s="46"/>
      <c r="J18" s="46">
        <v>1.1299999999999999E-2</v>
      </c>
      <c r="K18" s="46">
        <v>7.6E-3</v>
      </c>
      <c r="L18" s="46">
        <v>3.8999999999999998E-3</v>
      </c>
      <c r="M18" s="46">
        <v>0</v>
      </c>
      <c r="N18" s="46">
        <v>0</v>
      </c>
      <c r="O18" s="69">
        <v>0</v>
      </c>
    </row>
    <row r="19" spans="1:15" s="7" customFormat="1" ht="15" customHeight="1" outlineLevel="1">
      <c r="B19" s="535" t="s">
        <v>514</v>
      </c>
      <c r="C19" s="800"/>
      <c r="D19" s="46"/>
      <c r="E19" s="46"/>
      <c r="F19" s="46"/>
      <c r="G19" s="46"/>
      <c r="H19" s="46"/>
      <c r="I19" s="46"/>
      <c r="J19" s="46"/>
      <c r="K19" s="46"/>
      <c r="L19" s="46"/>
      <c r="M19" s="46"/>
      <c r="N19" s="46"/>
      <c r="O19" s="69"/>
    </row>
    <row r="20" spans="1:15" s="7" customFormat="1" ht="15" customHeight="1" outlineLevel="1">
      <c r="B20" s="535" t="s">
        <v>515</v>
      </c>
      <c r="C20" s="800"/>
      <c r="D20" s="46"/>
      <c r="E20" s="46"/>
      <c r="F20" s="46"/>
      <c r="G20" s="46"/>
      <c r="H20" s="46"/>
      <c r="I20" s="46"/>
      <c r="J20" s="46"/>
      <c r="K20" s="46"/>
      <c r="L20" s="46"/>
      <c r="M20" s="46"/>
      <c r="N20" s="46"/>
      <c r="O20" s="69"/>
    </row>
    <row r="21" spans="1:15" s="7" customFormat="1" ht="15" customHeight="1" outlineLevel="1">
      <c r="B21" s="535" t="s">
        <v>491</v>
      </c>
      <c r="C21" s="800"/>
      <c r="D21" s="46"/>
      <c r="E21" s="46"/>
      <c r="F21" s="46"/>
      <c r="G21" s="46"/>
      <c r="H21" s="46"/>
      <c r="I21" s="46"/>
      <c r="J21" s="46"/>
      <c r="K21" s="46"/>
      <c r="L21" s="46"/>
      <c r="M21" s="46"/>
      <c r="N21" s="46"/>
      <c r="O21" s="69"/>
    </row>
    <row r="22" spans="1:15" s="7" customFormat="1" ht="14.25" customHeight="1">
      <c r="B22" s="535" t="s">
        <v>516</v>
      </c>
      <c r="C22" s="803"/>
      <c r="D22" s="65">
        <f>SUM(D18:D21)</f>
        <v>0</v>
      </c>
      <c r="E22" s="65">
        <f>SUM(E18:E21)</f>
        <v>0</v>
      </c>
      <c r="F22" s="65">
        <f>SUM(F18:F21)</f>
        <v>0</v>
      </c>
      <c r="G22" s="65">
        <f t="shared" ref="G22:N22" si="1">SUM(G18:G21)</f>
        <v>0</v>
      </c>
      <c r="H22" s="65">
        <f t="shared" si="1"/>
        <v>0</v>
      </c>
      <c r="I22" s="65">
        <f t="shared" si="1"/>
        <v>0</v>
      </c>
      <c r="J22" s="65">
        <f t="shared" si="1"/>
        <v>1.1299999999999999E-2</v>
      </c>
      <c r="K22" s="65">
        <f t="shared" si="1"/>
        <v>7.6E-3</v>
      </c>
      <c r="L22" s="65">
        <f t="shared" si="1"/>
        <v>3.8999999999999998E-3</v>
      </c>
      <c r="M22" s="65">
        <f t="shared" si="1"/>
        <v>0</v>
      </c>
      <c r="N22" s="65">
        <f t="shared" si="1"/>
        <v>0</v>
      </c>
      <c r="O22" s="65">
        <f t="shared" ref="O22" si="2">SUM(O18:O21)</f>
        <v>0</v>
      </c>
    </row>
    <row r="23" spans="1:15" s="63" customFormat="1">
      <c r="A23" s="62"/>
      <c r="B23" s="491" t="s">
        <v>517</v>
      </c>
      <c r="C23" s="481"/>
      <c r="D23" s="482"/>
      <c r="E23" s="483">
        <f t="shared" ref="E23:O23" si="3">ROUND(SUM(D22*E16+E22*E17)/12,4)</f>
        <v>0</v>
      </c>
      <c r="F23" s="483">
        <f t="shared" si="3"/>
        <v>0</v>
      </c>
      <c r="G23" s="483">
        <f t="shared" si="3"/>
        <v>0</v>
      </c>
      <c r="H23" s="483">
        <f t="shared" si="3"/>
        <v>0</v>
      </c>
      <c r="I23" s="483">
        <f t="shared" si="3"/>
        <v>0</v>
      </c>
      <c r="J23" s="483">
        <f t="shared" si="3"/>
        <v>7.4999999999999997E-3</v>
      </c>
      <c r="K23" s="483">
        <f t="shared" si="3"/>
        <v>8.8000000000000005E-3</v>
      </c>
      <c r="L23" s="483">
        <f t="shared" si="3"/>
        <v>5.1000000000000004E-3</v>
      </c>
      <c r="M23" s="483">
        <f t="shared" si="3"/>
        <v>1.2999999999999999E-3</v>
      </c>
      <c r="N23" s="483">
        <f t="shared" si="3"/>
        <v>0</v>
      </c>
      <c r="O23" s="483">
        <f t="shared" si="3"/>
        <v>0</v>
      </c>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02" t="str">
        <f>'2. LRAMVA Threshold'!E43</f>
        <v>kWh</v>
      </c>
      <c r="D25" s="46"/>
      <c r="E25" s="46"/>
      <c r="F25" s="46"/>
      <c r="G25" s="46"/>
      <c r="H25" s="46"/>
      <c r="I25" s="46"/>
      <c r="J25" s="46">
        <v>8.6E-3</v>
      </c>
      <c r="K25" s="46">
        <v>8.2000000000000007E-3</v>
      </c>
      <c r="L25" s="46">
        <v>8.3000000000000001E-3</v>
      </c>
      <c r="M25" s="46">
        <v>8.3999999999999995E-3</v>
      </c>
      <c r="N25" s="46">
        <v>8.6E-3</v>
      </c>
      <c r="O25" s="69">
        <v>8.8000000000000005E-3</v>
      </c>
    </row>
    <row r="26" spans="1:15" s="18" customFormat="1" outlineLevel="1">
      <c r="A26" s="4"/>
      <c r="B26" s="535" t="s">
        <v>514</v>
      </c>
      <c r="C26" s="800"/>
      <c r="D26" s="46"/>
      <c r="E26" s="46"/>
      <c r="F26" s="46"/>
      <c r="G26" s="46"/>
      <c r="H26" s="46"/>
      <c r="I26" s="46"/>
      <c r="J26" s="46"/>
      <c r="K26" s="46"/>
      <c r="L26" s="46"/>
      <c r="M26" s="46"/>
      <c r="N26" s="46"/>
      <c r="O26" s="69"/>
    </row>
    <row r="27" spans="1:15" s="18" customFormat="1" outlineLevel="1">
      <c r="A27" s="4"/>
      <c r="B27" s="535" t="s">
        <v>515</v>
      </c>
      <c r="C27" s="800"/>
      <c r="D27" s="46"/>
      <c r="E27" s="46"/>
      <c r="F27" s="46"/>
      <c r="G27" s="46"/>
      <c r="H27" s="46"/>
      <c r="I27" s="46"/>
      <c r="J27" s="46"/>
      <c r="K27" s="46"/>
      <c r="L27" s="46"/>
      <c r="M27" s="46"/>
      <c r="N27" s="46"/>
      <c r="O27" s="69"/>
    </row>
    <row r="28" spans="1:15" s="18" customFormat="1" outlineLevel="1">
      <c r="A28" s="4"/>
      <c r="B28" s="535" t="s">
        <v>491</v>
      </c>
      <c r="C28" s="800"/>
      <c r="D28" s="46"/>
      <c r="E28" s="46"/>
      <c r="F28" s="46"/>
      <c r="G28" s="46"/>
      <c r="H28" s="46"/>
      <c r="I28" s="46"/>
      <c r="J28" s="46"/>
      <c r="K28" s="46"/>
      <c r="L28" s="46"/>
      <c r="M28" s="46"/>
      <c r="N28" s="46"/>
      <c r="O28" s="69"/>
    </row>
    <row r="29" spans="1:15" s="18" customFormat="1">
      <c r="A29" s="4"/>
      <c r="B29" s="535" t="s">
        <v>516</v>
      </c>
      <c r="C29" s="803"/>
      <c r="D29" s="65">
        <f>SUM(D25:D28)</f>
        <v>0</v>
      </c>
      <c r="E29" s="65">
        <f t="shared" ref="E29:N29" si="4">SUM(E25:E28)</f>
        <v>0</v>
      </c>
      <c r="F29" s="65">
        <f t="shared" si="4"/>
        <v>0</v>
      </c>
      <c r="G29" s="65">
        <f t="shared" si="4"/>
        <v>0</v>
      </c>
      <c r="H29" s="65">
        <f t="shared" si="4"/>
        <v>0</v>
      </c>
      <c r="I29" s="65">
        <f t="shared" si="4"/>
        <v>0</v>
      </c>
      <c r="J29" s="65">
        <f t="shared" si="4"/>
        <v>8.6E-3</v>
      </c>
      <c r="K29" s="65">
        <f t="shared" si="4"/>
        <v>8.2000000000000007E-3</v>
      </c>
      <c r="L29" s="65">
        <f t="shared" si="4"/>
        <v>8.3000000000000001E-3</v>
      </c>
      <c r="M29" s="65">
        <f t="shared" si="4"/>
        <v>8.3999999999999995E-3</v>
      </c>
      <c r="N29" s="65">
        <f t="shared" si="4"/>
        <v>8.6E-3</v>
      </c>
      <c r="O29" s="65">
        <f t="shared" ref="O29" si="5">SUM(O25:O28)</f>
        <v>8.8000000000000005E-3</v>
      </c>
    </row>
    <row r="30" spans="1:15" s="18" customFormat="1">
      <c r="A30" s="4"/>
      <c r="B30" s="491" t="s">
        <v>517</v>
      </c>
      <c r="C30" s="487"/>
      <c r="D30" s="71"/>
      <c r="E30" s="483">
        <f>ROUND(SUM(D29*E16+E29*E17)/12,4)</f>
        <v>0</v>
      </c>
      <c r="F30" s="483">
        <f t="shared" ref="F30:O30" si="6">ROUND(SUM(E29*F16+F29*F17)/12,4)</f>
        <v>0</v>
      </c>
      <c r="G30" s="483">
        <f t="shared" si="6"/>
        <v>0</v>
      </c>
      <c r="H30" s="483">
        <f t="shared" si="6"/>
        <v>0</v>
      </c>
      <c r="I30" s="483">
        <f t="shared" si="6"/>
        <v>0</v>
      </c>
      <c r="J30" s="483">
        <f>ROUND(SUM(I29*J16+J29*J17)/12,4)</f>
        <v>5.7000000000000002E-3</v>
      </c>
      <c r="K30" s="483">
        <f t="shared" si="6"/>
        <v>8.3000000000000001E-3</v>
      </c>
      <c r="L30" s="483">
        <f t="shared" si="6"/>
        <v>8.3000000000000001E-3</v>
      </c>
      <c r="M30" s="483">
        <f t="shared" si="6"/>
        <v>8.3999999999999995E-3</v>
      </c>
      <c r="N30" s="483">
        <f t="shared" si="6"/>
        <v>8.5000000000000006E-3</v>
      </c>
      <c r="O30" s="483">
        <f t="shared" si="6"/>
        <v>8.6999999999999994E-3</v>
      </c>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2999 KW</v>
      </c>
      <c r="C32" s="802" t="str">
        <f>'2. LRAMVA Threshold'!F43</f>
        <v>KW</v>
      </c>
      <c r="D32" s="46"/>
      <c r="E32" s="46"/>
      <c r="F32" s="46"/>
      <c r="G32" s="46"/>
      <c r="H32" s="46"/>
      <c r="I32" s="46"/>
      <c r="J32" s="46">
        <v>3.4597000000000002</v>
      </c>
      <c r="K32" s="46">
        <v>3.3734999999999999</v>
      </c>
      <c r="L32" s="46">
        <v>3.4089</v>
      </c>
      <c r="M32" s="46">
        <v>3.4548999999999999</v>
      </c>
      <c r="N32" s="46">
        <v>3.5188000000000001</v>
      </c>
      <c r="O32" s="69">
        <v>3.5909</v>
      </c>
    </row>
    <row r="33" spans="1:15" s="18" customFormat="1" outlineLevel="1">
      <c r="A33" s="4"/>
      <c r="B33" s="535" t="s">
        <v>514</v>
      </c>
      <c r="C33" s="800"/>
      <c r="D33" s="46"/>
      <c r="E33" s="46"/>
      <c r="F33" s="46"/>
      <c r="G33" s="46"/>
      <c r="H33" s="46"/>
      <c r="I33" s="46"/>
      <c r="J33" s="46"/>
      <c r="K33" s="46"/>
      <c r="L33" s="46"/>
      <c r="M33" s="46"/>
      <c r="N33" s="46"/>
      <c r="O33" s="69"/>
    </row>
    <row r="34" spans="1:15" s="18" customFormat="1" outlineLevel="1">
      <c r="A34" s="4"/>
      <c r="B34" s="535" t="s">
        <v>515</v>
      </c>
      <c r="C34" s="800"/>
      <c r="D34" s="46"/>
      <c r="E34" s="46"/>
      <c r="F34" s="46"/>
      <c r="G34" s="46"/>
      <c r="H34" s="46"/>
      <c r="I34" s="46"/>
      <c r="J34" s="46"/>
      <c r="K34" s="46"/>
      <c r="L34" s="46"/>
      <c r="M34" s="46"/>
      <c r="N34" s="46"/>
      <c r="O34" s="69"/>
    </row>
    <row r="35" spans="1:15" s="18" customFormat="1" outlineLevel="1">
      <c r="A35" s="4"/>
      <c r="B35" s="535" t="s">
        <v>491</v>
      </c>
      <c r="C35" s="800"/>
      <c r="D35" s="46"/>
      <c r="E35" s="46"/>
      <c r="F35" s="46"/>
      <c r="G35" s="46"/>
      <c r="H35" s="46"/>
      <c r="I35" s="46"/>
      <c r="J35" s="46"/>
      <c r="K35" s="46"/>
      <c r="L35" s="46"/>
      <c r="M35" s="46"/>
      <c r="N35" s="46"/>
      <c r="O35" s="69"/>
    </row>
    <row r="36" spans="1:15" s="18" customFormat="1">
      <c r="A36" s="4"/>
      <c r="B36" s="535" t="s">
        <v>516</v>
      </c>
      <c r="C36" s="803"/>
      <c r="D36" s="65">
        <f>SUM(D32:D35)</f>
        <v>0</v>
      </c>
      <c r="E36" s="65">
        <f>SUM(E32:E35)</f>
        <v>0</v>
      </c>
      <c r="F36" s="65">
        <f t="shared" ref="F36:M36" si="7">SUM(F32:F35)</f>
        <v>0</v>
      </c>
      <c r="G36" s="65">
        <f t="shared" si="7"/>
        <v>0</v>
      </c>
      <c r="H36" s="65">
        <f t="shared" si="7"/>
        <v>0</v>
      </c>
      <c r="I36" s="65">
        <f t="shared" si="7"/>
        <v>0</v>
      </c>
      <c r="J36" s="65">
        <f t="shared" si="7"/>
        <v>3.4597000000000002</v>
      </c>
      <c r="K36" s="65">
        <f t="shared" si="7"/>
        <v>3.3734999999999999</v>
      </c>
      <c r="L36" s="65">
        <f t="shared" si="7"/>
        <v>3.4089</v>
      </c>
      <c r="M36" s="65">
        <f t="shared" si="7"/>
        <v>3.4548999999999999</v>
      </c>
      <c r="N36" s="65">
        <f>SUM(N32:N35)</f>
        <v>3.5188000000000001</v>
      </c>
      <c r="O36" s="76"/>
    </row>
    <row r="37" spans="1:15" s="18" customFormat="1">
      <c r="A37" s="4"/>
      <c r="B37" s="491" t="s">
        <v>517</v>
      </c>
      <c r="C37" s="487"/>
      <c r="D37" s="71"/>
      <c r="E37" s="483">
        <f t="shared" ref="E37:N37" si="8">ROUND(SUM(D36*E16+E36*E17)/12,4)</f>
        <v>0</v>
      </c>
      <c r="F37" s="483">
        <f t="shared" si="8"/>
        <v>0</v>
      </c>
      <c r="G37" s="483">
        <f t="shared" si="8"/>
        <v>0</v>
      </c>
      <c r="H37" s="483">
        <f t="shared" si="8"/>
        <v>0</v>
      </c>
      <c r="I37" s="483">
        <f t="shared" si="8"/>
        <v>0</v>
      </c>
      <c r="J37" s="483">
        <f t="shared" si="8"/>
        <v>2.3065000000000002</v>
      </c>
      <c r="K37" s="483">
        <f t="shared" si="8"/>
        <v>3.4022000000000001</v>
      </c>
      <c r="L37" s="483">
        <f t="shared" si="8"/>
        <v>3.3971</v>
      </c>
      <c r="M37" s="483">
        <f t="shared" si="8"/>
        <v>3.4396</v>
      </c>
      <c r="N37" s="483">
        <f t="shared" si="8"/>
        <v>3.4975000000000001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GS 3000 to 4999 KW</v>
      </c>
      <c r="C39" s="802" t="str">
        <f>'2. LRAMVA Threshold'!G43</f>
        <v>KW</v>
      </c>
      <c r="D39" s="46"/>
      <c r="E39" s="46"/>
      <c r="F39" s="46"/>
      <c r="G39" s="46"/>
      <c r="H39" s="46"/>
      <c r="I39" s="46"/>
      <c r="J39" s="46">
        <v>2.2564000000000002</v>
      </c>
      <c r="K39" s="46">
        <v>2.0844</v>
      </c>
      <c r="L39" s="46">
        <v>2.1063000000000001</v>
      </c>
      <c r="M39" s="46">
        <v>2.1347</v>
      </c>
      <c r="N39" s="46">
        <v>2.1741999999999999</v>
      </c>
      <c r="O39" s="69">
        <v>2.2187999999999999</v>
      </c>
    </row>
    <row r="40" spans="1:15" s="18" customFormat="1" outlineLevel="1">
      <c r="A40" s="4"/>
      <c r="B40" s="535" t="s">
        <v>514</v>
      </c>
      <c r="C40" s="800"/>
      <c r="D40" s="46"/>
      <c r="E40" s="46"/>
      <c r="F40" s="46"/>
      <c r="G40" s="46"/>
      <c r="H40" s="46"/>
      <c r="I40" s="46"/>
      <c r="J40" s="46"/>
      <c r="K40" s="46"/>
      <c r="L40" s="46"/>
      <c r="M40" s="46"/>
      <c r="N40" s="46"/>
      <c r="O40" s="69"/>
    </row>
    <row r="41" spans="1:15" s="18" customFormat="1" outlineLevel="1">
      <c r="A41" s="4"/>
      <c r="B41" s="535" t="s">
        <v>515</v>
      </c>
      <c r="C41" s="800"/>
      <c r="D41" s="46"/>
      <c r="E41" s="46"/>
      <c r="F41" s="46"/>
      <c r="G41" s="46"/>
      <c r="H41" s="46"/>
      <c r="I41" s="46"/>
      <c r="J41" s="46"/>
      <c r="K41" s="46"/>
      <c r="L41" s="46"/>
      <c r="M41" s="46"/>
      <c r="N41" s="46"/>
      <c r="O41" s="69"/>
    </row>
    <row r="42" spans="1:15" s="18" customFormat="1" outlineLevel="1">
      <c r="A42" s="4"/>
      <c r="B42" s="535" t="s">
        <v>491</v>
      </c>
      <c r="C42" s="800"/>
      <c r="D42" s="46"/>
      <c r="E42" s="46"/>
      <c r="F42" s="46"/>
      <c r="G42" s="46"/>
      <c r="H42" s="46"/>
      <c r="I42" s="46"/>
      <c r="J42" s="46"/>
      <c r="K42" s="46"/>
      <c r="L42" s="46"/>
      <c r="M42" s="46"/>
      <c r="N42" s="46"/>
      <c r="O42" s="69"/>
    </row>
    <row r="43" spans="1:15" s="18" customFormat="1">
      <c r="A43" s="4"/>
      <c r="B43" s="535" t="s">
        <v>516</v>
      </c>
      <c r="C43" s="803"/>
      <c r="D43" s="65">
        <f>SUM(D39:D42)</f>
        <v>0</v>
      </c>
      <c r="E43" s="65">
        <f t="shared" ref="E43:N43" si="9">SUM(E39:E42)</f>
        <v>0</v>
      </c>
      <c r="F43" s="65">
        <f t="shared" si="9"/>
        <v>0</v>
      </c>
      <c r="G43" s="65">
        <f t="shared" si="9"/>
        <v>0</v>
      </c>
      <c r="H43" s="65">
        <f t="shared" si="9"/>
        <v>0</v>
      </c>
      <c r="I43" s="65">
        <f t="shared" si="9"/>
        <v>0</v>
      </c>
      <c r="J43" s="65">
        <f t="shared" si="9"/>
        <v>2.2564000000000002</v>
      </c>
      <c r="K43" s="65">
        <f t="shared" si="9"/>
        <v>2.0844</v>
      </c>
      <c r="L43" s="65">
        <f t="shared" si="9"/>
        <v>2.1063000000000001</v>
      </c>
      <c r="M43" s="65">
        <f t="shared" si="9"/>
        <v>2.1347</v>
      </c>
      <c r="N43" s="65">
        <f t="shared" si="9"/>
        <v>2.1741999999999999</v>
      </c>
      <c r="O43" s="65">
        <f t="shared" ref="O43" si="10">SUM(O39:O42)</f>
        <v>2.2187999999999999</v>
      </c>
    </row>
    <row r="44" spans="1:15" s="14" customFormat="1">
      <c r="A44" s="72"/>
      <c r="B44" s="491" t="s">
        <v>517</v>
      </c>
      <c r="C44" s="487"/>
      <c r="D44" s="71"/>
      <c r="E44" s="483">
        <f t="shared" ref="E44:O44" si="11">ROUND(SUM(D43*E16+E43*E17)/12,4)</f>
        <v>0</v>
      </c>
      <c r="F44" s="483">
        <f t="shared" si="11"/>
        <v>0</v>
      </c>
      <c r="G44" s="483">
        <f t="shared" si="11"/>
        <v>0</v>
      </c>
      <c r="H44" s="483">
        <f t="shared" si="11"/>
        <v>0</v>
      </c>
      <c r="I44" s="483">
        <f t="shared" si="11"/>
        <v>0</v>
      </c>
      <c r="J44" s="483">
        <f t="shared" si="11"/>
        <v>1.5043</v>
      </c>
      <c r="K44" s="483">
        <f t="shared" si="11"/>
        <v>2.1417000000000002</v>
      </c>
      <c r="L44" s="483">
        <f t="shared" si="11"/>
        <v>2.0990000000000002</v>
      </c>
      <c r="M44" s="483">
        <f t="shared" si="11"/>
        <v>2.1252</v>
      </c>
      <c r="N44" s="483">
        <f t="shared" si="11"/>
        <v>2.161</v>
      </c>
      <c r="O44" s="483">
        <f t="shared" si="11"/>
        <v>2.2039</v>
      </c>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USL</v>
      </c>
      <c r="C46" s="802" t="str">
        <f>'2. LRAMVA Threshold'!H43</f>
        <v>kWh</v>
      </c>
      <c r="D46" s="46"/>
      <c r="E46" s="46"/>
      <c r="F46" s="46"/>
      <c r="G46" s="46"/>
      <c r="H46" s="46"/>
      <c r="I46" s="46"/>
      <c r="J46" s="46">
        <v>3.7100000000000001E-2</v>
      </c>
      <c r="K46" s="46">
        <v>2.12E-2</v>
      </c>
      <c r="L46" s="46">
        <v>2.1700000000000001E-2</v>
      </c>
      <c r="M46" s="46">
        <v>2.1999999999999999E-2</v>
      </c>
      <c r="N46" s="46">
        <v>2.24E-2</v>
      </c>
      <c r="O46" s="69">
        <v>2.29E-2</v>
      </c>
    </row>
    <row r="47" spans="1:15" s="18" customFormat="1" outlineLevel="1">
      <c r="A47" s="4"/>
      <c r="B47" s="535" t="s">
        <v>514</v>
      </c>
      <c r="C47" s="800"/>
      <c r="D47" s="46"/>
      <c r="E47" s="46"/>
      <c r="F47" s="46"/>
      <c r="G47" s="46"/>
      <c r="H47" s="46"/>
      <c r="I47" s="46"/>
      <c r="J47" s="46"/>
      <c r="K47" s="46"/>
      <c r="L47" s="46"/>
      <c r="M47" s="46"/>
      <c r="N47" s="46"/>
      <c r="O47" s="69"/>
    </row>
    <row r="48" spans="1:15" s="18" customFormat="1" outlineLevel="1">
      <c r="A48" s="4"/>
      <c r="B48" s="535" t="s">
        <v>515</v>
      </c>
      <c r="C48" s="800"/>
      <c r="D48" s="46"/>
      <c r="E48" s="46"/>
      <c r="F48" s="46"/>
      <c r="G48" s="46"/>
      <c r="H48" s="46"/>
      <c r="I48" s="46"/>
      <c r="J48" s="46"/>
      <c r="K48" s="46"/>
      <c r="L48" s="46"/>
      <c r="M48" s="46"/>
      <c r="N48" s="46"/>
      <c r="O48" s="69"/>
    </row>
    <row r="49" spans="1:15" s="18" customFormat="1" outlineLevel="1">
      <c r="A49" s="4"/>
      <c r="B49" s="535" t="s">
        <v>491</v>
      </c>
      <c r="C49" s="800"/>
      <c r="D49" s="46"/>
      <c r="E49" s="46"/>
      <c r="F49" s="46"/>
      <c r="G49" s="46"/>
      <c r="H49" s="46"/>
      <c r="I49" s="46"/>
      <c r="J49" s="46"/>
      <c r="K49" s="46"/>
      <c r="L49" s="46"/>
      <c r="M49" s="46"/>
      <c r="N49" s="46"/>
      <c r="O49" s="69"/>
    </row>
    <row r="50" spans="1:15" s="18" customFormat="1">
      <c r="A50" s="4"/>
      <c r="B50" s="535" t="s">
        <v>516</v>
      </c>
      <c r="C50" s="803"/>
      <c r="D50" s="65">
        <f>SUM(D46:D49)</f>
        <v>0</v>
      </c>
      <c r="E50" s="65">
        <f t="shared" ref="E50:N50" si="12">SUM(E46:E49)</f>
        <v>0</v>
      </c>
      <c r="F50" s="65">
        <f t="shared" si="12"/>
        <v>0</v>
      </c>
      <c r="G50" s="65">
        <f t="shared" si="12"/>
        <v>0</v>
      </c>
      <c r="H50" s="65">
        <f t="shared" si="12"/>
        <v>0</v>
      </c>
      <c r="I50" s="65">
        <f t="shared" si="12"/>
        <v>0</v>
      </c>
      <c r="J50" s="65">
        <f t="shared" si="12"/>
        <v>3.7100000000000001E-2</v>
      </c>
      <c r="K50" s="65">
        <f t="shared" si="12"/>
        <v>2.12E-2</v>
      </c>
      <c r="L50" s="65">
        <f t="shared" si="12"/>
        <v>2.1700000000000001E-2</v>
      </c>
      <c r="M50" s="65">
        <f t="shared" si="12"/>
        <v>2.1999999999999999E-2</v>
      </c>
      <c r="N50" s="65">
        <f t="shared" si="12"/>
        <v>2.24E-2</v>
      </c>
      <c r="O50" s="65">
        <f t="shared" ref="O50" si="13">SUM(O46:O49)</f>
        <v>2.29E-2</v>
      </c>
    </row>
    <row r="51" spans="1:15" s="14" customFormat="1">
      <c r="A51" s="72"/>
      <c r="B51" s="491" t="s">
        <v>517</v>
      </c>
      <c r="C51" s="487"/>
      <c r="D51" s="71"/>
      <c r="E51" s="483">
        <f t="shared" ref="E51:O51" si="14">ROUND(SUM(D50*E16+E50*E17)/12,4)</f>
        <v>0</v>
      </c>
      <c r="F51" s="483">
        <f t="shared" si="14"/>
        <v>0</v>
      </c>
      <c r="G51" s="483">
        <f t="shared" si="14"/>
        <v>0</v>
      </c>
      <c r="H51" s="483">
        <f t="shared" si="14"/>
        <v>0</v>
      </c>
      <c r="I51" s="483">
        <f t="shared" si="14"/>
        <v>0</v>
      </c>
      <c r="J51" s="483">
        <f t="shared" si="14"/>
        <v>2.47E-2</v>
      </c>
      <c r="K51" s="483">
        <f t="shared" si="14"/>
        <v>2.6499999999999999E-2</v>
      </c>
      <c r="L51" s="483">
        <f t="shared" si="14"/>
        <v>2.1499999999999998E-2</v>
      </c>
      <c r="M51" s="483">
        <f t="shared" si="14"/>
        <v>2.1899999999999999E-2</v>
      </c>
      <c r="N51" s="483">
        <f t="shared" si="14"/>
        <v>2.23E-2</v>
      </c>
      <c r="O51" s="483">
        <f t="shared" si="14"/>
        <v>2.2700000000000001E-2</v>
      </c>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 xml:space="preserve">Sentinel </v>
      </c>
      <c r="C53" s="802" t="str">
        <f>'2. LRAMVA Threshold'!I43</f>
        <v xml:space="preserve">kW </v>
      </c>
      <c r="D53" s="46"/>
      <c r="E53" s="46"/>
      <c r="F53" s="46"/>
      <c r="G53" s="46"/>
      <c r="H53" s="46"/>
      <c r="I53" s="46"/>
      <c r="J53" s="46">
        <v>12.203200000000001</v>
      </c>
      <c r="K53" s="46">
        <v>11.277100000000001</v>
      </c>
      <c r="L53" s="46">
        <v>11.3955</v>
      </c>
      <c r="M53" s="46">
        <v>11.549300000000001</v>
      </c>
      <c r="N53" s="46">
        <v>11.763</v>
      </c>
      <c r="O53" s="69">
        <v>12.004099999999999</v>
      </c>
    </row>
    <row r="54" spans="1:15" s="18" customFormat="1" outlineLevel="1">
      <c r="A54" s="4"/>
      <c r="B54" s="535" t="s">
        <v>514</v>
      </c>
      <c r="C54" s="800"/>
      <c r="D54" s="46"/>
      <c r="E54" s="46"/>
      <c r="F54" s="46"/>
      <c r="G54" s="46"/>
      <c r="H54" s="46"/>
      <c r="I54" s="46"/>
      <c r="J54" s="46"/>
      <c r="K54" s="46"/>
      <c r="L54" s="46"/>
      <c r="M54" s="46"/>
      <c r="N54" s="46"/>
      <c r="O54" s="69"/>
    </row>
    <row r="55" spans="1:15" s="18" customFormat="1" outlineLevel="1">
      <c r="A55" s="4"/>
      <c r="B55" s="535" t="s">
        <v>515</v>
      </c>
      <c r="C55" s="800"/>
      <c r="D55" s="46"/>
      <c r="E55" s="46"/>
      <c r="F55" s="46"/>
      <c r="G55" s="46"/>
      <c r="H55" s="46"/>
      <c r="I55" s="46"/>
      <c r="J55" s="46"/>
      <c r="K55" s="46"/>
      <c r="L55" s="46"/>
      <c r="M55" s="46"/>
      <c r="N55" s="46"/>
      <c r="O55" s="69"/>
    </row>
    <row r="56" spans="1:15" s="18" customFormat="1" outlineLevel="1">
      <c r="A56" s="4"/>
      <c r="B56" s="535" t="s">
        <v>491</v>
      </c>
      <c r="C56" s="800"/>
      <c r="D56" s="46"/>
      <c r="E56" s="46"/>
      <c r="F56" s="46"/>
      <c r="G56" s="46"/>
      <c r="H56" s="46"/>
      <c r="I56" s="46"/>
      <c r="J56" s="46"/>
      <c r="K56" s="46"/>
      <c r="L56" s="46"/>
      <c r="M56" s="46"/>
      <c r="N56" s="46"/>
      <c r="O56" s="69"/>
    </row>
    <row r="57" spans="1:15" s="18" customFormat="1">
      <c r="A57" s="4"/>
      <c r="B57" s="535" t="s">
        <v>516</v>
      </c>
      <c r="C57" s="803"/>
      <c r="D57" s="65">
        <f>SUM(D53:D56)</f>
        <v>0</v>
      </c>
      <c r="E57" s="65">
        <f t="shared" ref="E57:N57" si="15">SUM(E53:E56)</f>
        <v>0</v>
      </c>
      <c r="F57" s="65">
        <f t="shared" si="15"/>
        <v>0</v>
      </c>
      <c r="G57" s="65">
        <f t="shared" si="15"/>
        <v>0</v>
      </c>
      <c r="H57" s="65">
        <f t="shared" si="15"/>
        <v>0</v>
      </c>
      <c r="I57" s="65">
        <f t="shared" si="15"/>
        <v>0</v>
      </c>
      <c r="J57" s="65">
        <f t="shared" si="15"/>
        <v>12.203200000000001</v>
      </c>
      <c r="K57" s="65">
        <f t="shared" si="15"/>
        <v>11.277100000000001</v>
      </c>
      <c r="L57" s="65">
        <f t="shared" si="15"/>
        <v>11.3955</v>
      </c>
      <c r="M57" s="65">
        <f t="shared" si="15"/>
        <v>11.549300000000001</v>
      </c>
      <c r="N57" s="65">
        <f t="shared" si="15"/>
        <v>11.763</v>
      </c>
      <c r="O57" s="65">
        <f t="shared" ref="O57" si="16">SUM(O53:O56)</f>
        <v>12.004099999999999</v>
      </c>
    </row>
    <row r="58" spans="1:15" s="14" customFormat="1">
      <c r="A58" s="72"/>
      <c r="B58" s="491" t="s">
        <v>517</v>
      </c>
      <c r="C58" s="487"/>
      <c r="D58" s="71"/>
      <c r="E58" s="483">
        <f t="shared" ref="E58:O58" si="17">ROUND(SUM(D57*E16+E57*E17)/12,4)</f>
        <v>0</v>
      </c>
      <c r="F58" s="483">
        <f t="shared" si="17"/>
        <v>0</v>
      </c>
      <c r="G58" s="483">
        <f t="shared" si="17"/>
        <v>0</v>
      </c>
      <c r="H58" s="483">
        <f t="shared" si="17"/>
        <v>0</v>
      </c>
      <c r="I58" s="483">
        <f t="shared" si="17"/>
        <v>0</v>
      </c>
      <c r="J58" s="483">
        <f t="shared" si="17"/>
        <v>8.1355000000000004</v>
      </c>
      <c r="K58" s="483">
        <f t="shared" si="17"/>
        <v>11.585800000000001</v>
      </c>
      <c r="L58" s="483">
        <f t="shared" si="17"/>
        <v>11.356</v>
      </c>
      <c r="M58" s="483">
        <f t="shared" si="17"/>
        <v>11.497999999999999</v>
      </c>
      <c r="N58" s="483">
        <f t="shared" si="17"/>
        <v>11.691800000000001</v>
      </c>
      <c r="O58" s="483">
        <f t="shared" si="17"/>
        <v>11.9237</v>
      </c>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Street Lighting</v>
      </c>
      <c r="C60" s="802" t="str">
        <f>'2. LRAMVA Threshold'!J43</f>
        <v xml:space="preserve">kW </v>
      </c>
      <c r="D60" s="46"/>
      <c r="E60" s="46"/>
      <c r="F60" s="46"/>
      <c r="G60" s="46"/>
      <c r="H60" s="46"/>
      <c r="I60" s="46"/>
      <c r="J60" s="46">
        <v>25.826799999999999</v>
      </c>
      <c r="K60" s="46">
        <v>10.635400000000001</v>
      </c>
      <c r="L60" s="46">
        <v>7.3263999999999996</v>
      </c>
      <c r="M60" s="46">
        <v>4.0008999999999997</v>
      </c>
      <c r="N60" s="46">
        <v>4.0749000000000004</v>
      </c>
      <c r="O60" s="69">
        <v>4.1584000000000003</v>
      </c>
    </row>
    <row r="61" spans="1:15" s="18" customFormat="1" outlineLevel="1">
      <c r="A61" s="4"/>
      <c r="B61" s="535" t="s">
        <v>514</v>
      </c>
      <c r="C61" s="800"/>
      <c r="D61" s="46"/>
      <c r="E61" s="46"/>
      <c r="F61" s="46"/>
      <c r="G61" s="46"/>
      <c r="H61" s="46"/>
      <c r="I61" s="46"/>
      <c r="J61" s="46"/>
      <c r="K61" s="46"/>
      <c r="L61" s="46"/>
      <c r="M61" s="46"/>
      <c r="N61" s="46"/>
      <c r="O61" s="69"/>
    </row>
    <row r="62" spans="1:15" s="18" customFormat="1" outlineLevel="1">
      <c r="A62" s="4"/>
      <c r="B62" s="535" t="s">
        <v>515</v>
      </c>
      <c r="C62" s="800"/>
      <c r="D62" s="46"/>
      <c r="E62" s="46"/>
      <c r="F62" s="46"/>
      <c r="G62" s="46"/>
      <c r="H62" s="46"/>
      <c r="I62" s="46"/>
      <c r="J62" s="46"/>
      <c r="K62" s="46"/>
      <c r="L62" s="46"/>
      <c r="M62" s="46"/>
      <c r="N62" s="46"/>
      <c r="O62" s="69"/>
    </row>
    <row r="63" spans="1:15" s="18" customFormat="1" outlineLevel="1">
      <c r="A63" s="4"/>
      <c r="B63" s="535" t="s">
        <v>491</v>
      </c>
      <c r="C63" s="800"/>
      <c r="D63" s="46"/>
      <c r="E63" s="46"/>
      <c r="F63" s="46"/>
      <c r="G63" s="46"/>
      <c r="H63" s="46"/>
      <c r="I63" s="46"/>
      <c r="J63" s="46"/>
      <c r="K63" s="46"/>
      <c r="L63" s="46"/>
      <c r="M63" s="46"/>
      <c r="N63" s="46"/>
      <c r="O63" s="69"/>
    </row>
    <row r="64" spans="1:15" s="18" customFormat="1">
      <c r="A64" s="4"/>
      <c r="B64" s="535" t="s">
        <v>516</v>
      </c>
      <c r="C64" s="803"/>
      <c r="D64" s="65">
        <f>SUM(D60:D63)</f>
        <v>0</v>
      </c>
      <c r="E64" s="65">
        <f t="shared" ref="E64:N64" si="18">SUM(E60:E63)</f>
        <v>0</v>
      </c>
      <c r="F64" s="65">
        <f t="shared" si="18"/>
        <v>0</v>
      </c>
      <c r="G64" s="65">
        <f t="shared" si="18"/>
        <v>0</v>
      </c>
      <c r="H64" s="65">
        <f t="shared" si="18"/>
        <v>0</v>
      </c>
      <c r="I64" s="65">
        <f t="shared" si="18"/>
        <v>0</v>
      </c>
      <c r="J64" s="65">
        <f t="shared" si="18"/>
        <v>25.826799999999999</v>
      </c>
      <c r="K64" s="65">
        <f t="shared" si="18"/>
        <v>10.635400000000001</v>
      </c>
      <c r="L64" s="65">
        <f t="shared" si="18"/>
        <v>7.3263999999999996</v>
      </c>
      <c r="M64" s="65">
        <f t="shared" si="18"/>
        <v>4.0008999999999997</v>
      </c>
      <c r="N64" s="65">
        <f t="shared" si="18"/>
        <v>4.0749000000000004</v>
      </c>
      <c r="O64" s="65">
        <f t="shared" ref="O64" si="19">SUM(O60:O63)</f>
        <v>4.1584000000000003</v>
      </c>
    </row>
    <row r="65" spans="1:15" s="14" customFormat="1">
      <c r="A65" s="72"/>
      <c r="B65" s="491" t="s">
        <v>517</v>
      </c>
      <c r="C65" s="487"/>
      <c r="D65" s="71"/>
      <c r="E65" s="483">
        <f t="shared" ref="E65:O65" si="20">ROUND(SUM(D64*E16+E64*E17)/12,4)</f>
        <v>0</v>
      </c>
      <c r="F65" s="483">
        <f t="shared" si="20"/>
        <v>0</v>
      </c>
      <c r="G65" s="483">
        <f t="shared" si="20"/>
        <v>0</v>
      </c>
      <c r="H65" s="483">
        <f t="shared" si="20"/>
        <v>0</v>
      </c>
      <c r="I65" s="483">
        <f>ROUND(SUM(H64*I16+I64*I17)/12,4)</f>
        <v>0</v>
      </c>
      <c r="J65" s="483">
        <f t="shared" si="20"/>
        <v>17.2179</v>
      </c>
      <c r="K65" s="483">
        <f t="shared" si="20"/>
        <v>15.699199999999999</v>
      </c>
      <c r="L65" s="483">
        <f t="shared" si="20"/>
        <v>8.4293999999999993</v>
      </c>
      <c r="M65" s="483">
        <f t="shared" si="20"/>
        <v>5.1093999999999999</v>
      </c>
      <c r="N65" s="483">
        <f t="shared" si="20"/>
        <v>4.0502000000000002</v>
      </c>
      <c r="O65" s="483">
        <f t="shared" si="20"/>
        <v>4.1306000000000003</v>
      </c>
    </row>
    <row r="66" spans="1:15" s="14" customFormat="1">
      <c r="A66" s="72"/>
      <c r="B66" s="73"/>
      <c r="C66" s="79"/>
      <c r="D66" s="71"/>
      <c r="E66" s="71"/>
      <c r="F66" s="71"/>
      <c r="G66" s="71"/>
      <c r="H66" s="71"/>
      <c r="I66" s="71"/>
      <c r="J66" s="71"/>
      <c r="K66" s="71"/>
      <c r="L66" s="486"/>
      <c r="M66" s="486"/>
      <c r="N66" s="486"/>
      <c r="O66" s="488"/>
    </row>
    <row r="67" spans="1:15" s="64" customFormat="1">
      <c r="A67" s="62"/>
      <c r="B67" s="603">
        <f>'1.  LRAMVA Summary'!B36</f>
        <v>0</v>
      </c>
      <c r="C67" s="802">
        <f>'2. LRAMVA Threshold'!K43</f>
        <v>0</v>
      </c>
      <c r="D67" s="46"/>
      <c r="E67" s="46"/>
      <c r="F67" s="46"/>
      <c r="G67" s="46"/>
      <c r="H67" s="46"/>
      <c r="I67" s="46"/>
      <c r="J67" s="46"/>
      <c r="K67" s="46"/>
      <c r="L67" s="46"/>
      <c r="M67" s="46"/>
      <c r="N67" s="46"/>
      <c r="O67" s="69"/>
    </row>
    <row r="68" spans="1:15" s="18" customFormat="1" outlineLevel="1">
      <c r="A68" s="4"/>
      <c r="B68" s="535" t="s">
        <v>514</v>
      </c>
      <c r="C68" s="800"/>
      <c r="D68" s="46"/>
      <c r="E68" s="46"/>
      <c r="F68" s="46"/>
      <c r="G68" s="46"/>
      <c r="H68" s="46"/>
      <c r="I68" s="46"/>
      <c r="J68" s="46"/>
      <c r="K68" s="46"/>
      <c r="L68" s="46"/>
      <c r="M68" s="46"/>
      <c r="N68" s="46"/>
      <c r="O68" s="69"/>
    </row>
    <row r="69" spans="1:15" s="18" customFormat="1" outlineLevel="1">
      <c r="A69" s="4"/>
      <c r="B69" s="535" t="s">
        <v>515</v>
      </c>
      <c r="C69" s="800"/>
      <c r="D69" s="46"/>
      <c r="E69" s="46"/>
      <c r="F69" s="46"/>
      <c r="G69" s="46"/>
      <c r="H69" s="46"/>
      <c r="I69" s="46"/>
      <c r="J69" s="46"/>
      <c r="K69" s="46"/>
      <c r="L69" s="46"/>
      <c r="M69" s="46"/>
      <c r="N69" s="46"/>
      <c r="O69" s="69"/>
    </row>
    <row r="70" spans="1:15" s="18" customFormat="1" outlineLevel="1">
      <c r="A70" s="4"/>
      <c r="B70" s="535" t="s">
        <v>491</v>
      </c>
      <c r="C70" s="800"/>
      <c r="D70" s="46"/>
      <c r="E70" s="46"/>
      <c r="F70" s="46"/>
      <c r="G70" s="46"/>
      <c r="H70" s="46"/>
      <c r="I70" s="46"/>
      <c r="J70" s="46"/>
      <c r="K70" s="46"/>
      <c r="L70" s="46"/>
      <c r="M70" s="46"/>
      <c r="N70" s="46"/>
      <c r="O70" s="69"/>
    </row>
    <row r="71" spans="1:15" s="18" customFormat="1">
      <c r="A71" s="4"/>
      <c r="B71" s="535" t="s">
        <v>516</v>
      </c>
      <c r="C71" s="803"/>
      <c r="D71" s="65">
        <f>SUM(D67:D70)</f>
        <v>0</v>
      </c>
      <c r="E71" s="65">
        <f t="shared" ref="E71:N71" si="21">SUM(E67:E70)</f>
        <v>0</v>
      </c>
      <c r="F71" s="65">
        <f>SUM(F67:F70)</f>
        <v>0</v>
      </c>
      <c r="G71" s="65">
        <f t="shared" si="21"/>
        <v>0</v>
      </c>
      <c r="H71" s="65">
        <f t="shared" si="21"/>
        <v>0</v>
      </c>
      <c r="I71" s="65">
        <f t="shared" si="21"/>
        <v>0</v>
      </c>
      <c r="J71" s="65">
        <f t="shared" si="21"/>
        <v>0</v>
      </c>
      <c r="K71" s="65">
        <f t="shared" si="21"/>
        <v>0</v>
      </c>
      <c r="L71" s="65">
        <f t="shared" si="21"/>
        <v>0</v>
      </c>
      <c r="M71" s="65">
        <f t="shared" si="21"/>
        <v>0</v>
      </c>
      <c r="N71" s="65">
        <f t="shared" si="21"/>
        <v>0</v>
      </c>
      <c r="O71" s="65">
        <f t="shared" ref="O71" si="22">SUM(O67:O70)</f>
        <v>0</v>
      </c>
    </row>
    <row r="72" spans="1:15" s="14" customFormat="1">
      <c r="A72" s="72"/>
      <c r="B72" s="491" t="s">
        <v>517</v>
      </c>
      <c r="C72" s="487"/>
      <c r="D72" s="71"/>
      <c r="E72" s="483">
        <f t="shared" ref="E72:O72" si="23">ROUND(SUM(D71*E16+E71*E17)/12,4)</f>
        <v>0</v>
      </c>
      <c r="F72" s="483">
        <f t="shared" si="23"/>
        <v>0</v>
      </c>
      <c r="G72" s="483">
        <f t="shared" si="23"/>
        <v>0</v>
      </c>
      <c r="H72" s="483">
        <f t="shared" si="23"/>
        <v>0</v>
      </c>
      <c r="I72" s="483">
        <f t="shared" si="23"/>
        <v>0</v>
      </c>
      <c r="J72" s="483">
        <f t="shared" si="23"/>
        <v>0</v>
      </c>
      <c r="K72" s="483">
        <f t="shared" si="23"/>
        <v>0</v>
      </c>
      <c r="L72" s="483">
        <f t="shared" si="23"/>
        <v>0</v>
      </c>
      <c r="M72" s="483">
        <f t="shared" si="23"/>
        <v>0</v>
      </c>
      <c r="N72" s="483">
        <f t="shared" si="23"/>
        <v>0</v>
      </c>
      <c r="O72" s="483">
        <f t="shared" si="23"/>
        <v>0</v>
      </c>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02">
        <f>'2. LRAMVA Threshold'!L43</f>
        <v>0</v>
      </c>
      <c r="D74" s="46"/>
      <c r="E74" s="46"/>
      <c r="F74" s="46"/>
      <c r="G74" s="46"/>
      <c r="H74" s="46"/>
      <c r="I74" s="46"/>
      <c r="J74" s="46"/>
      <c r="K74" s="46"/>
      <c r="L74" s="46"/>
      <c r="M74" s="46"/>
      <c r="N74" s="46"/>
      <c r="O74" s="69"/>
    </row>
    <row r="75" spans="1:15" s="18" customFormat="1" outlineLevel="1">
      <c r="A75" s="4"/>
      <c r="B75" s="535" t="s">
        <v>514</v>
      </c>
      <c r="C75" s="800"/>
      <c r="D75" s="46"/>
      <c r="E75" s="46"/>
      <c r="F75" s="46"/>
      <c r="G75" s="46"/>
      <c r="H75" s="46"/>
      <c r="I75" s="46"/>
      <c r="J75" s="46"/>
      <c r="K75" s="46"/>
      <c r="L75" s="46"/>
      <c r="M75" s="46"/>
      <c r="N75" s="46"/>
      <c r="O75" s="69"/>
    </row>
    <row r="76" spans="1:15" s="18" customFormat="1" outlineLevel="1">
      <c r="A76" s="4"/>
      <c r="B76" s="535" t="s">
        <v>515</v>
      </c>
      <c r="C76" s="800"/>
      <c r="D76" s="46"/>
      <c r="E76" s="46"/>
      <c r="F76" s="46"/>
      <c r="G76" s="46"/>
      <c r="H76" s="46"/>
      <c r="I76" s="46"/>
      <c r="J76" s="46"/>
      <c r="K76" s="46"/>
      <c r="L76" s="46"/>
      <c r="M76" s="46"/>
      <c r="N76" s="46"/>
      <c r="O76" s="69"/>
    </row>
    <row r="77" spans="1:15" s="18" customFormat="1" outlineLevel="1">
      <c r="A77" s="4"/>
      <c r="B77" s="535" t="s">
        <v>491</v>
      </c>
      <c r="C77" s="800"/>
      <c r="D77" s="46"/>
      <c r="E77" s="46"/>
      <c r="F77" s="46"/>
      <c r="G77" s="46"/>
      <c r="H77" s="46"/>
      <c r="I77" s="46"/>
      <c r="J77" s="46"/>
      <c r="K77" s="46"/>
      <c r="L77" s="46"/>
      <c r="M77" s="46"/>
      <c r="N77" s="46"/>
      <c r="O77" s="69"/>
    </row>
    <row r="78" spans="1:15" s="18" customFormat="1">
      <c r="A78" s="4"/>
      <c r="B78" s="535" t="s">
        <v>516</v>
      </c>
      <c r="C78" s="803"/>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65">
        <f t="shared" ref="O78" si="25">SUM(O74:O77)</f>
        <v>0</v>
      </c>
    </row>
    <row r="79" spans="1:15" s="14" customFormat="1">
      <c r="A79" s="72"/>
      <c r="B79" s="491" t="s">
        <v>517</v>
      </c>
      <c r="C79" s="487"/>
      <c r="D79" s="71"/>
      <c r="E79" s="483">
        <f t="shared" ref="E79:O79" si="26">ROUND(SUM(D78*E16+E78*E17)/12,4)</f>
        <v>0</v>
      </c>
      <c r="F79" s="483">
        <f t="shared" si="26"/>
        <v>0</v>
      </c>
      <c r="G79" s="483">
        <f t="shared" si="26"/>
        <v>0</v>
      </c>
      <c r="H79" s="483">
        <f t="shared" si="26"/>
        <v>0</v>
      </c>
      <c r="I79" s="483">
        <f t="shared" si="26"/>
        <v>0</v>
      </c>
      <c r="J79" s="483">
        <f t="shared" si="26"/>
        <v>0</v>
      </c>
      <c r="K79" s="483">
        <f t="shared" si="26"/>
        <v>0</v>
      </c>
      <c r="L79" s="483">
        <f t="shared" si="26"/>
        <v>0</v>
      </c>
      <c r="M79" s="483">
        <f t="shared" si="26"/>
        <v>0</v>
      </c>
      <c r="N79" s="483">
        <f t="shared" si="26"/>
        <v>0</v>
      </c>
      <c r="O79" s="483">
        <f t="shared" si="26"/>
        <v>0</v>
      </c>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02">
        <f>'2. LRAMVA Threshold'!M43</f>
        <v>0</v>
      </c>
      <c r="D81" s="46"/>
      <c r="E81" s="46"/>
      <c r="F81" s="46"/>
      <c r="G81" s="46"/>
      <c r="H81" s="46"/>
      <c r="I81" s="46"/>
      <c r="J81" s="46"/>
      <c r="K81" s="46"/>
      <c r="L81" s="46"/>
      <c r="M81" s="46"/>
      <c r="N81" s="46"/>
      <c r="O81" s="69"/>
    </row>
    <row r="82" spans="1:15" s="18" customFormat="1" outlineLevel="1">
      <c r="A82" s="4"/>
      <c r="B82" s="535" t="s">
        <v>514</v>
      </c>
      <c r="C82" s="800"/>
      <c r="D82" s="46"/>
      <c r="E82" s="46"/>
      <c r="F82" s="46"/>
      <c r="G82" s="46"/>
      <c r="H82" s="46"/>
      <c r="I82" s="46"/>
      <c r="J82" s="46"/>
      <c r="K82" s="46"/>
      <c r="L82" s="46"/>
      <c r="M82" s="46"/>
      <c r="N82" s="46"/>
      <c r="O82" s="69"/>
    </row>
    <row r="83" spans="1:15" s="18" customFormat="1" outlineLevel="1">
      <c r="A83" s="4"/>
      <c r="B83" s="535" t="s">
        <v>515</v>
      </c>
      <c r="C83" s="800"/>
      <c r="D83" s="46"/>
      <c r="E83" s="46"/>
      <c r="F83" s="46"/>
      <c r="G83" s="46"/>
      <c r="H83" s="46"/>
      <c r="I83" s="46"/>
      <c r="J83" s="46"/>
      <c r="K83" s="46"/>
      <c r="L83" s="46"/>
      <c r="M83" s="46"/>
      <c r="N83" s="46"/>
      <c r="O83" s="69"/>
    </row>
    <row r="84" spans="1:15" s="18" customFormat="1" outlineLevel="1">
      <c r="A84" s="4"/>
      <c r="B84" s="535" t="s">
        <v>491</v>
      </c>
      <c r="C84" s="800"/>
      <c r="D84" s="46"/>
      <c r="E84" s="46"/>
      <c r="F84" s="46"/>
      <c r="G84" s="46"/>
      <c r="H84" s="46"/>
      <c r="I84" s="46"/>
      <c r="J84" s="46"/>
      <c r="K84" s="46"/>
      <c r="L84" s="46"/>
      <c r="M84" s="46"/>
      <c r="N84" s="46"/>
      <c r="O84" s="69"/>
    </row>
    <row r="85" spans="1:15" s="18" customFormat="1">
      <c r="A85" s="4"/>
      <c r="B85" s="535" t="s">
        <v>516</v>
      </c>
      <c r="C85" s="803"/>
      <c r="D85" s="65">
        <f>SUM(D81:D84)</f>
        <v>0</v>
      </c>
      <c r="E85" s="65">
        <f>SUM(E81:E84)</f>
        <v>0</v>
      </c>
      <c r="F85" s="65">
        <f t="shared" ref="F85:N85" si="27">SUM(F81:F84)</f>
        <v>0</v>
      </c>
      <c r="G85" s="65">
        <f t="shared" si="27"/>
        <v>0</v>
      </c>
      <c r="H85" s="65">
        <f t="shared" si="27"/>
        <v>0</v>
      </c>
      <c r="I85" s="65">
        <f t="shared" si="27"/>
        <v>0</v>
      </c>
      <c r="J85" s="65">
        <f t="shared" si="27"/>
        <v>0</v>
      </c>
      <c r="K85" s="65">
        <f t="shared" si="27"/>
        <v>0</v>
      </c>
      <c r="L85" s="65">
        <f t="shared" si="27"/>
        <v>0</v>
      </c>
      <c r="M85" s="65">
        <f t="shared" si="27"/>
        <v>0</v>
      </c>
      <c r="N85" s="65">
        <f t="shared" si="27"/>
        <v>0</v>
      </c>
      <c r="O85" s="65">
        <f t="shared" ref="O85" si="28">SUM(O81:O84)</f>
        <v>0</v>
      </c>
    </row>
    <row r="86" spans="1:15" s="14" customFormat="1">
      <c r="A86" s="72"/>
      <c r="B86" s="491" t="s">
        <v>517</v>
      </c>
      <c r="C86" s="487"/>
      <c r="D86" s="71"/>
      <c r="E86" s="483">
        <f t="shared" ref="E86:O86" si="29">ROUND(SUM(D85*E16+E85*E17)/12,4)</f>
        <v>0</v>
      </c>
      <c r="F86" s="483">
        <f t="shared" si="29"/>
        <v>0</v>
      </c>
      <c r="G86" s="483">
        <f t="shared" si="29"/>
        <v>0</v>
      </c>
      <c r="H86" s="483">
        <f t="shared" si="29"/>
        <v>0</v>
      </c>
      <c r="I86" s="483">
        <f t="shared" si="29"/>
        <v>0</v>
      </c>
      <c r="J86" s="483">
        <f t="shared" si="29"/>
        <v>0</v>
      </c>
      <c r="K86" s="483">
        <f t="shared" si="29"/>
        <v>0</v>
      </c>
      <c r="L86" s="483">
        <f t="shared" si="29"/>
        <v>0</v>
      </c>
      <c r="M86" s="483">
        <f t="shared" si="29"/>
        <v>0</v>
      </c>
      <c r="N86" s="483">
        <f t="shared" si="29"/>
        <v>0</v>
      </c>
      <c r="O86" s="483">
        <f t="shared" si="29"/>
        <v>0</v>
      </c>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02">
        <f>'2. LRAMVA Threshold'!N43</f>
        <v>0</v>
      </c>
      <c r="D88" s="46"/>
      <c r="E88" s="46"/>
      <c r="F88" s="46"/>
      <c r="G88" s="46"/>
      <c r="H88" s="46"/>
      <c r="I88" s="46"/>
      <c r="J88" s="46"/>
      <c r="K88" s="46"/>
      <c r="L88" s="46"/>
      <c r="M88" s="46"/>
      <c r="N88" s="46"/>
      <c r="O88" s="69"/>
    </row>
    <row r="89" spans="1:15" s="18" customFormat="1" outlineLevel="1">
      <c r="A89" s="4"/>
      <c r="B89" s="535" t="s">
        <v>514</v>
      </c>
      <c r="C89" s="800"/>
      <c r="D89" s="46"/>
      <c r="E89" s="46"/>
      <c r="F89" s="46"/>
      <c r="G89" s="46"/>
      <c r="H89" s="46"/>
      <c r="I89" s="46"/>
      <c r="J89" s="46"/>
      <c r="K89" s="46"/>
      <c r="L89" s="46"/>
      <c r="M89" s="46"/>
      <c r="N89" s="46"/>
      <c r="O89" s="69"/>
    </row>
    <row r="90" spans="1:15" s="18" customFormat="1" outlineLevel="1">
      <c r="A90" s="4"/>
      <c r="B90" s="535" t="s">
        <v>515</v>
      </c>
      <c r="C90" s="800"/>
      <c r="D90" s="46"/>
      <c r="E90" s="46"/>
      <c r="F90" s="46"/>
      <c r="G90" s="46"/>
      <c r="H90" s="46"/>
      <c r="I90" s="46"/>
      <c r="J90" s="46"/>
      <c r="K90" s="46"/>
      <c r="L90" s="46"/>
      <c r="M90" s="46"/>
      <c r="N90" s="46"/>
      <c r="O90" s="69"/>
    </row>
    <row r="91" spans="1:15" s="18" customFormat="1" outlineLevel="1">
      <c r="A91" s="4"/>
      <c r="B91" s="535" t="s">
        <v>491</v>
      </c>
      <c r="C91" s="800"/>
      <c r="D91" s="46"/>
      <c r="E91" s="46"/>
      <c r="F91" s="46"/>
      <c r="G91" s="46"/>
      <c r="H91" s="46"/>
      <c r="I91" s="46"/>
      <c r="J91" s="46"/>
      <c r="K91" s="46"/>
      <c r="L91" s="46"/>
      <c r="M91" s="46"/>
      <c r="N91" s="46"/>
      <c r="O91" s="69"/>
    </row>
    <row r="92" spans="1:15" s="18" customFormat="1">
      <c r="A92" s="4"/>
      <c r="B92" s="535" t="s">
        <v>516</v>
      </c>
      <c r="C92" s="803"/>
      <c r="D92" s="65">
        <f>SUM(D88:D91)</f>
        <v>0</v>
      </c>
      <c r="E92" s="65">
        <f>SUM(E88:E91)</f>
        <v>0</v>
      </c>
      <c r="F92" s="65">
        <f t="shared" ref="F92:N92" si="30">SUM(F88:F91)</f>
        <v>0</v>
      </c>
      <c r="G92" s="65">
        <f t="shared" si="30"/>
        <v>0</v>
      </c>
      <c r="H92" s="65">
        <f t="shared" si="30"/>
        <v>0</v>
      </c>
      <c r="I92" s="65">
        <f t="shared" si="30"/>
        <v>0</v>
      </c>
      <c r="J92" s="65">
        <f t="shared" si="30"/>
        <v>0</v>
      </c>
      <c r="K92" s="65">
        <f t="shared" si="30"/>
        <v>0</v>
      </c>
      <c r="L92" s="65">
        <f t="shared" si="30"/>
        <v>0</v>
      </c>
      <c r="M92" s="65">
        <f t="shared" si="30"/>
        <v>0</v>
      </c>
      <c r="N92" s="65">
        <f t="shared" si="30"/>
        <v>0</v>
      </c>
      <c r="O92" s="65">
        <f t="shared" ref="O92" si="31">SUM(O88:O91)</f>
        <v>0</v>
      </c>
    </row>
    <row r="93" spans="1:15" s="14" customFormat="1">
      <c r="A93" s="72"/>
      <c r="B93" s="491" t="s">
        <v>517</v>
      </c>
      <c r="C93" s="487"/>
      <c r="D93" s="71"/>
      <c r="E93" s="483">
        <f t="shared" ref="E93:O93" si="32">ROUND(SUM(D92*E16+E92*E17)/12,4)</f>
        <v>0</v>
      </c>
      <c r="F93" s="483">
        <f t="shared" si="32"/>
        <v>0</v>
      </c>
      <c r="G93" s="483">
        <f t="shared" si="32"/>
        <v>0</v>
      </c>
      <c r="H93" s="483">
        <f t="shared" si="32"/>
        <v>0</v>
      </c>
      <c r="I93" s="483">
        <f t="shared" si="32"/>
        <v>0</v>
      </c>
      <c r="J93" s="483">
        <f t="shared" si="32"/>
        <v>0</v>
      </c>
      <c r="K93" s="483">
        <f t="shared" si="32"/>
        <v>0</v>
      </c>
      <c r="L93" s="483">
        <f t="shared" si="32"/>
        <v>0</v>
      </c>
      <c r="M93" s="483">
        <f t="shared" si="32"/>
        <v>0</v>
      </c>
      <c r="N93" s="483">
        <f t="shared" si="32"/>
        <v>0</v>
      </c>
      <c r="O93" s="483">
        <f t="shared" si="32"/>
        <v>0</v>
      </c>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02">
        <f>'2. LRAMVA Threshold'!O43</f>
        <v>0</v>
      </c>
      <c r="D95" s="46"/>
      <c r="E95" s="46"/>
      <c r="F95" s="46"/>
      <c r="G95" s="46"/>
      <c r="H95" s="46"/>
      <c r="I95" s="46"/>
      <c r="J95" s="46"/>
      <c r="K95" s="46"/>
      <c r="L95" s="46"/>
      <c r="M95" s="46"/>
      <c r="N95" s="46"/>
      <c r="O95" s="69"/>
    </row>
    <row r="96" spans="1:15" s="18" customFormat="1" outlineLevel="1">
      <c r="A96" s="4"/>
      <c r="B96" s="535" t="s">
        <v>514</v>
      </c>
      <c r="C96" s="800"/>
      <c r="D96" s="46"/>
      <c r="E96" s="46"/>
      <c r="F96" s="46"/>
      <c r="G96" s="46"/>
      <c r="H96" s="46"/>
      <c r="I96" s="46"/>
      <c r="J96" s="46"/>
      <c r="K96" s="46"/>
      <c r="L96" s="46"/>
      <c r="M96" s="46"/>
      <c r="N96" s="46"/>
      <c r="O96" s="69"/>
    </row>
    <row r="97" spans="1:15" s="18" customFormat="1" outlineLevel="1">
      <c r="A97" s="4"/>
      <c r="B97" s="535" t="s">
        <v>515</v>
      </c>
      <c r="C97" s="800"/>
      <c r="D97" s="46"/>
      <c r="E97" s="46"/>
      <c r="F97" s="46"/>
      <c r="G97" s="46"/>
      <c r="H97" s="46"/>
      <c r="I97" s="46"/>
      <c r="J97" s="46"/>
      <c r="K97" s="46"/>
      <c r="L97" s="46"/>
      <c r="M97" s="46"/>
      <c r="N97" s="46"/>
      <c r="O97" s="69"/>
    </row>
    <row r="98" spans="1:15" s="18" customFormat="1" outlineLevel="1">
      <c r="A98" s="4"/>
      <c r="B98" s="535" t="s">
        <v>491</v>
      </c>
      <c r="C98" s="800"/>
      <c r="D98" s="46"/>
      <c r="E98" s="46"/>
      <c r="F98" s="46"/>
      <c r="G98" s="46"/>
      <c r="H98" s="46"/>
      <c r="I98" s="46"/>
      <c r="J98" s="46"/>
      <c r="K98" s="46"/>
      <c r="L98" s="46"/>
      <c r="M98" s="46"/>
      <c r="N98" s="46"/>
      <c r="O98" s="69"/>
    </row>
    <row r="99" spans="1:15" s="18" customFormat="1">
      <c r="A99" s="4"/>
      <c r="B99" s="535" t="s">
        <v>516</v>
      </c>
      <c r="C99" s="803"/>
      <c r="D99" s="65">
        <f>SUM(D95:D98)</f>
        <v>0</v>
      </c>
      <c r="E99" s="65">
        <f>SUM(E95:E98)</f>
        <v>0</v>
      </c>
      <c r="F99" s="65">
        <f t="shared" ref="F99:N99" si="33">SUM(F95:F98)</f>
        <v>0</v>
      </c>
      <c r="G99" s="65">
        <f t="shared" si="33"/>
        <v>0</v>
      </c>
      <c r="H99" s="65">
        <f t="shared" si="33"/>
        <v>0</v>
      </c>
      <c r="I99" s="65">
        <f t="shared" si="33"/>
        <v>0</v>
      </c>
      <c r="J99" s="65">
        <f t="shared" si="33"/>
        <v>0</v>
      </c>
      <c r="K99" s="65">
        <f t="shared" si="33"/>
        <v>0</v>
      </c>
      <c r="L99" s="65">
        <f t="shared" si="33"/>
        <v>0</v>
      </c>
      <c r="M99" s="65">
        <f t="shared" si="33"/>
        <v>0</v>
      </c>
      <c r="N99" s="65">
        <f t="shared" si="33"/>
        <v>0</v>
      </c>
      <c r="O99" s="65">
        <f t="shared" ref="O99" si="34">SUM(O95:O98)</f>
        <v>0</v>
      </c>
    </row>
    <row r="100" spans="1:15" s="14" customFormat="1">
      <c r="A100" s="72"/>
      <c r="B100" s="491" t="s">
        <v>517</v>
      </c>
      <c r="C100" s="487"/>
      <c r="D100" s="71"/>
      <c r="E100" s="483">
        <f t="shared" ref="E100:O100" si="35">ROUND(SUM(D99*E16+E99*E17)/12,4)</f>
        <v>0</v>
      </c>
      <c r="F100" s="483">
        <f t="shared" si="35"/>
        <v>0</v>
      </c>
      <c r="G100" s="483">
        <f t="shared" si="35"/>
        <v>0</v>
      </c>
      <c r="H100" s="483">
        <f t="shared" si="35"/>
        <v>0</v>
      </c>
      <c r="I100" s="483">
        <f t="shared" si="35"/>
        <v>0</v>
      </c>
      <c r="J100" s="483">
        <f t="shared" si="35"/>
        <v>0</v>
      </c>
      <c r="K100" s="483">
        <f t="shared" si="35"/>
        <v>0</v>
      </c>
      <c r="L100" s="483">
        <f t="shared" si="35"/>
        <v>0</v>
      </c>
      <c r="M100" s="483">
        <f t="shared" si="35"/>
        <v>0</v>
      </c>
      <c r="N100" s="483">
        <f t="shared" si="35"/>
        <v>0</v>
      </c>
      <c r="O100" s="483">
        <f t="shared" si="35"/>
        <v>0</v>
      </c>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02">
        <f>'2. LRAMVA Threshold'!P43</f>
        <v>0</v>
      </c>
      <c r="D102" s="46"/>
      <c r="E102" s="46"/>
      <c r="F102" s="46"/>
      <c r="G102" s="46"/>
      <c r="H102" s="46"/>
      <c r="I102" s="46"/>
      <c r="J102" s="46"/>
      <c r="K102" s="46"/>
      <c r="L102" s="46"/>
      <c r="M102" s="46"/>
      <c r="N102" s="46"/>
      <c r="O102" s="69"/>
    </row>
    <row r="103" spans="1:15" s="18" customFormat="1" outlineLevel="1">
      <c r="A103" s="4"/>
      <c r="B103" s="535" t="s">
        <v>514</v>
      </c>
      <c r="C103" s="800"/>
      <c r="D103" s="46"/>
      <c r="E103" s="46"/>
      <c r="F103" s="46"/>
      <c r="G103" s="46"/>
      <c r="H103" s="46"/>
      <c r="I103" s="46"/>
      <c r="J103" s="46"/>
      <c r="K103" s="46"/>
      <c r="L103" s="46"/>
      <c r="M103" s="46"/>
      <c r="N103" s="46"/>
      <c r="O103" s="69"/>
    </row>
    <row r="104" spans="1:15" s="18" customFormat="1" outlineLevel="1">
      <c r="A104" s="4"/>
      <c r="B104" s="535" t="s">
        <v>515</v>
      </c>
      <c r="C104" s="800"/>
      <c r="D104" s="46"/>
      <c r="E104" s="46"/>
      <c r="F104" s="46"/>
      <c r="G104" s="46"/>
      <c r="H104" s="46"/>
      <c r="I104" s="46"/>
      <c r="J104" s="46"/>
      <c r="K104" s="46"/>
      <c r="L104" s="46"/>
      <c r="M104" s="46"/>
      <c r="N104" s="46"/>
      <c r="O104" s="69"/>
    </row>
    <row r="105" spans="1:15" s="18" customFormat="1" outlineLevel="1">
      <c r="A105" s="4"/>
      <c r="B105" s="535" t="s">
        <v>491</v>
      </c>
      <c r="C105" s="800"/>
      <c r="D105" s="46"/>
      <c r="E105" s="46"/>
      <c r="F105" s="46"/>
      <c r="G105" s="46"/>
      <c r="H105" s="46"/>
      <c r="I105" s="46"/>
      <c r="J105" s="46"/>
      <c r="K105" s="46"/>
      <c r="L105" s="46"/>
      <c r="M105" s="46"/>
      <c r="N105" s="46"/>
      <c r="O105" s="69"/>
    </row>
    <row r="106" spans="1:15" s="18" customFormat="1">
      <c r="A106" s="4"/>
      <c r="B106" s="535" t="s">
        <v>516</v>
      </c>
      <c r="C106" s="803"/>
      <c r="D106" s="65">
        <f>SUM(D102:D105)</f>
        <v>0</v>
      </c>
      <c r="E106" s="65">
        <f>SUM(E102:E105)</f>
        <v>0</v>
      </c>
      <c r="F106" s="65">
        <f>SUM(F102:F105)</f>
        <v>0</v>
      </c>
      <c r="G106" s="65">
        <f t="shared" ref="G106:N106" si="36">SUM(G102:G105)</f>
        <v>0</v>
      </c>
      <c r="H106" s="65">
        <f t="shared" si="36"/>
        <v>0</v>
      </c>
      <c r="I106" s="65">
        <f t="shared" si="36"/>
        <v>0</v>
      </c>
      <c r="J106" s="65">
        <f t="shared" si="36"/>
        <v>0</v>
      </c>
      <c r="K106" s="65">
        <f t="shared" si="36"/>
        <v>0</v>
      </c>
      <c r="L106" s="65">
        <f t="shared" si="36"/>
        <v>0</v>
      </c>
      <c r="M106" s="65">
        <f t="shared" si="36"/>
        <v>0</v>
      </c>
      <c r="N106" s="65">
        <f t="shared" si="36"/>
        <v>0</v>
      </c>
      <c r="O106" s="65">
        <f t="shared" ref="O106" si="37">SUM(O102:O105)</f>
        <v>0</v>
      </c>
    </row>
    <row r="107" spans="1:15" s="14" customFormat="1">
      <c r="A107" s="72"/>
      <c r="B107" s="491" t="s">
        <v>517</v>
      </c>
      <c r="C107" s="487"/>
      <c r="D107" s="71"/>
      <c r="E107" s="483">
        <f t="shared" ref="E107:O107" si="38">ROUND(SUM(D106*E16+E106*E17)/12,4)</f>
        <v>0</v>
      </c>
      <c r="F107" s="483">
        <f t="shared" si="38"/>
        <v>0</v>
      </c>
      <c r="G107" s="483">
        <f t="shared" si="38"/>
        <v>0</v>
      </c>
      <c r="H107" s="483">
        <f t="shared" si="38"/>
        <v>0</v>
      </c>
      <c r="I107" s="483">
        <f t="shared" si="38"/>
        <v>0</v>
      </c>
      <c r="J107" s="483">
        <f t="shared" si="38"/>
        <v>0</v>
      </c>
      <c r="K107" s="483">
        <f t="shared" si="38"/>
        <v>0</v>
      </c>
      <c r="L107" s="483">
        <f t="shared" si="38"/>
        <v>0</v>
      </c>
      <c r="M107" s="483">
        <f t="shared" si="38"/>
        <v>0</v>
      </c>
      <c r="N107" s="483">
        <f t="shared" si="38"/>
        <v>0</v>
      </c>
      <c r="O107" s="483">
        <f t="shared" si="38"/>
        <v>0</v>
      </c>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02">
        <f>'2. LRAMVA Threshold'!Q43</f>
        <v>0</v>
      </c>
      <c r="D109" s="46"/>
      <c r="E109" s="46"/>
      <c r="F109" s="46"/>
      <c r="G109" s="46"/>
      <c r="H109" s="46"/>
      <c r="I109" s="46"/>
      <c r="J109" s="46"/>
      <c r="K109" s="46"/>
      <c r="L109" s="46"/>
      <c r="M109" s="46"/>
      <c r="N109" s="46"/>
      <c r="O109" s="69"/>
    </row>
    <row r="110" spans="1:15" s="18" customFormat="1" outlineLevel="1">
      <c r="A110" s="4"/>
      <c r="B110" s="535" t="s">
        <v>514</v>
      </c>
      <c r="C110" s="800"/>
      <c r="D110" s="46"/>
      <c r="E110" s="46"/>
      <c r="F110" s="46"/>
      <c r="G110" s="46"/>
      <c r="H110" s="46"/>
      <c r="I110" s="46"/>
      <c r="J110" s="46"/>
      <c r="K110" s="46"/>
      <c r="L110" s="46"/>
      <c r="M110" s="46"/>
      <c r="N110" s="46"/>
      <c r="O110" s="69"/>
    </row>
    <row r="111" spans="1:15" s="18" customFormat="1" outlineLevel="1">
      <c r="A111" s="4"/>
      <c r="B111" s="535" t="s">
        <v>515</v>
      </c>
      <c r="C111" s="800"/>
      <c r="D111" s="46"/>
      <c r="E111" s="46"/>
      <c r="F111" s="46"/>
      <c r="G111" s="46"/>
      <c r="H111" s="46"/>
      <c r="I111" s="46"/>
      <c r="J111" s="46"/>
      <c r="K111" s="46"/>
      <c r="L111" s="46"/>
      <c r="M111" s="46"/>
      <c r="N111" s="46"/>
      <c r="O111" s="69"/>
    </row>
    <row r="112" spans="1:15" s="18" customFormat="1" outlineLevel="1">
      <c r="A112" s="4"/>
      <c r="B112" s="535" t="s">
        <v>491</v>
      </c>
      <c r="C112" s="800"/>
      <c r="D112" s="46"/>
      <c r="E112" s="46"/>
      <c r="F112" s="46"/>
      <c r="G112" s="46"/>
      <c r="H112" s="46"/>
      <c r="I112" s="46"/>
      <c r="J112" s="46"/>
      <c r="K112" s="46"/>
      <c r="L112" s="46"/>
      <c r="M112" s="46"/>
      <c r="N112" s="46"/>
      <c r="O112" s="69"/>
    </row>
    <row r="113" spans="1:17" s="18" customFormat="1">
      <c r="A113" s="4"/>
      <c r="B113" s="535" t="s">
        <v>516</v>
      </c>
      <c r="C113" s="803"/>
      <c r="D113" s="65">
        <f>SUM(D109:D112)</f>
        <v>0</v>
      </c>
      <c r="E113" s="65">
        <f>SUM(E109:E112)</f>
        <v>0</v>
      </c>
      <c r="F113" s="65">
        <f>SUM(F109:F112)</f>
        <v>0</v>
      </c>
      <c r="G113" s="65">
        <f>SUM(G109:G112)</f>
        <v>0</v>
      </c>
      <c r="H113" s="65">
        <f t="shared" ref="H113:N113" si="39">SUM(H109:H112)</f>
        <v>0</v>
      </c>
      <c r="I113" s="65">
        <f t="shared" si="39"/>
        <v>0</v>
      </c>
      <c r="J113" s="65">
        <f t="shared" si="39"/>
        <v>0</v>
      </c>
      <c r="K113" s="65">
        <f t="shared" si="39"/>
        <v>0</v>
      </c>
      <c r="L113" s="65">
        <f t="shared" si="39"/>
        <v>0</v>
      </c>
      <c r="M113" s="65">
        <f t="shared" si="39"/>
        <v>0</v>
      </c>
      <c r="N113" s="65">
        <f t="shared" si="39"/>
        <v>0</v>
      </c>
      <c r="O113" s="65">
        <f t="shared" ref="O113" si="40">SUM(O109:O112)</f>
        <v>0</v>
      </c>
    </row>
    <row r="114" spans="1:17" s="14" customFormat="1">
      <c r="A114" s="72"/>
      <c r="B114" s="491" t="s">
        <v>517</v>
      </c>
      <c r="C114" s="487"/>
      <c r="D114" s="71"/>
      <c r="E114" s="483">
        <f t="shared" ref="E114:O114" si="41">ROUND(SUM(D113*E16+E113*E17)/12,4)</f>
        <v>0</v>
      </c>
      <c r="F114" s="483">
        <f t="shared" si="41"/>
        <v>0</v>
      </c>
      <c r="G114" s="483">
        <f t="shared" si="41"/>
        <v>0</v>
      </c>
      <c r="H114" s="483">
        <f t="shared" si="41"/>
        <v>0</v>
      </c>
      <c r="I114" s="483">
        <f t="shared" si="41"/>
        <v>0</v>
      </c>
      <c r="J114" s="483">
        <f t="shared" si="41"/>
        <v>0</v>
      </c>
      <c r="K114" s="483">
        <f t="shared" si="41"/>
        <v>0</v>
      </c>
      <c r="L114" s="483">
        <f t="shared" si="41"/>
        <v>0</v>
      </c>
      <c r="M114" s="483">
        <f t="shared" si="41"/>
        <v>0</v>
      </c>
      <c r="N114" s="483">
        <f t="shared" si="41"/>
        <v>0</v>
      </c>
      <c r="O114" s="483">
        <f t="shared" si="41"/>
        <v>0</v>
      </c>
    </row>
    <row r="115" spans="1:17" s="70" customFormat="1" ht="14.25">
      <c r="A115" s="72"/>
      <c r="B115" s="74"/>
      <c r="C115" s="80"/>
      <c r="D115" s="75"/>
      <c r="E115" s="75"/>
      <c r="F115" s="75"/>
      <c r="G115" s="75"/>
      <c r="H115" s="75"/>
      <c r="I115" s="75"/>
      <c r="J115" s="75"/>
      <c r="K115" s="494"/>
      <c r="L115" s="495"/>
      <c r="M115" s="495"/>
      <c r="N115" s="495"/>
      <c r="O115" s="496"/>
    </row>
    <row r="116" spans="1:17" s="3" customFormat="1" ht="21" customHeight="1">
      <c r="A116" s="4"/>
      <c r="B116" s="497" t="s">
        <v>617</v>
      </c>
      <c r="C116" s="97"/>
      <c r="D116" s="498"/>
      <c r="E116" s="498"/>
      <c r="F116" s="498"/>
      <c r="G116" s="498"/>
      <c r="H116" s="498"/>
      <c r="I116" s="498"/>
      <c r="J116" s="498"/>
      <c r="K116" s="498"/>
      <c r="L116" s="498"/>
      <c r="M116" s="498"/>
      <c r="N116" s="498"/>
      <c r="O116" s="498"/>
    </row>
    <row r="119" spans="1:17" ht="15.75">
      <c r="B119" s="117" t="s">
        <v>485</v>
      </c>
      <c r="J119" s="18"/>
    </row>
    <row r="120" spans="1:17" s="14" customFormat="1" ht="75.75" customHeight="1">
      <c r="A120" s="72"/>
      <c r="B120" s="807" t="s">
        <v>678</v>
      </c>
      <c r="C120" s="807"/>
      <c r="D120" s="807"/>
      <c r="E120" s="807"/>
      <c r="F120" s="807"/>
      <c r="G120" s="807"/>
      <c r="H120" s="807"/>
      <c r="I120" s="807"/>
      <c r="J120" s="807"/>
      <c r="K120" s="807"/>
      <c r="L120" s="807"/>
      <c r="M120" s="807"/>
      <c r="N120" s="807"/>
      <c r="O120" s="807"/>
      <c r="P120" s="807"/>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GS 50 to 2999 KW</v>
      </c>
      <c r="F122" s="243" t="str">
        <f>'1.  LRAMVA Summary'!G52</f>
        <v>GS 3000 to 4999 KW</v>
      </c>
      <c r="G122" s="243" t="str">
        <f>'1.  LRAMVA Summary'!H52</f>
        <v>USL</v>
      </c>
      <c r="H122" s="243" t="str">
        <f>'1.  LRAMVA Summary'!I52</f>
        <v xml:space="preserve">Sentinel </v>
      </c>
      <c r="I122" s="243" t="str">
        <f>'1.  LRAMVA Summary'!J52</f>
        <v>Street Lighting</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84"/>
      <c r="C123" s="585" t="str">
        <f>'1.  LRAMVA Summary'!D53</f>
        <v>kWh</v>
      </c>
      <c r="D123" s="585" t="str">
        <f>'1.  LRAMVA Summary'!E53</f>
        <v>kWh</v>
      </c>
      <c r="E123" s="585" t="str">
        <f>'1.  LRAMVA Summary'!F53</f>
        <v>KW</v>
      </c>
      <c r="F123" s="585" t="str">
        <f>'1.  LRAMVA Summary'!G53</f>
        <v>KW</v>
      </c>
      <c r="G123" s="585" t="str">
        <f>'1.  LRAMVA Summary'!H53</f>
        <v>kWh</v>
      </c>
      <c r="H123" s="585" t="str">
        <f>'1.  LRAMVA Summary'!I53</f>
        <v xml:space="preserve">kW </v>
      </c>
      <c r="I123" s="585" t="str">
        <f>'1.  LRAMVA Summary'!J53</f>
        <v xml:space="preserve">kW </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42">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42"/>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43">HLOOKUP(B125,$E$15:$O$114,100,FALSE)</f>
        <v>0</v>
      </c>
    </row>
    <row r="126" spans="1:17">
      <c r="B126" s="500">
        <v>2013</v>
      </c>
      <c r="C126" s="683">
        <f t="shared" si="42"/>
        <v>0</v>
      </c>
      <c r="D126" s="684">
        <f t="shared" ref="D126:D133" si="44">HLOOKUP(B126,$E$15:$O$114,16,FALSE)</f>
        <v>0</v>
      </c>
      <c r="E126" s="685">
        <f t="shared" ref="E126:E133" si="45">HLOOKUP(B126,$E$15:$O$114,23,FALSE)</f>
        <v>0</v>
      </c>
      <c r="F126" s="684">
        <f t="shared" ref="F126:F133" si="46">HLOOKUP(B126,$E$15:$O$114,30,FALSE)</f>
        <v>0</v>
      </c>
      <c r="G126" s="685">
        <f t="shared" ref="G126:G132" si="47">HLOOKUP(B126,$E$15:$O$114,37,FALSE)</f>
        <v>0</v>
      </c>
      <c r="H126" s="684">
        <f t="shared" ref="H126:H133" si="48">HLOOKUP(B126,$E$15:$O$114,44,FALSE)</f>
        <v>0</v>
      </c>
      <c r="I126" s="685">
        <f t="shared" ref="I126:I133" si="49">HLOOKUP(B126,$E$15:$O$114,51,FALSE)</f>
        <v>0</v>
      </c>
      <c r="J126" s="685">
        <f t="shared" ref="J126:J133" si="50">HLOOKUP(B126,$E$15:$O$114,58,FALSE)</f>
        <v>0</v>
      </c>
      <c r="K126" s="685">
        <f t="shared" ref="K126:K133" si="51">HLOOKUP(B126,$E$15:$O$114,65,FALSE)</f>
        <v>0</v>
      </c>
      <c r="L126" s="685">
        <f>HLOOKUP(B126,$E$15:$O$114,72,FALSE)</f>
        <v>0</v>
      </c>
      <c r="M126" s="685">
        <f t="shared" ref="M126:M133" si="52">HLOOKUP(B126,$E$15:$O$114,79,FALSE)</f>
        <v>0</v>
      </c>
      <c r="N126" s="685">
        <f t="shared" ref="N126:N133" si="53">HLOOKUP(B126,$E$15:$O$114,86,FALSE)</f>
        <v>0</v>
      </c>
      <c r="O126" s="685">
        <f t="shared" ref="O126:O133" si="54">HLOOKUP(B126,$E$15:$O$114,93,FALSE)</f>
        <v>0</v>
      </c>
      <c r="P126" s="685">
        <f t="shared" si="43"/>
        <v>0</v>
      </c>
    </row>
    <row r="127" spans="1:17">
      <c r="B127" s="500">
        <v>2014</v>
      </c>
      <c r="C127" s="683">
        <f t="shared" si="42"/>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42"/>
        <v>0</v>
      </c>
      <c r="D128" s="684">
        <f t="shared" si="44"/>
        <v>0</v>
      </c>
      <c r="E128" s="685">
        <f t="shared" si="45"/>
        <v>0</v>
      </c>
      <c r="F128" s="684">
        <f t="shared" si="46"/>
        <v>0</v>
      </c>
      <c r="G128" s="685">
        <f t="shared" si="47"/>
        <v>0</v>
      </c>
      <c r="H128" s="684">
        <f t="shared" si="48"/>
        <v>0</v>
      </c>
      <c r="I128" s="685">
        <f t="shared" si="49"/>
        <v>0</v>
      </c>
      <c r="J128" s="685">
        <f t="shared" si="50"/>
        <v>0</v>
      </c>
      <c r="K128" s="685">
        <f t="shared" si="51"/>
        <v>0</v>
      </c>
      <c r="L128" s="685">
        <f t="shared" ref="L128:L133" si="55">HLOOKUP(B128,$E$15:$O$114,72,FALSE)</f>
        <v>0</v>
      </c>
      <c r="M128" s="685">
        <f t="shared" si="52"/>
        <v>0</v>
      </c>
      <c r="N128" s="685">
        <f t="shared" si="53"/>
        <v>0</v>
      </c>
      <c r="O128" s="685">
        <f t="shared" si="54"/>
        <v>0</v>
      </c>
      <c r="P128" s="685">
        <f t="shared" si="43"/>
        <v>0</v>
      </c>
    </row>
    <row r="129" spans="2:16">
      <c r="B129" s="500">
        <v>2016</v>
      </c>
      <c r="C129" s="683">
        <f t="shared" si="42"/>
        <v>7.4999999999999997E-3</v>
      </c>
      <c r="D129" s="684">
        <f t="shared" si="44"/>
        <v>5.7000000000000002E-3</v>
      </c>
      <c r="E129" s="685">
        <f t="shared" si="45"/>
        <v>2.3065000000000002</v>
      </c>
      <c r="F129" s="684">
        <f t="shared" si="46"/>
        <v>1.5043</v>
      </c>
      <c r="G129" s="685">
        <f t="shared" si="47"/>
        <v>2.47E-2</v>
      </c>
      <c r="H129" s="684">
        <f t="shared" si="48"/>
        <v>8.1355000000000004</v>
      </c>
      <c r="I129" s="685">
        <f t="shared" si="49"/>
        <v>17.2179</v>
      </c>
      <c r="J129" s="685">
        <f t="shared" si="50"/>
        <v>0</v>
      </c>
      <c r="K129" s="685">
        <f t="shared" si="51"/>
        <v>0</v>
      </c>
      <c r="L129" s="685">
        <f t="shared" si="55"/>
        <v>0</v>
      </c>
      <c r="M129" s="685">
        <f t="shared" si="52"/>
        <v>0</v>
      </c>
      <c r="N129" s="685">
        <f t="shared" si="53"/>
        <v>0</v>
      </c>
      <c r="O129" s="685">
        <f t="shared" si="54"/>
        <v>0</v>
      </c>
      <c r="P129" s="685">
        <f t="shared" si="43"/>
        <v>0</v>
      </c>
    </row>
    <row r="130" spans="2:16">
      <c r="B130" s="500">
        <v>2017</v>
      </c>
      <c r="C130" s="683">
        <f>HLOOKUP(B130,$E$15:$O$114,9,FALSE)</f>
        <v>8.8000000000000005E-3</v>
      </c>
      <c r="D130" s="684">
        <f t="shared" si="44"/>
        <v>8.3000000000000001E-3</v>
      </c>
      <c r="E130" s="685">
        <f t="shared" si="45"/>
        <v>3.4022000000000001</v>
      </c>
      <c r="F130" s="684">
        <f t="shared" si="46"/>
        <v>2.1417000000000002</v>
      </c>
      <c r="G130" s="685">
        <f t="shared" si="47"/>
        <v>2.6499999999999999E-2</v>
      </c>
      <c r="H130" s="684">
        <f t="shared" si="48"/>
        <v>11.585800000000001</v>
      </c>
      <c r="I130" s="685">
        <f t="shared" si="49"/>
        <v>15.699199999999999</v>
      </c>
      <c r="J130" s="685">
        <f t="shared" si="50"/>
        <v>0</v>
      </c>
      <c r="K130" s="685">
        <f t="shared" si="51"/>
        <v>0</v>
      </c>
      <c r="L130" s="685">
        <f t="shared" si="55"/>
        <v>0</v>
      </c>
      <c r="M130" s="685">
        <f t="shared" si="52"/>
        <v>0</v>
      </c>
      <c r="N130" s="685">
        <f t="shared" si="53"/>
        <v>0</v>
      </c>
      <c r="O130" s="685">
        <f t="shared" si="54"/>
        <v>0</v>
      </c>
      <c r="P130" s="685">
        <f t="shared" si="43"/>
        <v>0</v>
      </c>
    </row>
    <row r="131" spans="2:16">
      <c r="B131" s="500">
        <v>2018</v>
      </c>
      <c r="C131" s="683">
        <f>HLOOKUP(B131,$E$15:$O$114,9,FALSE)</f>
        <v>5.1000000000000004E-3</v>
      </c>
      <c r="D131" s="684">
        <f t="shared" si="44"/>
        <v>8.3000000000000001E-3</v>
      </c>
      <c r="E131" s="685">
        <f t="shared" si="45"/>
        <v>3.3971</v>
      </c>
      <c r="F131" s="684">
        <f t="shared" si="46"/>
        <v>2.0990000000000002</v>
      </c>
      <c r="G131" s="685">
        <f t="shared" si="47"/>
        <v>2.1499999999999998E-2</v>
      </c>
      <c r="H131" s="684">
        <f t="shared" si="48"/>
        <v>11.356</v>
      </c>
      <c r="I131" s="685">
        <f t="shared" si="49"/>
        <v>8.4293999999999993</v>
      </c>
      <c r="J131" s="685">
        <f t="shared" si="50"/>
        <v>0</v>
      </c>
      <c r="K131" s="685">
        <f t="shared" si="51"/>
        <v>0</v>
      </c>
      <c r="L131" s="685">
        <f t="shared" si="55"/>
        <v>0</v>
      </c>
      <c r="M131" s="685">
        <f t="shared" si="52"/>
        <v>0</v>
      </c>
      <c r="N131" s="685">
        <f t="shared" si="53"/>
        <v>0</v>
      </c>
      <c r="O131" s="685">
        <f t="shared" si="54"/>
        <v>0</v>
      </c>
      <c r="P131" s="685">
        <f t="shared" si="43"/>
        <v>0</v>
      </c>
    </row>
    <row r="132" spans="2:16">
      <c r="B132" s="500">
        <v>2019</v>
      </c>
      <c r="C132" s="683">
        <f>HLOOKUP(B132,$E$15:$O$114,9,FALSE)</f>
        <v>1.2999999999999999E-3</v>
      </c>
      <c r="D132" s="684">
        <f t="shared" si="44"/>
        <v>8.3999999999999995E-3</v>
      </c>
      <c r="E132" s="685">
        <f t="shared" si="45"/>
        <v>3.4396</v>
      </c>
      <c r="F132" s="684">
        <f t="shared" si="46"/>
        <v>2.1252</v>
      </c>
      <c r="G132" s="685">
        <f t="shared" si="47"/>
        <v>2.1899999999999999E-2</v>
      </c>
      <c r="H132" s="684">
        <f t="shared" si="48"/>
        <v>11.497999999999999</v>
      </c>
      <c r="I132" s="685">
        <f t="shared" si="49"/>
        <v>5.1093999999999999</v>
      </c>
      <c r="J132" s="685">
        <f t="shared" si="50"/>
        <v>0</v>
      </c>
      <c r="K132" s="685">
        <f t="shared" si="51"/>
        <v>0</v>
      </c>
      <c r="L132" s="685">
        <f t="shared" si="55"/>
        <v>0</v>
      </c>
      <c r="M132" s="685">
        <f t="shared" si="52"/>
        <v>0</v>
      </c>
      <c r="N132" s="685">
        <f t="shared" si="53"/>
        <v>0</v>
      </c>
      <c r="O132" s="685">
        <f t="shared" si="54"/>
        <v>0</v>
      </c>
      <c r="P132" s="685">
        <f t="shared" si="43"/>
        <v>0</v>
      </c>
    </row>
    <row r="133" spans="2:16" hidden="1">
      <c r="B133" s="501">
        <v>2020</v>
      </c>
      <c r="C133" s="686">
        <f>HLOOKUP(B133,$E$15:$O$114,9,FALSE)</f>
        <v>0</v>
      </c>
      <c r="D133" s="687">
        <f t="shared" si="44"/>
        <v>8.5000000000000006E-3</v>
      </c>
      <c r="E133" s="688">
        <f t="shared" si="45"/>
        <v>3.4975000000000001</v>
      </c>
      <c r="F133" s="687">
        <f t="shared" si="46"/>
        <v>2.161</v>
      </c>
      <c r="G133" s="688">
        <f>HLOOKUP(B133,$E$15:$O$114,37,FALSE)</f>
        <v>2.23E-2</v>
      </c>
      <c r="H133" s="687">
        <f t="shared" si="48"/>
        <v>11.691800000000001</v>
      </c>
      <c r="I133" s="688">
        <f t="shared" si="49"/>
        <v>4.0502000000000002</v>
      </c>
      <c r="J133" s="688">
        <f t="shared" si="50"/>
        <v>0</v>
      </c>
      <c r="K133" s="688">
        <f t="shared" si="51"/>
        <v>0</v>
      </c>
      <c r="L133" s="688">
        <f t="shared" si="55"/>
        <v>0</v>
      </c>
      <c r="M133" s="688">
        <f t="shared" si="52"/>
        <v>0</v>
      </c>
      <c r="N133" s="688">
        <f t="shared" si="53"/>
        <v>0</v>
      </c>
      <c r="O133" s="688">
        <f t="shared" si="54"/>
        <v>0</v>
      </c>
      <c r="P133" s="688">
        <f t="shared" si="43"/>
        <v>0</v>
      </c>
    </row>
    <row r="134" spans="2:16" ht="18.75" customHeight="1">
      <c r="B134" s="497" t="s">
        <v>634</v>
      </c>
      <c r="C134" s="597"/>
      <c r="D134" s="598"/>
      <c r="E134" s="599"/>
      <c r="F134" s="598"/>
      <c r="G134" s="598"/>
      <c r="H134" s="598"/>
      <c r="I134" s="598"/>
      <c r="J134" s="598"/>
      <c r="K134" s="598"/>
      <c r="L134" s="598"/>
      <c r="M134" s="598"/>
      <c r="N134" s="598"/>
      <c r="O134" s="598"/>
      <c r="P134" s="598"/>
    </row>
    <row r="136" spans="2:16">
      <c r="B136" s="591"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8"/>
  <sheetViews>
    <sheetView zoomScale="90" zoomScaleNormal="90" workbookViewId="0">
      <selection activeCell="B18" sqref="B18:X18"/>
    </sheetView>
  </sheetViews>
  <sheetFormatPr defaultColWidth="9" defaultRowHeight="15"/>
  <cols>
    <col min="1" max="16384" width="9" style="12"/>
  </cols>
  <sheetData>
    <row r="14" spans="2:24" ht="15.75">
      <c r="B14" s="587" t="s">
        <v>507</v>
      </c>
    </row>
    <row r="15" spans="2:24" ht="15.75">
      <c r="B15" s="587"/>
    </row>
    <row r="16" spans="2:24" s="667" customFormat="1" ht="28.5" customHeight="1">
      <c r="B16" s="808" t="s">
        <v>637</v>
      </c>
      <c r="C16" s="808"/>
      <c r="D16" s="808"/>
      <c r="E16" s="808"/>
      <c r="F16" s="808"/>
      <c r="G16" s="808"/>
      <c r="H16" s="808"/>
      <c r="I16" s="808"/>
      <c r="J16" s="808"/>
      <c r="K16" s="808"/>
      <c r="L16" s="808"/>
      <c r="M16" s="808"/>
      <c r="N16" s="808"/>
      <c r="O16" s="808"/>
      <c r="P16" s="808"/>
      <c r="Q16" s="808"/>
      <c r="R16" s="808"/>
      <c r="S16" s="808"/>
      <c r="T16" s="808"/>
      <c r="U16" s="808"/>
      <c r="V16" s="808"/>
      <c r="W16" s="808"/>
      <c r="X16" s="808"/>
    </row>
    <row r="17" spans="2:24" s="667" customFormat="1">
      <c r="B17" s="756"/>
      <c r="C17" s="756"/>
      <c r="D17" s="756"/>
      <c r="E17" s="756"/>
      <c r="F17" s="756"/>
      <c r="G17" s="756"/>
      <c r="H17" s="756"/>
      <c r="I17" s="756"/>
      <c r="J17" s="756"/>
      <c r="K17" s="756"/>
      <c r="L17" s="756"/>
      <c r="M17" s="756"/>
      <c r="N17" s="756"/>
      <c r="O17" s="756"/>
      <c r="P17" s="756"/>
      <c r="Q17" s="756"/>
      <c r="R17" s="756"/>
      <c r="S17" s="756"/>
      <c r="T17" s="756"/>
      <c r="U17" s="756"/>
      <c r="V17" s="756"/>
      <c r="W17" s="756"/>
      <c r="X17" s="756"/>
    </row>
    <row r="18" spans="2:24" ht="36" customHeight="1">
      <c r="B18" s="809" t="s">
        <v>761</v>
      </c>
      <c r="C18" s="809"/>
      <c r="D18" s="809"/>
      <c r="E18" s="809"/>
      <c r="F18" s="809"/>
      <c r="G18" s="809"/>
      <c r="H18" s="809"/>
      <c r="I18" s="809"/>
      <c r="J18" s="809"/>
      <c r="K18" s="809"/>
      <c r="L18" s="809"/>
      <c r="M18" s="809"/>
      <c r="N18" s="809"/>
      <c r="O18" s="809"/>
      <c r="P18" s="809"/>
      <c r="Q18" s="809"/>
      <c r="R18" s="809"/>
      <c r="S18" s="809"/>
      <c r="T18" s="809"/>
      <c r="U18" s="809"/>
      <c r="V18" s="809"/>
      <c r="W18" s="809"/>
      <c r="X18" s="809"/>
    </row>
  </sheetData>
  <mergeCells count="2">
    <mergeCell ref="B16:X16"/>
    <mergeCell ref="B18:X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Adam Giddings</cp:lastModifiedBy>
  <cp:lastPrinted>2017-05-24T00:43:43Z</cp:lastPrinted>
  <dcterms:created xsi:type="dcterms:W3CDTF">2012-03-05T18:56:04Z</dcterms:created>
  <dcterms:modified xsi:type="dcterms:W3CDTF">2021-04-14T16:44:41Z</dcterms:modified>
</cp:coreProperties>
</file>