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SCPartnerFile\Regulatory\01 Rate Applications\WPLP Models (2022 Test Year)\NEW 2022DS\Versions Filed with Application\"/>
    </mc:Choice>
  </mc:AlternateContent>
  <xr:revisionPtr revIDLastSave="0" documentId="13_ncr:1_{FA56C4A9-8740-4323-A718-8C94EAB739DA}" xr6:coauthVersionLast="36" xr6:coauthVersionMax="36" xr10:uidLastSave="{00000000-0000-0000-0000-000000000000}"/>
  <bookViews>
    <workbookView xWindow="0" yWindow="0" windowWidth="21570" windowHeight="8310" xr2:uid="{CB57BE20-A57A-4E80-8684-206FF961327B}"/>
  </bookViews>
  <sheets>
    <sheet name="Tax Calculations" sheetId="1" r:id="rId1"/>
    <sheet name="CCA" sheetId="5" r:id="rId2"/>
  </sheets>
  <definedNames>
    <definedName name="_xlnm.Print_Titles" localSheetId="0">'Tax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E70" i="1"/>
  <c r="G5" i="5"/>
  <c r="F7" i="5"/>
  <c r="G6" i="5" l="1"/>
  <c r="H6" i="5" s="1"/>
  <c r="J6" i="5" s="1"/>
  <c r="K6" i="5" s="1"/>
  <c r="G7" i="5"/>
  <c r="H7" i="5" s="1"/>
  <c r="J7" i="5" s="1"/>
  <c r="K7" i="5" s="1"/>
  <c r="E8" i="5"/>
  <c r="F5" i="5"/>
  <c r="H5" i="5" l="1"/>
  <c r="H8" i="5" s="1"/>
  <c r="L7" i="5"/>
  <c r="J5" i="5"/>
  <c r="K5" i="5" s="1"/>
  <c r="L5" i="5" s="1"/>
  <c r="G8" i="5"/>
  <c r="F8" i="5"/>
  <c r="J8" i="5" l="1"/>
  <c r="K8" i="5"/>
  <c r="J10" i="5" l="1"/>
  <c r="E21" i="1" s="1"/>
  <c r="L6" i="5"/>
  <c r="L8" i="5" s="1"/>
  <c r="E80" i="1" l="1"/>
  <c r="E82" i="1" s="1"/>
  <c r="E53" i="1"/>
  <c r="E55" i="1" s="1"/>
  <c r="E37" i="1" l="1"/>
  <c r="E23" i="1"/>
  <c r="E25" i="1" s="1"/>
  <c r="E29" i="1" s="1"/>
  <c r="E67" i="1" s="1"/>
  <c r="E68" i="1" l="1"/>
  <c r="E69" i="1" s="1"/>
  <c r="E71" i="1" s="1"/>
  <c r="E83" i="1" s="1"/>
  <c r="E75" i="1"/>
  <c r="E76" i="1" s="1"/>
  <c r="E28" i="1"/>
  <c r="E46" i="1" s="1"/>
  <c r="E84" i="1" l="1"/>
  <c r="E88" i="1" s="1"/>
  <c r="E89" i="1" s="1"/>
  <c r="E48" i="1"/>
  <c r="E58" i="1" s="1"/>
  <c r="E6" i="1" s="1"/>
  <c r="E30" i="1"/>
  <c r="E92" i="1" l="1"/>
  <c r="E7" i="1" s="1"/>
  <c r="E8" i="1" l="1"/>
</calcChain>
</file>

<file path=xl/sharedStrings.xml><?xml version="1.0" encoding="utf-8"?>
<sst xmlns="http://schemas.openxmlformats.org/spreadsheetml/2006/main" count="91" uniqueCount="59">
  <si>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</si>
  <si>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</si>
  <si>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</si>
  <si>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</si>
  <si>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</si>
  <si>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</si>
  <si>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</si>
  <si>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</si>
  <si>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</si>
  <si>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</si>
  <si>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</si>
  <si>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</si>
  <si>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</si>
  <si>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</si>
  <si>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</si>
  <si>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</si>
  <si>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</si>
  <si>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</si>
  <si>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</si>
  <si>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</si>
  <si>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</si>
  <si>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</si>
  <si>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</si>
  <si>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</si>
  <si>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</si>
  <si>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</si>
  <si>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</si>
  <si>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</si>
  <si>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</si>
  <si>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</si>
  <si>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</si>
  <si>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</si>
  <si>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</si>
  <si>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</si>
  <si>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</si>
  <si>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</si>
  <si>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</si>
  <si>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</si>
  <si>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</si>
  <si>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</si>
  <si>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</si>
  <si>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</si>
  <si>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</si>
  <si>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</si>
  <si>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</si>
  <si>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</si>
  <si>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</si>
  <si>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</si>
  <si>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</si>
  <si>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</si>
  <si>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</si>
  <si>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</si>
  <si>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</si>
  <si>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</si>
  <si>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</si>
  <si>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</si>
  <si>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(1)</t>
  </si>
  <si>
    <t xml:space="preserve">Opening loss carryforwards attributed to Fortis (WP) LP relating to forecasted financing fees being deducted for tax purposes over a five-year period less carrying charges earned on the development deferral account.  </t>
  </si>
  <si>
    <t>WPLP
Calculation of Utility Income Taxes
2022 Test Year
($000's)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</si>
</sst>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5" formatCode="_(* #,##0.00_);_(* \(#,##0.00\);_(* &quot;-&quot;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3" fillId="0" borderId="0" xfId="0" applyNumberFormat="1" applyFont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41" fontId="0" fillId="0" borderId="4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1" fontId="0" fillId="0" borderId="0" xfId="0" applyNumberForma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0" fontId="3" fillId="0" borderId="5" xfId="0" applyFont="1" applyBorder="1" applyAlignment="1"/>
    <xf numFmtId="3" fontId="3" fillId="0" borderId="0" xfId="0" applyNumberFormat="1" applyFont="1" applyFill="1"/>
    <xf numFmtId="41" fontId="0" fillId="0" borderId="0" xfId="0" applyNumberFormat="1"/>
    <xf numFmtId="49" fontId="3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41" fontId="0" fillId="0" borderId="0" xfId="0" applyNumberFormat="1" applyFill="1" applyBorder="1"/>
    <xf numFmtId="166" fontId="0" fillId="0" borderId="0" xfId="0" applyNumberFormat="1" applyFill="1" applyBorder="1"/>
    <xf numFmtId="41" fontId="0" fillId="0" borderId="4" xfId="0" applyNumberFormat="1" applyFill="1" applyBorder="1"/>
    <xf numFmtId="0" fontId="0" fillId="0" borderId="0" xfId="0" applyFill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874-764A-479C-AAA0-6187C4FEAC7C}">
  <dimension ref="A1:F96"/>
  <sheetViews>
    <sheetView tabSelected="1" zoomScaleNormal="100" workbookViewId="0">
      <selection activeCell="I18" sqref="I18"/>
    </sheetView>
  </sheetViews>
  <sheetFormatPr defaultColWidth="9.140625" defaultRowHeight="15" x14ac:dyDescent="0.25"/>
  <cols>
    <col min="1" max="1" width="7" style="10" customWidth="1"/>
    <col min="2" max="2" width="2.7109375" style="9" customWidth="1"/>
    <col min="3" max="3" width="64.140625" style="9" customWidth="1"/>
    <col min="4" max="4" width="2.7109375" style="10" customWidth="1"/>
    <col min="5" max="5" width="9.140625" style="9"/>
    <col min="6" max="6" width="2.7109375" style="9" customWidth="1"/>
    <col min="7" max="16384" width="9.140625" style="9"/>
  </cols>
  <sheetData>
    <row r="1" spans="1:6" ht="61.5" customHeight="1" x14ac:dyDescent="0.25">
      <c r="A1" s="62" t="s">
        <v>58</v>
      </c>
      <c r="B1" s="62"/>
      <c r="C1" s="62"/>
      <c r="D1" s="62"/>
      <c r="E1" s="62"/>
      <c r="F1" s="62"/>
    </row>
    <row r="2" spans="1:6" ht="15.75" thickBot="1" x14ac:dyDescent="0.3"/>
    <row r="3" spans="1:6" x14ac:dyDescent="0.25">
      <c r="B3" s="11"/>
      <c r="C3" s="12"/>
      <c r="D3" s="40"/>
      <c r="E3" s="12"/>
      <c r="F3" s="13"/>
    </row>
    <row r="4" spans="1:6" x14ac:dyDescent="0.25">
      <c r="B4" s="14"/>
      <c r="C4" s="15" t="s">
        <v>18</v>
      </c>
      <c r="D4" s="19"/>
      <c r="E4" s="16"/>
      <c r="F4" s="17"/>
    </row>
    <row r="5" spans="1:6" x14ac:dyDescent="0.25">
      <c r="B5" s="14"/>
      <c r="C5" s="16"/>
      <c r="D5" s="19"/>
      <c r="E5" s="18">
        <v>2022</v>
      </c>
      <c r="F5" s="17"/>
    </row>
    <row r="6" spans="1:6" x14ac:dyDescent="0.25">
      <c r="B6" s="14"/>
      <c r="C6" s="16" t="s">
        <v>19</v>
      </c>
      <c r="D6" s="19"/>
      <c r="E6" s="45">
        <f>E58</f>
        <v>0</v>
      </c>
      <c r="F6" s="17"/>
    </row>
    <row r="7" spans="1:6" x14ac:dyDescent="0.25">
      <c r="B7" s="14"/>
      <c r="C7" s="16" t="s">
        <v>20</v>
      </c>
      <c r="D7" s="19"/>
      <c r="E7" s="45">
        <f>E92</f>
        <v>338.43763548000004</v>
      </c>
      <c r="F7" s="17"/>
    </row>
    <row r="8" spans="1:6" x14ac:dyDescent="0.25">
      <c r="B8" s="14"/>
      <c r="C8" s="15" t="s">
        <v>12</v>
      </c>
      <c r="D8" s="19"/>
      <c r="E8" s="46">
        <f>E6+E7</f>
        <v>338.43763548000004</v>
      </c>
      <c r="F8" s="17"/>
    </row>
    <row r="9" spans="1:6" ht="15.75" thickBot="1" x14ac:dyDescent="0.3">
      <c r="B9" s="20"/>
      <c r="C9" s="21"/>
      <c r="D9" s="41"/>
      <c r="E9" s="21"/>
      <c r="F9" s="22"/>
    </row>
    <row r="11" spans="1:6" x14ac:dyDescent="0.25">
      <c r="A11" s="35" t="s">
        <v>14</v>
      </c>
    </row>
    <row r="13" spans="1:6" ht="30" x14ac:dyDescent="0.25">
      <c r="A13" s="24" t="s">
        <v>0</v>
      </c>
      <c r="C13" s="25" t="s">
        <v>1</v>
      </c>
      <c r="E13" s="18">
        <v>2022</v>
      </c>
    </row>
    <row r="15" spans="1:6" x14ac:dyDescent="0.25">
      <c r="C15" s="26" t="s">
        <v>2</v>
      </c>
    </row>
    <row r="17" spans="1:5" x14ac:dyDescent="0.25">
      <c r="A17" s="10">
        <v>1</v>
      </c>
      <c r="C17" s="9" t="s">
        <v>3</v>
      </c>
      <c r="E17" s="27">
        <v>25581.076000000001</v>
      </c>
    </row>
    <row r="18" spans="1:5" x14ac:dyDescent="0.25">
      <c r="E18" s="27"/>
    </row>
    <row r="19" spans="1:5" x14ac:dyDescent="0.25">
      <c r="A19" s="10">
        <v>2</v>
      </c>
      <c r="C19" s="9" t="s">
        <v>4</v>
      </c>
      <c r="E19" s="27"/>
    </row>
    <row r="20" spans="1:5" x14ac:dyDescent="0.25">
      <c r="A20" s="10">
        <v>3</v>
      </c>
      <c r="C20" s="28" t="s">
        <v>5</v>
      </c>
      <c r="E20" s="27">
        <v>14235.663</v>
      </c>
    </row>
    <row r="21" spans="1:5" x14ac:dyDescent="0.25">
      <c r="A21" s="10">
        <v>4</v>
      </c>
      <c r="C21" s="28" t="s">
        <v>6</v>
      </c>
      <c r="E21" s="54">
        <f>-CCA!J10</f>
        <v>-176410.61621999997</v>
      </c>
    </row>
    <row r="22" spans="1:5" x14ac:dyDescent="0.25">
      <c r="A22" s="10">
        <v>5</v>
      </c>
      <c r="C22" s="28" t="s">
        <v>7</v>
      </c>
      <c r="E22" s="27">
        <v>-3120.9580000000001</v>
      </c>
    </row>
    <row r="23" spans="1:5" x14ac:dyDescent="0.25">
      <c r="A23" s="10">
        <v>6</v>
      </c>
      <c r="C23" s="9" t="s">
        <v>8</v>
      </c>
      <c r="D23" s="10" t="s">
        <v>26</v>
      </c>
      <c r="E23" s="29">
        <f>SUM(E19:E22)</f>
        <v>-165295.91121999998</v>
      </c>
    </row>
    <row r="24" spans="1:5" x14ac:dyDescent="0.25">
      <c r="E24" s="27"/>
    </row>
    <row r="25" spans="1:5" x14ac:dyDescent="0.25">
      <c r="A25" s="10">
        <v>7</v>
      </c>
      <c r="C25" s="30" t="s">
        <v>22</v>
      </c>
      <c r="D25" s="10" t="s">
        <v>26</v>
      </c>
      <c r="E25" s="31">
        <f>E17+E23</f>
        <v>-139714.83521999998</v>
      </c>
    </row>
    <row r="26" spans="1:5" x14ac:dyDescent="0.25">
      <c r="E26" s="27"/>
    </row>
    <row r="27" spans="1:5" x14ac:dyDescent="0.25">
      <c r="C27" s="26" t="s">
        <v>9</v>
      </c>
      <c r="E27" s="27"/>
    </row>
    <row r="28" spans="1:5" x14ac:dyDescent="0.25">
      <c r="A28" s="10">
        <v>8</v>
      </c>
      <c r="C28" s="28" t="s">
        <v>10</v>
      </c>
      <c r="E28" s="27">
        <f>E25*51%</f>
        <v>-71254.565962199995</v>
      </c>
    </row>
    <row r="29" spans="1:5" x14ac:dyDescent="0.25">
      <c r="A29" s="10">
        <v>9</v>
      </c>
      <c r="C29" s="28" t="s">
        <v>11</v>
      </c>
      <c r="E29" s="27">
        <f>E25*49%</f>
        <v>-68460.269257799984</v>
      </c>
    </row>
    <row r="30" spans="1:5" ht="15.75" thickBot="1" x14ac:dyDescent="0.3">
      <c r="A30" s="10">
        <v>10</v>
      </c>
      <c r="C30" s="9" t="s">
        <v>12</v>
      </c>
      <c r="D30" s="10" t="s">
        <v>26</v>
      </c>
      <c r="E30" s="32">
        <f>E28+E29</f>
        <v>-139714.83521999998</v>
      </c>
    </row>
    <row r="31" spans="1:5" ht="15.75" thickTop="1" x14ac:dyDescent="0.25"/>
    <row r="33" spans="1:6" x14ac:dyDescent="0.25">
      <c r="C33" s="26" t="s">
        <v>13</v>
      </c>
    </row>
    <row r="35" spans="1:6" x14ac:dyDescent="0.25">
      <c r="A35" s="10">
        <v>11</v>
      </c>
      <c r="C35" s="9" t="s">
        <v>15</v>
      </c>
      <c r="E35" s="33">
        <v>15</v>
      </c>
      <c r="F35" s="10" t="s">
        <v>21</v>
      </c>
    </row>
    <row r="36" spans="1:6" x14ac:dyDescent="0.25">
      <c r="A36" s="10">
        <v>12</v>
      </c>
      <c r="C36" s="9" t="s">
        <v>16</v>
      </c>
      <c r="E36" s="33">
        <v>11.5</v>
      </c>
      <c r="F36" s="10" t="s">
        <v>21</v>
      </c>
    </row>
    <row r="37" spans="1:6" x14ac:dyDescent="0.25">
      <c r="A37" s="10">
        <v>13</v>
      </c>
      <c r="C37" s="9" t="s">
        <v>17</v>
      </c>
      <c r="E37" s="34">
        <f>E35+E36</f>
        <v>26.5</v>
      </c>
      <c r="F37" s="10" t="s">
        <v>21</v>
      </c>
    </row>
    <row r="40" spans="1:6" x14ac:dyDescent="0.25">
      <c r="A40" s="35" t="s">
        <v>19</v>
      </c>
    </row>
    <row r="42" spans="1:6" ht="30" x14ac:dyDescent="0.25">
      <c r="A42" s="24" t="s">
        <v>0</v>
      </c>
      <c r="C42" s="25" t="s">
        <v>1</v>
      </c>
      <c r="E42" s="18">
        <v>2022</v>
      </c>
    </row>
    <row r="44" spans="1:6" x14ac:dyDescent="0.25">
      <c r="C44" s="26" t="s">
        <v>2</v>
      </c>
    </row>
    <row r="46" spans="1:6" x14ac:dyDescent="0.25">
      <c r="A46" s="10">
        <v>1</v>
      </c>
      <c r="C46" s="9" t="s">
        <v>23</v>
      </c>
      <c r="E46" s="27">
        <f>E28</f>
        <v>-71254.565962199995</v>
      </c>
    </row>
    <row r="47" spans="1:6" x14ac:dyDescent="0.25">
      <c r="A47" s="10">
        <v>4</v>
      </c>
      <c r="C47" s="9" t="s">
        <v>24</v>
      </c>
      <c r="E47" s="36">
        <v>0</v>
      </c>
      <c r="F47" s="9" t="s">
        <v>21</v>
      </c>
    </row>
    <row r="48" spans="1:6" x14ac:dyDescent="0.25">
      <c r="A48" s="10">
        <v>5</v>
      </c>
      <c r="C48" s="35" t="s">
        <v>25</v>
      </c>
      <c r="D48" s="23" t="s">
        <v>26</v>
      </c>
      <c r="E48" s="37">
        <f>E46*E47/100</f>
        <v>0</v>
      </c>
    </row>
    <row r="49" spans="1:6" x14ac:dyDescent="0.25">
      <c r="C49" s="30"/>
      <c r="E49" s="38"/>
    </row>
    <row r="50" spans="1:6" x14ac:dyDescent="0.25">
      <c r="E50" s="27"/>
    </row>
    <row r="51" spans="1:6" x14ac:dyDescent="0.25">
      <c r="C51" s="26" t="s">
        <v>27</v>
      </c>
      <c r="E51" s="27"/>
    </row>
    <row r="52" spans="1:6" x14ac:dyDescent="0.25">
      <c r="C52" s="26"/>
      <c r="E52" s="27"/>
    </row>
    <row r="53" spans="1:6" x14ac:dyDescent="0.25">
      <c r="C53" s="9" t="s">
        <v>28</v>
      </c>
      <c r="E53" s="27">
        <f>E17*0.51</f>
        <v>13046.348760000001</v>
      </c>
    </row>
    <row r="54" spans="1:6" x14ac:dyDescent="0.25">
      <c r="C54" s="9" t="s">
        <v>37</v>
      </c>
      <c r="E54" s="36">
        <v>0</v>
      </c>
      <c r="F54" s="9" t="s">
        <v>21</v>
      </c>
    </row>
    <row r="55" spans="1:6" x14ac:dyDescent="0.25">
      <c r="C55" s="35" t="s">
        <v>38</v>
      </c>
      <c r="D55" s="23" t="s">
        <v>26</v>
      </c>
      <c r="E55" s="37">
        <f>E53*E54/100</f>
        <v>0</v>
      </c>
    </row>
    <row r="58" spans="1:6" ht="15.75" thickBot="1" x14ac:dyDescent="0.3">
      <c r="C58" s="39" t="s">
        <v>29</v>
      </c>
      <c r="D58" s="23" t="s">
        <v>26</v>
      </c>
      <c r="E58" s="44">
        <f>E48+E55</f>
        <v>0</v>
      </c>
    </row>
    <row r="59" spans="1:6" ht="15.75" thickTop="1" x14ac:dyDescent="0.25"/>
    <row r="61" spans="1:6" x14ac:dyDescent="0.25">
      <c r="A61" s="35" t="s">
        <v>20</v>
      </c>
    </row>
    <row r="63" spans="1:6" ht="30" x14ac:dyDescent="0.25">
      <c r="A63" s="24" t="s">
        <v>0</v>
      </c>
      <c r="C63" s="25" t="s">
        <v>1</v>
      </c>
      <c r="E63" s="18">
        <v>2022</v>
      </c>
    </row>
    <row r="65" spans="1:6" x14ac:dyDescent="0.25">
      <c r="C65" s="26" t="s">
        <v>2</v>
      </c>
    </row>
    <row r="67" spans="1:6" x14ac:dyDescent="0.25">
      <c r="A67" s="10">
        <v>1</v>
      </c>
      <c r="C67" s="9" t="s">
        <v>23</v>
      </c>
      <c r="E67" s="27">
        <f>E29</f>
        <v>-68460.269257799984</v>
      </c>
    </row>
    <row r="68" spans="1:6" x14ac:dyDescent="0.25">
      <c r="A68" s="10">
        <v>2</v>
      </c>
      <c r="C68" s="9" t="s">
        <v>31</v>
      </c>
      <c r="E68" s="27">
        <f>-E67</f>
        <v>68460.269257799984</v>
      </c>
    </row>
    <row r="69" spans="1:6" x14ac:dyDescent="0.25">
      <c r="A69" s="10">
        <v>3</v>
      </c>
      <c r="C69" s="9" t="s">
        <v>32</v>
      </c>
      <c r="E69" s="29">
        <f>E67+E68</f>
        <v>0</v>
      </c>
    </row>
    <row r="70" spans="1:6" x14ac:dyDescent="0.25">
      <c r="A70" s="10">
        <v>4</v>
      </c>
      <c r="C70" s="9" t="s">
        <v>24</v>
      </c>
      <c r="E70" s="36">
        <f>E37</f>
        <v>26.5</v>
      </c>
      <c r="F70" s="9" t="s">
        <v>21</v>
      </c>
    </row>
    <row r="71" spans="1:6" x14ac:dyDescent="0.25">
      <c r="A71" s="10">
        <v>5</v>
      </c>
      <c r="C71" s="35" t="s">
        <v>25</v>
      </c>
      <c r="D71" s="23" t="s">
        <v>26</v>
      </c>
      <c r="E71" s="37">
        <f>E69*E70/100</f>
        <v>0</v>
      </c>
    </row>
    <row r="72" spans="1:6" x14ac:dyDescent="0.25">
      <c r="C72" s="30"/>
      <c r="E72" s="38"/>
    </row>
    <row r="73" spans="1:6" x14ac:dyDescent="0.25">
      <c r="C73" s="42" t="s">
        <v>33</v>
      </c>
      <c r="E73" s="38"/>
    </row>
    <row r="74" spans="1:6" x14ac:dyDescent="0.25">
      <c r="A74" s="10">
        <v>6</v>
      </c>
      <c r="C74" s="30" t="s">
        <v>34</v>
      </c>
      <c r="E74" s="43">
        <v>-3885.6362999999997</v>
      </c>
      <c r="F74" s="56" t="s">
        <v>56</v>
      </c>
    </row>
    <row r="75" spans="1:6" x14ac:dyDescent="0.25">
      <c r="A75" s="10">
        <v>7</v>
      </c>
      <c r="C75" s="30" t="s">
        <v>35</v>
      </c>
      <c r="E75" s="43">
        <f>E67</f>
        <v>-68460.269257799984</v>
      </c>
    </row>
    <row r="76" spans="1:6" x14ac:dyDescent="0.25">
      <c r="A76" s="10">
        <v>8</v>
      </c>
      <c r="C76" s="30" t="s">
        <v>36</v>
      </c>
      <c r="E76" s="29">
        <f>E74+E75</f>
        <v>-72345.905557799982</v>
      </c>
    </row>
    <row r="77" spans="1:6" x14ac:dyDescent="0.25">
      <c r="E77" s="27"/>
    </row>
    <row r="78" spans="1:6" x14ac:dyDescent="0.25">
      <c r="C78" s="26" t="s">
        <v>27</v>
      </c>
      <c r="E78" s="27"/>
    </row>
    <row r="79" spans="1:6" x14ac:dyDescent="0.25">
      <c r="C79" s="26"/>
      <c r="E79" s="27"/>
    </row>
    <row r="80" spans="1:6" x14ac:dyDescent="0.25">
      <c r="A80" s="10">
        <v>9</v>
      </c>
      <c r="C80" s="9" t="s">
        <v>28</v>
      </c>
      <c r="E80" s="27">
        <f>E17*49%</f>
        <v>12534.72724</v>
      </c>
    </row>
    <row r="81" spans="1:6" x14ac:dyDescent="0.25">
      <c r="A81" s="10">
        <v>10</v>
      </c>
      <c r="C81" s="9" t="s">
        <v>37</v>
      </c>
      <c r="E81" s="36">
        <v>2.7</v>
      </c>
      <c r="F81" s="9" t="s">
        <v>21</v>
      </c>
    </row>
    <row r="82" spans="1:6" x14ac:dyDescent="0.25">
      <c r="A82" s="10">
        <v>11</v>
      </c>
      <c r="C82" s="9" t="s">
        <v>39</v>
      </c>
      <c r="E82" s="29">
        <f>E80*E81/100</f>
        <v>338.43763548000004</v>
      </c>
    </row>
    <row r="83" spans="1:6" x14ac:dyDescent="0.25">
      <c r="A83" s="10">
        <v>12</v>
      </c>
      <c r="C83" s="9" t="s">
        <v>40</v>
      </c>
      <c r="E83" s="27">
        <f>E71*(E36/E37)</f>
        <v>0</v>
      </c>
    </row>
    <row r="84" spans="1:6" x14ac:dyDescent="0.25">
      <c r="A84" s="10">
        <v>13</v>
      </c>
      <c r="C84" s="35" t="s">
        <v>38</v>
      </c>
      <c r="D84" s="23" t="s">
        <v>26</v>
      </c>
      <c r="E84" s="37">
        <f>E82-E83</f>
        <v>338.43763548000004</v>
      </c>
    </row>
    <row r="87" spans="1:6" x14ac:dyDescent="0.25">
      <c r="A87" s="10">
        <v>14</v>
      </c>
      <c r="C87" s="9" t="s">
        <v>41</v>
      </c>
      <c r="E87" s="9">
        <v>0</v>
      </c>
    </row>
    <row r="88" spans="1:6" x14ac:dyDescent="0.25">
      <c r="A88" s="10">
        <v>15</v>
      </c>
      <c r="C88" s="9" t="s">
        <v>42</v>
      </c>
      <c r="E88" s="27">
        <f>E84</f>
        <v>338.43763548000004</v>
      </c>
    </row>
    <row r="89" spans="1:6" x14ac:dyDescent="0.25">
      <c r="A89" s="10">
        <v>16</v>
      </c>
      <c r="C89" s="9" t="s">
        <v>43</v>
      </c>
      <c r="E89" s="29">
        <f>E87+E88</f>
        <v>338.43763548000004</v>
      </c>
    </row>
    <row r="92" spans="1:6" ht="15.75" thickBot="1" x14ac:dyDescent="0.3">
      <c r="A92" s="10">
        <v>17</v>
      </c>
      <c r="C92" s="39" t="s">
        <v>30</v>
      </c>
      <c r="D92" s="23" t="s">
        <v>26</v>
      </c>
      <c r="E92" s="44">
        <f>E71+E84</f>
        <v>338.43763548000004</v>
      </c>
    </row>
    <row r="93" spans="1:6" ht="15.75" thickTop="1" x14ac:dyDescent="0.25"/>
    <row r="94" spans="1:6" x14ac:dyDescent="0.25">
      <c r="B94" s="56" t="s">
        <v>56</v>
      </c>
      <c r="C94" s="63" t="s">
        <v>57</v>
      </c>
      <c r="D94" s="63"/>
      <c r="E94" s="63"/>
    </row>
    <row r="95" spans="1:6" x14ac:dyDescent="0.25">
      <c r="C95" s="63"/>
      <c r="D95" s="63"/>
      <c r="E95" s="63"/>
    </row>
    <row r="96" spans="1:6" x14ac:dyDescent="0.25">
      <c r="C96" s="63"/>
      <c r="D96" s="63"/>
      <c r="E96" s="63"/>
    </row>
  </sheetData>
  <mergeCells count="2">
    <mergeCell ref="A1:F1"/>
    <mergeCell ref="C94:E96"/>
  </mergeCells>
  <pageMargins left="0.7" right="0.7" top="0.75" bottom="0.75" header="0.3" footer="0.3"/>
  <pageSetup orientation="portrait" verticalDpi="0" r:id="rId1"/>
  <rowBreaks count="2" manualBreakCount="2">
    <brk id="38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125-C333-4204-A19C-1315F91AFB62}">
  <dimension ref="B1:M17"/>
  <sheetViews>
    <sheetView showGridLines="0" zoomScaleNormal="100" workbookViewId="0">
      <selection activeCell="E16" sqref="E16"/>
    </sheetView>
  </sheetViews>
  <sheetFormatPr defaultRowHeight="15" x14ac:dyDescent="0.25"/>
  <cols>
    <col min="1" max="2" width="2.7109375" customWidth="1"/>
    <col min="3" max="12" width="12.7109375" customWidth="1"/>
    <col min="13" max="13" width="2.7109375" customWidth="1"/>
  </cols>
  <sheetData>
    <row r="1" spans="2:13" ht="15.75" thickBot="1" x14ac:dyDescent="0.3"/>
    <row r="2" spans="2:13" ht="61.5" customHeight="1" x14ac:dyDescent="0.25">
      <c r="B2" s="53"/>
      <c r="C2" s="64" t="s">
        <v>58</v>
      </c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2:13" x14ac:dyDescent="0.25">
      <c r="B3" s="2"/>
      <c r="C3" s="48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3" ht="45" x14ac:dyDescent="0.25">
      <c r="B4" s="2"/>
      <c r="C4" s="49" t="s">
        <v>44</v>
      </c>
      <c r="D4" s="49" t="s">
        <v>45</v>
      </c>
      <c r="E4" s="49" t="s">
        <v>46</v>
      </c>
      <c r="F4" s="49" t="s">
        <v>47</v>
      </c>
      <c r="G4" s="49" t="s">
        <v>48</v>
      </c>
      <c r="H4" s="49" t="s">
        <v>49</v>
      </c>
      <c r="I4" s="49" t="s">
        <v>50</v>
      </c>
      <c r="J4" s="49" t="s">
        <v>51</v>
      </c>
      <c r="K4" s="57" t="s">
        <v>52</v>
      </c>
      <c r="L4" s="49" t="s">
        <v>53</v>
      </c>
      <c r="M4" s="4"/>
    </row>
    <row r="5" spans="2:13" x14ac:dyDescent="0.25">
      <c r="B5" s="2"/>
      <c r="C5" s="3">
        <v>8</v>
      </c>
      <c r="D5" s="50">
        <v>0</v>
      </c>
      <c r="E5" s="50">
        <v>0</v>
      </c>
      <c r="F5" s="50">
        <f>D5+E5</f>
        <v>0</v>
      </c>
      <c r="G5" s="50">
        <f>-E5*0.5</f>
        <v>0</v>
      </c>
      <c r="H5" s="50">
        <f>F5+G5</f>
        <v>0</v>
      </c>
      <c r="I5" s="51">
        <v>0.2</v>
      </c>
      <c r="J5" s="50">
        <f>H5*I5</f>
        <v>0</v>
      </c>
      <c r="K5" s="58">
        <f>F5*1.5*I5-J5</f>
        <v>0</v>
      </c>
      <c r="L5" s="50">
        <f>D5+E5-J5-K5</f>
        <v>0</v>
      </c>
      <c r="M5" s="4"/>
    </row>
    <row r="6" spans="2:13" x14ac:dyDescent="0.25">
      <c r="B6" s="2"/>
      <c r="C6" s="3">
        <v>10.1</v>
      </c>
      <c r="D6" s="50">
        <v>0</v>
      </c>
      <c r="E6" s="50">
        <v>224.29400000000001</v>
      </c>
      <c r="F6" s="50">
        <f t="shared" ref="F6" si="0">D6+E6</f>
        <v>224.29400000000001</v>
      </c>
      <c r="G6" s="50">
        <f t="shared" ref="G6" si="1">-E6*0.5</f>
        <v>-112.14700000000001</v>
      </c>
      <c r="H6" s="50">
        <f t="shared" ref="H6" si="2">F6+G6</f>
        <v>112.14700000000001</v>
      </c>
      <c r="I6" s="51">
        <v>0.3</v>
      </c>
      <c r="J6" s="50">
        <f>H6*I6</f>
        <v>33.644100000000002</v>
      </c>
      <c r="K6" s="59">
        <f>F6*1.5*I6-J6</f>
        <v>67.288200000000018</v>
      </c>
      <c r="L6" s="50">
        <f>D6+E6-J6-K6</f>
        <v>123.36169999999998</v>
      </c>
      <c r="M6" s="4"/>
    </row>
    <row r="7" spans="2:13" x14ac:dyDescent="0.25">
      <c r="B7" s="2"/>
      <c r="C7" s="3">
        <v>47</v>
      </c>
      <c r="D7" s="50">
        <v>0</v>
      </c>
      <c r="E7" s="50">
        <v>1469247.3659999999</v>
      </c>
      <c r="F7" s="50">
        <f t="shared" ref="F7" si="3">D7+E7</f>
        <v>1469247.3659999999</v>
      </c>
      <c r="G7" s="50">
        <f t="shared" ref="G7" si="4">-E7*0.5</f>
        <v>-734623.68299999996</v>
      </c>
      <c r="H7" s="50">
        <f t="shared" ref="H7" si="5">F7+G7</f>
        <v>734623.68299999996</v>
      </c>
      <c r="I7" s="51">
        <v>0.08</v>
      </c>
      <c r="J7" s="50">
        <f t="shared" ref="J7" si="6">H7*I7</f>
        <v>58769.894639999999</v>
      </c>
      <c r="K7" s="59">
        <f>F7*1.5*I7-J7</f>
        <v>117539.78927999998</v>
      </c>
      <c r="L7" s="50">
        <f>D7+E7-J7-K7</f>
        <v>1292937.6820799999</v>
      </c>
      <c r="M7" s="4"/>
    </row>
    <row r="8" spans="2:13" ht="15.75" thickBot="1" x14ac:dyDescent="0.3">
      <c r="B8" s="2"/>
      <c r="C8" s="52" t="s">
        <v>54</v>
      </c>
      <c r="D8" s="47">
        <v>0</v>
      </c>
      <c r="E8" s="47">
        <f>SUM(E5:E7)</f>
        <v>1469471.66</v>
      </c>
      <c r="F8" s="47">
        <f>SUM(F5:F7)</f>
        <v>1469471.66</v>
      </c>
      <c r="G8" s="47">
        <f t="shared" ref="G8:L8" si="7">SUM(G5:G7)</f>
        <v>-734735.83</v>
      </c>
      <c r="H8" s="47">
        <f t="shared" si="7"/>
        <v>734735.83</v>
      </c>
      <c r="I8" s="47"/>
      <c r="J8" s="47">
        <f>SUM(J5:J7)</f>
        <v>58803.538739999996</v>
      </c>
      <c r="K8" s="60">
        <f t="shared" si="7"/>
        <v>117607.07747999998</v>
      </c>
      <c r="L8" s="47">
        <f t="shared" si="7"/>
        <v>1293061.0437799999</v>
      </c>
      <c r="M8" s="4"/>
    </row>
    <row r="9" spans="2:13" ht="15.75" thickTop="1" x14ac:dyDescent="0.25">
      <c r="B9" s="2"/>
      <c r="C9" s="3"/>
      <c r="D9" s="3"/>
      <c r="E9" s="3"/>
      <c r="F9" s="3"/>
      <c r="G9" s="3"/>
      <c r="H9" s="3"/>
      <c r="I9" s="3"/>
      <c r="J9" s="3"/>
      <c r="K9" s="61"/>
      <c r="L9" s="3"/>
      <c r="M9" s="4"/>
    </row>
    <row r="10" spans="2:13" x14ac:dyDescent="0.25">
      <c r="B10" s="2"/>
      <c r="C10" s="3"/>
      <c r="D10" s="3"/>
      <c r="E10" s="3"/>
      <c r="F10" s="3"/>
      <c r="G10" s="3"/>
      <c r="H10" s="3"/>
      <c r="I10" s="8" t="s">
        <v>55</v>
      </c>
      <c r="J10" s="65">
        <f>J8+K8</f>
        <v>176410.61621999997</v>
      </c>
      <c r="K10" s="65"/>
      <c r="L10" s="3"/>
      <c r="M10" s="4"/>
    </row>
    <row r="11" spans="2:13" ht="15.75" thickBot="1" x14ac:dyDescent="0.3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4" spans="2:13" x14ac:dyDescent="0.25">
      <c r="K14" s="55"/>
    </row>
    <row r="17" spans="11:11" x14ac:dyDescent="0.25">
      <c r="K17" s="55"/>
    </row>
  </sheetData>
  <mergeCells count="2">
    <mergeCell ref="C2:L2"/>
    <mergeCell ref="J10:K10"/>
  </mergeCells>
  <pageMargins left="0.7" right="0.7" top="0.75" bottom="0.75" header="0.3" footer="0.3"/>
  <pageSetup scale="90" orientation="landscape" verticalDpi="0" r:id="rId1"/>
  <ignoredErrors>
    <ignoredError sqref="G5: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Tax Calculations</vt:lpstr>
      <vt:lpstr>CCA</vt:lpstr>
      <vt:lpstr>'Tax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2021-03-24T18:22:45Z</dcterms:created>
  <dcterms:modified xsi:type="dcterms:W3CDTF">2021-04-23T12:03:59Z</dcterms:modified>
</cp:coreProperties>
</file>