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SCPartnerFile\Regulatory\01 Rate Applications\WPLP Models (2022 Test Year)\NEW 2022DS\Versions Filed with Application\"/>
    </mc:Choice>
  </mc:AlternateContent>
  <xr:revisionPtr revIDLastSave="0" documentId="13_ncr:1_{C9131B42-90E5-4E02-B4E3-74EFA7A014FA}" xr6:coauthVersionLast="36" xr6:coauthVersionMax="46" xr10:uidLastSave="{00000000-0000-0000-0000-000000000000}"/>
  <bookViews>
    <workbookView xWindow="28680" yWindow="-120" windowWidth="29040" windowHeight="15840" tabRatio="887" activeTab="1" xr2:uid="{90D19F55-0C95-4AD6-A6C0-BBAE2F9F57DB}"/>
  </bookViews>
  <sheets>
    <sheet name="CWIP" sheetId="1" r:id="rId1"/>
    <sheet name="Distribution Deferral - Summary" sheetId="2" r:id="rId2"/>
    <sheet name="Distribution Deferral - 2020" sheetId="3" r:id="rId3"/>
    <sheet name="Distribution Deferral - 2019" sheetId="4" r:id="rId4"/>
    <sheet name="Distribution Deferral - 2018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  <c r="N16" i="5"/>
  <c r="M16" i="5"/>
  <c r="L16" i="5"/>
  <c r="J16" i="5"/>
  <c r="F16" i="5"/>
  <c r="E16" i="5"/>
  <c r="D16" i="5"/>
  <c r="P14" i="5"/>
  <c r="P16" i="5" s="1"/>
  <c r="C5" i="2" s="1"/>
  <c r="O14" i="5"/>
  <c r="O16" i="5" s="1"/>
  <c r="N14" i="5"/>
  <c r="M14" i="5"/>
  <c r="L14" i="5"/>
  <c r="K14" i="5"/>
  <c r="K16" i="5" s="1"/>
  <c r="J14" i="5"/>
  <c r="I14" i="5"/>
  <c r="I16" i="5" s="1"/>
  <c r="H14" i="5"/>
  <c r="H16" i="5" s="1"/>
  <c r="I18" i="5" s="1"/>
  <c r="G14" i="5"/>
  <c r="G16" i="5" s="1"/>
  <c r="F14" i="5"/>
  <c r="E14" i="5"/>
  <c r="D14" i="5"/>
  <c r="Q8" i="5"/>
  <c r="G7" i="5" s="1"/>
  <c r="G17" i="5" s="1"/>
  <c r="I7" i="5"/>
  <c r="I17" i="5" s="1"/>
  <c r="L17" i="4"/>
  <c r="P16" i="4"/>
  <c r="C17" i="2" s="1"/>
  <c r="N16" i="4"/>
  <c r="J16" i="4"/>
  <c r="H16" i="4"/>
  <c r="C9" i="2" s="1"/>
  <c r="F16" i="4"/>
  <c r="P14" i="4"/>
  <c r="O14" i="4"/>
  <c r="O16" i="4" s="1"/>
  <c r="N14" i="4"/>
  <c r="M14" i="4"/>
  <c r="M16" i="4" s="1"/>
  <c r="L14" i="4"/>
  <c r="L16" i="4" s="1"/>
  <c r="K14" i="4"/>
  <c r="K16" i="4" s="1"/>
  <c r="J14" i="4"/>
  <c r="I14" i="4"/>
  <c r="I16" i="4" s="1"/>
  <c r="H14" i="4"/>
  <c r="G14" i="4"/>
  <c r="G16" i="4" s="1"/>
  <c r="F14" i="4"/>
  <c r="E14" i="4"/>
  <c r="E16" i="4" s="1"/>
  <c r="D13" i="4"/>
  <c r="D12" i="4"/>
  <c r="D11" i="4"/>
  <c r="E10" i="4"/>
  <c r="D10" i="4"/>
  <c r="D14" i="4" s="1"/>
  <c r="D16" i="4" s="1"/>
  <c r="Q8" i="4"/>
  <c r="O7" i="4" s="1"/>
  <c r="O17" i="4" s="1"/>
  <c r="P7" i="4"/>
  <c r="P17" i="4" s="1"/>
  <c r="N7" i="4"/>
  <c r="N17" i="4" s="1"/>
  <c r="M7" i="4"/>
  <c r="M17" i="4" s="1"/>
  <c r="L7" i="4"/>
  <c r="J7" i="4"/>
  <c r="J17" i="4" s="1"/>
  <c r="I7" i="4"/>
  <c r="I17" i="4" s="1"/>
  <c r="H7" i="4"/>
  <c r="H17" i="4" s="1"/>
  <c r="F7" i="4"/>
  <c r="F17" i="4" s="1"/>
  <c r="E7" i="4"/>
  <c r="E17" i="4" s="1"/>
  <c r="M17" i="3"/>
  <c r="E17" i="3"/>
  <c r="O16" i="3"/>
  <c r="M16" i="3"/>
  <c r="K16" i="3"/>
  <c r="I16" i="3"/>
  <c r="C22" i="2" s="1"/>
  <c r="G16" i="3"/>
  <c r="E16" i="3"/>
  <c r="P14" i="3"/>
  <c r="P16" i="3" s="1"/>
  <c r="C29" i="2" s="1"/>
  <c r="D34" i="2" s="1"/>
  <c r="O14" i="3"/>
  <c r="N14" i="3"/>
  <c r="N16" i="3" s="1"/>
  <c r="M14" i="3"/>
  <c r="L14" i="3"/>
  <c r="L16" i="3" s="1"/>
  <c r="K14" i="3"/>
  <c r="J14" i="3"/>
  <c r="J16" i="3" s="1"/>
  <c r="I14" i="3"/>
  <c r="H14" i="3"/>
  <c r="H16" i="3" s="1"/>
  <c r="G14" i="3"/>
  <c r="F14" i="3"/>
  <c r="F16" i="3" s="1"/>
  <c r="E14" i="3"/>
  <c r="D14" i="3"/>
  <c r="D16" i="3" s="1"/>
  <c r="E18" i="3" s="1"/>
  <c r="D18" i="2" s="1"/>
  <c r="D13" i="3"/>
  <c r="D12" i="3"/>
  <c r="D11" i="3"/>
  <c r="D10" i="3"/>
  <c r="Q8" i="3"/>
  <c r="O7" i="3" s="1"/>
  <c r="O17" i="3" s="1"/>
  <c r="P7" i="3"/>
  <c r="P17" i="3" s="1"/>
  <c r="N7" i="3"/>
  <c r="N17" i="3" s="1"/>
  <c r="N18" i="3" s="1"/>
  <c r="D27" i="2" s="1"/>
  <c r="M7" i="3"/>
  <c r="L7" i="3"/>
  <c r="L17" i="3" s="1"/>
  <c r="J7" i="3"/>
  <c r="J17" i="3" s="1"/>
  <c r="I7" i="3"/>
  <c r="I17" i="3" s="1"/>
  <c r="H7" i="3"/>
  <c r="H17" i="3" s="1"/>
  <c r="F7" i="3"/>
  <c r="F17" i="3" s="1"/>
  <c r="F18" i="3" s="1"/>
  <c r="D19" i="2" s="1"/>
  <c r="E7" i="3"/>
  <c r="C28" i="2"/>
  <c r="C26" i="2"/>
  <c r="C24" i="2"/>
  <c r="C20" i="2"/>
  <c r="C18" i="2"/>
  <c r="E5" i="2"/>
  <c r="E18" i="5" l="1"/>
  <c r="E19" i="5" s="1"/>
  <c r="F19" i="5" s="1"/>
  <c r="C23" i="2"/>
  <c r="H18" i="3"/>
  <c r="D21" i="2" s="1"/>
  <c r="C8" i="2"/>
  <c r="H18" i="4"/>
  <c r="D9" i="2" s="1"/>
  <c r="P18" i="4"/>
  <c r="D17" i="2" s="1"/>
  <c r="C16" i="2"/>
  <c r="L18" i="5"/>
  <c r="G18" i="5"/>
  <c r="L18" i="3"/>
  <c r="D25" i="2" s="1"/>
  <c r="C21" i="2"/>
  <c r="I18" i="3"/>
  <c r="D22" i="2" s="1"/>
  <c r="N18" i="4"/>
  <c r="D15" i="2" s="1"/>
  <c r="C14" i="2"/>
  <c r="E18" i="4"/>
  <c r="D6" i="2" s="1"/>
  <c r="E6" i="2" s="1"/>
  <c r="C25" i="2"/>
  <c r="M18" i="3"/>
  <c r="D26" i="2" s="1"/>
  <c r="J18" i="4"/>
  <c r="D11" i="2" s="1"/>
  <c r="C10" i="2"/>
  <c r="M18" i="5"/>
  <c r="O18" i="3"/>
  <c r="D28" i="2" s="1"/>
  <c r="C27" i="2"/>
  <c r="P18" i="3"/>
  <c r="D29" i="2" s="1"/>
  <c r="C12" i="2"/>
  <c r="L18" i="4"/>
  <c r="D13" i="2" s="1"/>
  <c r="F18" i="4"/>
  <c r="D7" i="2" s="1"/>
  <c r="C6" i="2"/>
  <c r="G18" i="3"/>
  <c r="D20" i="2" s="1"/>
  <c r="C19" i="2"/>
  <c r="M18" i="4"/>
  <c r="D14" i="2" s="1"/>
  <c r="C13" i="2"/>
  <c r="O18" i="4"/>
  <c r="D16" i="2" s="1"/>
  <c r="H18" i="5"/>
  <c r="P18" i="5"/>
  <c r="O7" i="5"/>
  <c r="O17" i="5" s="1"/>
  <c r="O18" i="5" s="1"/>
  <c r="J18" i="3"/>
  <c r="D23" i="2" s="1"/>
  <c r="I18" i="4"/>
  <c r="D10" i="2" s="1"/>
  <c r="H7" i="5"/>
  <c r="H17" i="5" s="1"/>
  <c r="P7" i="5"/>
  <c r="P17" i="5" s="1"/>
  <c r="C11" i="2"/>
  <c r="K7" i="3"/>
  <c r="K17" i="3" s="1"/>
  <c r="K18" i="3" s="1"/>
  <c r="D24" i="2" s="1"/>
  <c r="K7" i="4"/>
  <c r="K17" i="4" s="1"/>
  <c r="K18" i="4" s="1"/>
  <c r="D12" i="2" s="1"/>
  <c r="J7" i="5"/>
  <c r="J17" i="5" s="1"/>
  <c r="J18" i="5" s="1"/>
  <c r="K7" i="5"/>
  <c r="K17" i="5" s="1"/>
  <c r="K18" i="5" s="1"/>
  <c r="L7" i="5"/>
  <c r="L17" i="5" s="1"/>
  <c r="E7" i="5"/>
  <c r="E17" i="5" s="1"/>
  <c r="M7" i="5"/>
  <c r="M17" i="5" s="1"/>
  <c r="C7" i="2"/>
  <c r="C15" i="2"/>
  <c r="G7" i="3"/>
  <c r="G17" i="3" s="1"/>
  <c r="G7" i="4"/>
  <c r="G17" i="4" s="1"/>
  <c r="G18" i="4" s="1"/>
  <c r="D8" i="2" s="1"/>
  <c r="F7" i="5"/>
  <c r="F17" i="5" s="1"/>
  <c r="F18" i="5" s="1"/>
  <c r="N7" i="5"/>
  <c r="N17" i="5" s="1"/>
  <c r="N18" i="5" s="1"/>
  <c r="E7" i="2" l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D35" i="2" s="1"/>
  <c r="G19" i="5"/>
  <c r="H19" i="5" s="1"/>
  <c r="I19" i="5" s="1"/>
  <c r="J19" i="5" s="1"/>
  <c r="K19" i="5" s="1"/>
  <c r="L19" i="5" s="1"/>
  <c r="M19" i="5" s="1"/>
  <c r="N19" i="5" s="1"/>
  <c r="O19" i="5" s="1"/>
  <c r="P19" i="5" s="1"/>
  <c r="D19" i="4" s="1"/>
  <c r="E19" i="4" s="1"/>
  <c r="F19" i="4" s="1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D19" i="3" s="1"/>
  <c r="E19" i="3" s="1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C55" i="1" l="1"/>
  <c r="C51" i="1"/>
  <c r="C50" i="1"/>
  <c r="C36" i="1" l="1"/>
  <c r="E5" i="1"/>
  <c r="E6" i="1" s="1"/>
  <c r="E7" i="1" l="1"/>
  <c r="E8" i="1" s="1"/>
  <c r="E9" i="1" s="1"/>
  <c r="E10" i="1" s="1"/>
  <c r="E11" i="1" s="1"/>
  <c r="E12" i="1" s="1"/>
  <c r="E13" i="1" s="1"/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C38" i="1" s="1"/>
  <c r="C39" i="1" l="1"/>
  <c r="C41" i="1" s="1"/>
  <c r="C43" i="1" s="1"/>
  <c r="C52" i="1"/>
  <c r="C53" i="1" s="1"/>
</calcChain>
</file>

<file path=xl/sharedStrings.xml><?xml version="1.0" encoding="utf-8"?>
<sst xmlns="http://schemas.openxmlformats.org/spreadsheetml/2006/main" count="149" uniqueCount="73">
  <si>
    <t>Wataynikaneyap Power LP</t>
  </si>
  <si>
    <t>Carrying Charges by Month</t>
  </si>
  <si>
    <t>Cumulative Carrying Charges Balance</t>
  </si>
  <si>
    <t>Month</t>
  </si>
  <si>
    <t>CWIP Interest Summary</t>
  </si>
  <si>
    <t>Transfer</t>
  </si>
  <si>
    <t>Excluded Project Costs</t>
  </si>
  <si>
    <t>Opening CWIP Acct Balance</t>
  </si>
  <si>
    <t>Carrying Charges</t>
  </si>
  <si>
    <t>Notes</t>
  </si>
  <si>
    <t>(1)</t>
  </si>
  <si>
    <t>(2)</t>
  </si>
  <si>
    <t>(3)</t>
  </si>
  <si>
    <t>Reference</t>
  </si>
  <si>
    <t>Per Above</t>
  </si>
  <si>
    <t>CWIP Principal (Net)</t>
  </si>
  <si>
    <t>Exhibit H-2-1</t>
  </si>
  <si>
    <t>Funding Sub-Account</t>
  </si>
  <si>
    <t>2020 COVID Costs</t>
  </si>
  <si>
    <t>Reconciliation to Fixed Asset Continuity Schedule</t>
  </si>
  <si>
    <t>CWIP per FAC</t>
  </si>
  <si>
    <t>Reconciliation to Audited Financial Statements</t>
  </si>
  <si>
    <t>CWIP per AFS</t>
  </si>
  <si>
    <t>Initial transfer from development deferral account to CWIP, pursuant to the OEB's Decision and Order in EB-2018-0190</t>
  </si>
  <si>
    <t>In accordance with the OEB's decision and order in EB-2018-0190, WPLP used its actual cost of debt in respect of CWIP interest rates, starting at financial close in October 2019</t>
  </si>
  <si>
    <t>December 31, 2020</t>
  </si>
  <si>
    <t>Q1 - 2020</t>
  </si>
  <si>
    <t>Q2 - 2020</t>
  </si>
  <si>
    <t>Q3 - 2020</t>
  </si>
  <si>
    <t>Q4 - 2020</t>
  </si>
  <si>
    <t>OEB Annual Prescribed Interest Rate</t>
  </si>
  <si>
    <t>Effective Rate Per Month</t>
  </si>
  <si>
    <t># Days in Month</t>
  </si>
  <si>
    <t>Acct #</t>
  </si>
  <si>
    <t>Dec-2019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</si>
  <si>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</si>
  <si>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</si>
  <si>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</si>
  <si>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</si>
  <si>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</si>
  <si>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</si>
  <si>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</si>
  <si>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</si>
  <si>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</si>
  <si>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</si>
  <si>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</si>
  <si>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</si>
  <si>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Pikangikum Operation Costs</t>
  </si>
  <si>
    <t>Pikangikum Maintenance</t>
  </si>
  <si>
    <t>Pikangikum Admin &amp; General</t>
  </si>
  <si>
    <t>Pikangikum Station Equipment</t>
  </si>
  <si>
    <t>Total Funding - End of Month</t>
  </si>
  <si>
    <t>Adjustments (if applicable)</t>
  </si>
  <si>
    <t>Adjusted Total Funding - End of Month</t>
  </si>
  <si>
    <t>OM&amp;A Carrying Charges</t>
  </si>
  <si>
    <t>Cumulative Balance - Carrying Charges</t>
  </si>
  <si>
    <t>December 31, 2019</t>
  </si>
  <si>
    <t>Q1 - 2019</t>
  </si>
  <si>
    <t>Q2 - 2019</t>
  </si>
  <si>
    <t>Q3 - 2019</t>
  </si>
  <si>
    <t>Q4 - 2019</t>
  </si>
  <si>
    <t>Dec-2018</t>
  </si>
  <si>
    <t>December 31, 2018</t>
  </si>
  <si>
    <t>Q1 - 2018</t>
  </si>
  <si>
    <t>Q2 - 2018</t>
  </si>
  <si>
    <t>Q3 - 2018</t>
  </si>
  <si>
    <t>Q4 - 2018</t>
  </si>
  <si>
    <t>Dec-2017</t>
  </si>
  <si>
    <t>Reconcilitaion to Audited Financial Statements</t>
  </si>
  <si>
    <t>Closing Deferral Acct Balance</t>
  </si>
  <si>
    <t>Deferral Account Principal</t>
  </si>
  <si>
    <t>Balance per AFS</t>
  </si>
  <si>
    <t>Pikangikum Distribution Deferral Account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</si>
</sst>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164" fontId="0" fillId="0" borderId="5" xfId="0" applyNumberFormat="1" applyBorder="1"/>
    <xf numFmtId="17" fontId="0" fillId="0" borderId="7" xfId="0" applyNumberFormat="1" applyBorder="1" applyAlignment="1">
      <alignment horizontal="left"/>
    </xf>
    <xf numFmtId="164" fontId="0" fillId="0" borderId="0" xfId="0" applyNumberFormat="1" applyBorder="1"/>
    <xf numFmtId="17" fontId="0" fillId="0" borderId="9" xfId="0" applyNumberFormat="1" applyBorder="1" applyAlignment="1">
      <alignment horizontal="left"/>
    </xf>
    <xf numFmtId="164" fontId="0" fillId="0" borderId="10" xfId="0" applyNumberFormat="1" applyBorder="1"/>
    <xf numFmtId="0" fontId="0" fillId="2" borderId="2" xfId="0" applyFill="1" applyBorder="1" applyAlignment="1">
      <alignment horizontal="center" wrapText="1"/>
    </xf>
    <xf numFmtId="164" fontId="0" fillId="0" borderId="6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165" fontId="0" fillId="0" borderId="10" xfId="0" applyNumberFormat="1" applyBorder="1"/>
    <xf numFmtId="17" fontId="1" fillId="0" borderId="4" xfId="0" applyNumberFormat="1" applyFont="1" applyBorder="1" applyAlignment="1">
      <alignment horizontal="left"/>
    </xf>
    <xf numFmtId="165" fontId="0" fillId="0" borderId="0" xfId="0" applyNumberFormat="1" applyFill="1" applyBorder="1"/>
    <xf numFmtId="165" fontId="0" fillId="0" borderId="0" xfId="0" applyNumberFormat="1"/>
    <xf numFmtId="165" fontId="1" fillId="0" borderId="12" xfId="0" applyNumberFormat="1" applyFont="1" applyBorder="1"/>
    <xf numFmtId="0" fontId="0" fillId="0" borderId="12" xfId="0" applyBorder="1"/>
    <xf numFmtId="0" fontId="0" fillId="0" borderId="13" xfId="0" applyBorder="1"/>
    <xf numFmtId="165" fontId="0" fillId="0" borderId="13" xfId="0" applyNumberFormat="1" applyFill="1" applyBorder="1"/>
    <xf numFmtId="165" fontId="1" fillId="0" borderId="0" xfId="1" applyNumberFormat="1" applyFont="1"/>
    <xf numFmtId="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14" xfId="0" applyNumberFormat="1" applyFill="1" applyBorder="1" applyAlignment="1">
      <alignment horizontal="center" wrapText="1"/>
    </xf>
    <xf numFmtId="0" fontId="0" fillId="0" borderId="15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0" fillId="0" borderId="15" xfId="0" quotePrefix="1" applyNumberFormat="1" applyBorder="1" applyAlignment="1">
      <alignment horizontal="center"/>
    </xf>
    <xf numFmtId="164" fontId="1" fillId="0" borderId="0" xfId="0" applyNumberFormat="1" applyFont="1"/>
    <xf numFmtId="0" fontId="0" fillId="0" borderId="0" xfId="0" applyNumberFormat="1"/>
    <xf numFmtId="0" fontId="0" fillId="0" borderId="0" xfId="0" applyNumberFormat="1" applyAlignment="1">
      <alignment horizontal="left" indent="1"/>
    </xf>
    <xf numFmtId="0" fontId="1" fillId="0" borderId="0" xfId="0" applyNumberFormat="1" applyFont="1" applyAlignment="1">
      <alignment horizontal="left" indent="1"/>
    </xf>
    <xf numFmtId="164" fontId="1" fillId="0" borderId="0" xfId="1" applyFont="1"/>
    <xf numFmtId="0" fontId="3" fillId="0" borderId="0" xfId="0" applyFont="1"/>
    <xf numFmtId="0" fontId="1" fillId="0" borderId="0" xfId="0" quotePrefix="1" applyFont="1"/>
    <xf numFmtId="17" fontId="0" fillId="0" borderId="4" xfId="0" applyNumberFormat="1" applyBorder="1" applyAlignment="1">
      <alignment horizontal="left"/>
    </xf>
    <xf numFmtId="164" fontId="0" fillId="0" borderId="5" xfId="1" applyFont="1" applyBorder="1"/>
    <xf numFmtId="164" fontId="0" fillId="0" borderId="6" xfId="1" applyFont="1" applyBorder="1"/>
    <xf numFmtId="164" fontId="0" fillId="0" borderId="0" xfId="1" applyFont="1" applyBorder="1"/>
    <xf numFmtId="164" fontId="0" fillId="0" borderId="8" xfId="1" applyFont="1" applyBorder="1"/>
    <xf numFmtId="164" fontId="0" fillId="0" borderId="10" xfId="1" applyFont="1" applyBorder="1"/>
    <xf numFmtId="164" fontId="0" fillId="0" borderId="11" xfId="1" applyFont="1" applyBorder="1"/>
    <xf numFmtId="164" fontId="3" fillId="0" borderId="0" xfId="1" applyFont="1"/>
    <xf numFmtId="0" fontId="1" fillId="0" borderId="0" xfId="0" applyFont="1" applyAlignment="1">
      <alignment horizontal="center"/>
    </xf>
    <xf numFmtId="10" fontId="1" fillId="0" borderId="0" xfId="2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17" fontId="1" fillId="0" borderId="13" xfId="0" quotePrefix="1" applyNumberFormat="1" applyFont="1" applyBorder="1" applyAlignment="1">
      <alignment horizontal="center"/>
    </xf>
    <xf numFmtId="164" fontId="0" fillId="0" borderId="0" xfId="1" applyFont="1"/>
    <xf numFmtId="164" fontId="0" fillId="0" borderId="13" xfId="1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64" fontId="1" fillId="0" borderId="17" xfId="0" applyNumberFormat="1" applyFont="1" applyBorder="1"/>
    <xf numFmtId="0" fontId="0" fillId="0" borderId="0" xfId="0" applyFill="1"/>
    <xf numFmtId="164" fontId="0" fillId="0" borderId="0" xfId="0" applyNumberFormat="1" applyFill="1"/>
    <xf numFmtId="164" fontId="0" fillId="0" borderId="0" xfId="1" applyFont="1" applyFill="1"/>
    <xf numFmtId="0" fontId="0" fillId="0" borderId="17" xfId="0" applyFont="1" applyBorder="1"/>
    <xf numFmtId="164" fontId="0" fillId="0" borderId="17" xfId="0" applyNumberFormat="1" applyFont="1" applyBorder="1"/>
    <xf numFmtId="0" fontId="1" fillId="0" borderId="0" xfId="1" applyNumberFormat="1" applyFont="1"/>
    <xf numFmtId="165" fontId="1" fillId="0" borderId="12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6F13-54F4-4BD2-A2E6-23CB6E90FED2}">
  <dimension ref="A1:H57"/>
  <sheetViews>
    <sheetView topLeftCell="A10" workbookViewId="0">
      <selection activeCell="C43" sqref="C43"/>
    </sheetView>
  </sheetViews>
  <sheetFormatPr defaultRowHeight="14.5" x14ac:dyDescent="0.35"/>
  <cols>
    <col min="1" max="1" width="3.26953125" customWidth="1"/>
    <col min="2" max="2" width="22.453125" customWidth="1"/>
    <col min="3" max="3" width="15.26953125" customWidth="1"/>
    <col min="4" max="4" width="14.26953125" customWidth="1"/>
    <col min="5" max="5" width="16.7265625" customWidth="1"/>
    <col min="6" max="6" width="2.7265625" customWidth="1"/>
    <col min="7" max="7" width="8.36328125" style="27" customWidth="1"/>
  </cols>
  <sheetData>
    <row r="1" spans="1:7" x14ac:dyDescent="0.35">
      <c r="A1" s="1" t="s">
        <v>0</v>
      </c>
    </row>
    <row r="2" spans="1:7" x14ac:dyDescent="0.35">
      <c r="A2" s="1" t="s">
        <v>4</v>
      </c>
    </row>
    <row r="3" spans="1:7" ht="15" thickBot="1" x14ac:dyDescent="0.4"/>
    <row r="4" spans="1:7" ht="44" thickBot="1" x14ac:dyDescent="0.4">
      <c r="B4" s="3" t="s">
        <v>3</v>
      </c>
      <c r="C4" s="10" t="s">
        <v>7</v>
      </c>
      <c r="D4" s="10" t="s">
        <v>1</v>
      </c>
      <c r="E4" s="4" t="s">
        <v>2</v>
      </c>
      <c r="G4" s="28" t="s">
        <v>9</v>
      </c>
    </row>
    <row r="5" spans="1:7" x14ac:dyDescent="0.35">
      <c r="B5" s="17" t="s">
        <v>5</v>
      </c>
      <c r="C5" s="14">
        <v>57090899.460000001</v>
      </c>
      <c r="D5" s="5">
        <v>1433004.17</v>
      </c>
      <c r="E5" s="11">
        <f>+D5</f>
        <v>1433004.17</v>
      </c>
      <c r="G5" s="31" t="s">
        <v>10</v>
      </c>
    </row>
    <row r="6" spans="1:7" x14ac:dyDescent="0.35">
      <c r="B6" s="6">
        <v>43585</v>
      </c>
      <c r="C6" s="15">
        <v>57587788.880000003</v>
      </c>
      <c r="D6" s="7">
        <v>0</v>
      </c>
      <c r="E6" s="12">
        <f>+E5</f>
        <v>1433004.17</v>
      </c>
      <c r="G6" s="31" t="s">
        <v>11</v>
      </c>
    </row>
    <row r="7" spans="1:7" x14ac:dyDescent="0.35">
      <c r="B7" s="6">
        <v>43616</v>
      </c>
      <c r="C7" s="15">
        <v>59287570.399999999</v>
      </c>
      <c r="D7" s="7">
        <v>0</v>
      </c>
      <c r="E7" s="12">
        <f>E6+D7</f>
        <v>1433004.17</v>
      </c>
      <c r="G7" s="31"/>
    </row>
    <row r="8" spans="1:7" x14ac:dyDescent="0.35">
      <c r="B8" s="6">
        <v>43646</v>
      </c>
      <c r="C8" s="15">
        <v>60358778.859999999</v>
      </c>
      <c r="D8" s="7">
        <v>0</v>
      </c>
      <c r="E8" s="12">
        <f t="shared" ref="E8:E26" si="0">E7+D8</f>
        <v>1433004.17</v>
      </c>
      <c r="G8" s="31"/>
    </row>
    <row r="9" spans="1:7" x14ac:dyDescent="0.35">
      <c r="B9" s="6">
        <v>43677</v>
      </c>
      <c r="C9" s="15">
        <v>61811351.060000002</v>
      </c>
      <c r="D9" s="7">
        <v>0</v>
      </c>
      <c r="E9" s="12">
        <f t="shared" si="0"/>
        <v>1433004.17</v>
      </c>
      <c r="G9" s="31"/>
    </row>
    <row r="10" spans="1:7" x14ac:dyDescent="0.35">
      <c r="B10" s="6">
        <v>43708</v>
      </c>
      <c r="C10" s="15">
        <v>63619731.649999999</v>
      </c>
      <c r="D10" s="7">
        <v>0</v>
      </c>
      <c r="E10" s="12">
        <f t="shared" si="0"/>
        <v>1433004.17</v>
      </c>
      <c r="G10" s="31"/>
    </row>
    <row r="11" spans="1:7" x14ac:dyDescent="0.35">
      <c r="B11" s="6">
        <v>43738</v>
      </c>
      <c r="C11" s="15">
        <v>65821560.649999999</v>
      </c>
      <c r="D11" s="7">
        <v>0</v>
      </c>
      <c r="E11" s="12">
        <f t="shared" si="0"/>
        <v>1433004.17</v>
      </c>
      <c r="G11" s="31"/>
    </row>
    <row r="12" spans="1:7" x14ac:dyDescent="0.35">
      <c r="B12" s="6">
        <v>43769</v>
      </c>
      <c r="C12" s="15">
        <v>73400433.780000001</v>
      </c>
      <c r="D12" s="7">
        <v>86830.26</v>
      </c>
      <c r="E12" s="12">
        <f t="shared" si="0"/>
        <v>1519834.43</v>
      </c>
      <c r="G12" s="31" t="s">
        <v>12</v>
      </c>
    </row>
    <row r="13" spans="1:7" x14ac:dyDescent="0.35">
      <c r="B13" s="6">
        <v>43799</v>
      </c>
      <c r="C13" s="15">
        <v>88053403.670000002</v>
      </c>
      <c r="D13" s="7">
        <v>783635.59</v>
      </c>
      <c r="E13" s="12">
        <f t="shared" si="0"/>
        <v>2303470.02</v>
      </c>
      <c r="G13" s="29"/>
    </row>
    <row r="14" spans="1:7" x14ac:dyDescent="0.35">
      <c r="B14" s="6">
        <v>43830</v>
      </c>
      <c r="C14" s="15">
        <v>95395592.109999999</v>
      </c>
      <c r="D14" s="7">
        <v>744121.72</v>
      </c>
      <c r="E14" s="12">
        <f t="shared" si="0"/>
        <v>3047591.74</v>
      </c>
      <c r="G14" s="29"/>
    </row>
    <row r="15" spans="1:7" x14ac:dyDescent="0.35">
      <c r="B15" s="6">
        <v>43861</v>
      </c>
      <c r="C15" s="15">
        <v>103971328.41</v>
      </c>
      <c r="D15" s="7">
        <v>769413.73</v>
      </c>
      <c r="E15" s="12">
        <f t="shared" si="0"/>
        <v>3817005.47</v>
      </c>
      <c r="G15" s="29"/>
    </row>
    <row r="16" spans="1:7" x14ac:dyDescent="0.35">
      <c r="B16" s="6">
        <v>43889</v>
      </c>
      <c r="C16" s="15">
        <v>128483008.28</v>
      </c>
      <c r="D16" s="7">
        <v>747309.03</v>
      </c>
      <c r="E16" s="12">
        <f t="shared" si="0"/>
        <v>4564314.5</v>
      </c>
      <c r="G16" s="29"/>
    </row>
    <row r="17" spans="1:8" x14ac:dyDescent="0.35">
      <c r="B17" s="6">
        <v>43921</v>
      </c>
      <c r="C17" s="15">
        <v>157497178.09999999</v>
      </c>
      <c r="D17" s="7">
        <v>820978.16</v>
      </c>
      <c r="E17" s="12">
        <f t="shared" si="0"/>
        <v>5385292.6600000001</v>
      </c>
      <c r="G17" s="29"/>
    </row>
    <row r="18" spans="1:8" x14ac:dyDescent="0.35">
      <c r="B18" s="6">
        <v>43951</v>
      </c>
      <c r="C18" s="15">
        <v>206020543.49000001</v>
      </c>
      <c r="D18" s="7">
        <v>788180.57</v>
      </c>
      <c r="E18" s="12">
        <f t="shared" si="0"/>
        <v>6173473.2300000004</v>
      </c>
      <c r="G18" s="29"/>
    </row>
    <row r="19" spans="1:8" x14ac:dyDescent="0.35">
      <c r="B19" s="6">
        <v>43982</v>
      </c>
      <c r="C19" s="15">
        <v>231607301.69999999</v>
      </c>
      <c r="D19" s="7">
        <v>752421.56</v>
      </c>
      <c r="E19" s="12">
        <f t="shared" si="0"/>
        <v>6925894.790000001</v>
      </c>
      <c r="G19" s="29"/>
    </row>
    <row r="20" spans="1:8" x14ac:dyDescent="0.35">
      <c r="B20" s="6">
        <v>44012</v>
      </c>
      <c r="C20" s="15">
        <v>253369453.46000001</v>
      </c>
      <c r="D20" s="7">
        <v>724715.84</v>
      </c>
      <c r="E20" s="12">
        <f t="shared" si="0"/>
        <v>7650610.6300000008</v>
      </c>
      <c r="G20" s="29"/>
    </row>
    <row r="21" spans="1:8" x14ac:dyDescent="0.35">
      <c r="B21" s="6">
        <v>44043</v>
      </c>
      <c r="C21" s="15">
        <v>274877060.69999999</v>
      </c>
      <c r="D21" s="7">
        <v>766889.5</v>
      </c>
      <c r="E21" s="12">
        <f t="shared" si="0"/>
        <v>8417500.1300000008</v>
      </c>
      <c r="G21" s="29"/>
    </row>
    <row r="22" spans="1:8" x14ac:dyDescent="0.35">
      <c r="B22" s="6">
        <v>44074</v>
      </c>
      <c r="C22" s="15">
        <v>295759627.21999997</v>
      </c>
      <c r="D22" s="7">
        <v>788913.66</v>
      </c>
      <c r="E22" s="12">
        <f t="shared" si="0"/>
        <v>9206413.790000001</v>
      </c>
      <c r="G22" s="29"/>
    </row>
    <row r="23" spans="1:8" x14ac:dyDescent="0.35">
      <c r="B23" s="6">
        <v>44104</v>
      </c>
      <c r="C23" s="15">
        <v>327588650.12</v>
      </c>
      <c r="D23" s="7">
        <v>771005.5</v>
      </c>
      <c r="E23" s="12">
        <f t="shared" si="0"/>
        <v>9977419.290000001</v>
      </c>
      <c r="G23" s="29"/>
    </row>
    <row r="24" spans="1:8" x14ac:dyDescent="0.35">
      <c r="B24" s="6">
        <v>44135</v>
      </c>
      <c r="C24" s="15">
        <v>363722915.03999996</v>
      </c>
      <c r="D24" s="7">
        <v>837528.93</v>
      </c>
      <c r="E24" s="12">
        <f t="shared" si="0"/>
        <v>10814948.220000001</v>
      </c>
      <c r="G24" s="29"/>
    </row>
    <row r="25" spans="1:8" x14ac:dyDescent="0.35">
      <c r="B25" s="6">
        <v>44165</v>
      </c>
      <c r="C25" s="15">
        <v>405521404.15999991</v>
      </c>
      <c r="D25" s="7">
        <v>809468.74</v>
      </c>
      <c r="E25" s="12">
        <f t="shared" si="0"/>
        <v>11624416.960000001</v>
      </c>
      <c r="G25" s="29"/>
    </row>
    <row r="26" spans="1:8" ht="15" thickBot="1" x14ac:dyDescent="0.4">
      <c r="B26" s="8">
        <v>44196</v>
      </c>
      <c r="C26" s="16">
        <v>433459978.55000001</v>
      </c>
      <c r="D26" s="9">
        <v>818820.59</v>
      </c>
      <c r="E26" s="13">
        <f t="shared" si="0"/>
        <v>12443237.550000001</v>
      </c>
      <c r="G26" s="30"/>
    </row>
    <row r="27" spans="1:8" x14ac:dyDescent="0.35">
      <c r="B27" s="2"/>
      <c r="C27" s="2"/>
      <c r="D27" s="2"/>
      <c r="E27" s="2"/>
      <c r="F27" s="2"/>
      <c r="H27" s="2"/>
    </row>
    <row r="28" spans="1:8" x14ac:dyDescent="0.35">
      <c r="A28" s="1" t="s">
        <v>9</v>
      </c>
      <c r="B28" s="2"/>
      <c r="C28" s="2"/>
      <c r="D28" s="2"/>
      <c r="E28" s="2"/>
      <c r="F28" s="2"/>
      <c r="H28" s="2"/>
    </row>
    <row r="29" spans="1:8" x14ac:dyDescent="0.35">
      <c r="A29" s="38" t="s">
        <v>10</v>
      </c>
      <c r="B29" s="2" t="s">
        <v>23</v>
      </c>
      <c r="C29" s="2"/>
      <c r="D29" s="2"/>
      <c r="E29" s="2"/>
      <c r="F29" s="2"/>
      <c r="H29" s="2"/>
    </row>
    <row r="30" spans="1:8" x14ac:dyDescent="0.35">
      <c r="A30" s="38" t="s">
        <v>11</v>
      </c>
      <c r="B30" s="2"/>
      <c r="C30" s="2"/>
      <c r="D30" s="2"/>
      <c r="E30" s="2"/>
      <c r="F30" s="2"/>
      <c r="H30" s="2"/>
    </row>
    <row r="31" spans="1:8" x14ac:dyDescent="0.35">
      <c r="A31" s="38" t="s">
        <v>12</v>
      </c>
      <c r="B31" s="2" t="s">
        <v>24</v>
      </c>
      <c r="C31" s="2"/>
      <c r="D31" s="2"/>
      <c r="E31" s="2"/>
      <c r="F31" s="2"/>
      <c r="H31" s="2"/>
    </row>
    <row r="32" spans="1:8" x14ac:dyDescent="0.35">
      <c r="B32" s="2"/>
      <c r="C32" s="2"/>
      <c r="D32" s="2"/>
      <c r="E32" s="2"/>
      <c r="F32" s="2"/>
      <c r="H32" s="2"/>
    </row>
    <row r="33" spans="1:8" x14ac:dyDescent="0.35">
      <c r="B33" s="2"/>
      <c r="C33" s="2"/>
      <c r="D33" s="2"/>
      <c r="E33" s="2"/>
      <c r="F33" s="2"/>
      <c r="H33" s="2"/>
    </row>
    <row r="34" spans="1:8" x14ac:dyDescent="0.35">
      <c r="A34" s="32" t="s">
        <v>19</v>
      </c>
      <c r="B34" s="32"/>
      <c r="C34" s="2"/>
      <c r="D34" s="2"/>
      <c r="E34" s="2"/>
      <c r="F34" s="2"/>
      <c r="H34" s="2"/>
    </row>
    <row r="35" spans="1:8" x14ac:dyDescent="0.35">
      <c r="B35" s="2"/>
      <c r="C35" s="2"/>
      <c r="D35" s="35" t="s">
        <v>13</v>
      </c>
      <c r="E35" s="2"/>
      <c r="F35" s="2"/>
      <c r="H35" s="2"/>
    </row>
    <row r="36" spans="1:8" x14ac:dyDescent="0.35">
      <c r="B36" s="25" t="s">
        <v>15</v>
      </c>
      <c r="C36" s="19">
        <f>+C26</f>
        <v>433459978.55000001</v>
      </c>
      <c r="D36" s="34" t="s">
        <v>14</v>
      </c>
      <c r="E36" s="2"/>
      <c r="F36" s="2"/>
      <c r="H36" s="2"/>
    </row>
    <row r="37" spans="1:8" x14ac:dyDescent="0.35">
      <c r="B37" t="s">
        <v>6</v>
      </c>
      <c r="C37" s="18">
        <v>4536987</v>
      </c>
      <c r="D37" s="34"/>
    </row>
    <row r="38" spans="1:8" x14ac:dyDescent="0.35">
      <c r="B38" t="s">
        <v>8</v>
      </c>
      <c r="C38" s="18">
        <f>+E26</f>
        <v>12443237.550000001</v>
      </c>
      <c r="D38" s="34" t="s">
        <v>14</v>
      </c>
    </row>
    <row r="39" spans="1:8" x14ac:dyDescent="0.35">
      <c r="B39" s="21"/>
      <c r="C39" s="20">
        <f>+C36+C37+C38</f>
        <v>450440203.10000002</v>
      </c>
      <c r="D39" s="34"/>
      <c r="F39" s="19"/>
    </row>
    <row r="40" spans="1:8" x14ac:dyDescent="0.35">
      <c r="B40" s="22" t="s">
        <v>17</v>
      </c>
      <c r="C40" s="23">
        <v>12919099.630000001</v>
      </c>
      <c r="D40" s="34" t="s">
        <v>16</v>
      </c>
      <c r="E40" s="2"/>
    </row>
    <row r="41" spans="1:8" x14ac:dyDescent="0.35">
      <c r="C41" s="24">
        <f>+C39+C40</f>
        <v>463359302.73000002</v>
      </c>
      <c r="D41" s="33"/>
    </row>
    <row r="42" spans="1:8" x14ac:dyDescent="0.35">
      <c r="B42" s="22" t="s">
        <v>18</v>
      </c>
      <c r="C42" s="23">
        <v>17399652.039999999</v>
      </c>
    </row>
    <row r="43" spans="1:8" x14ac:dyDescent="0.35">
      <c r="C43" s="24">
        <f>+C41+C42</f>
        <v>480758954.77000004</v>
      </c>
    </row>
    <row r="45" spans="1:8" x14ac:dyDescent="0.35">
      <c r="B45" s="1" t="s">
        <v>20</v>
      </c>
      <c r="C45" s="24">
        <v>480758955</v>
      </c>
    </row>
    <row r="47" spans="1:8" x14ac:dyDescent="0.35">
      <c r="B47" s="37"/>
    </row>
    <row r="48" spans="1:8" x14ac:dyDescent="0.35">
      <c r="A48" s="32" t="s">
        <v>21</v>
      </c>
      <c r="B48" s="32"/>
      <c r="C48" s="2"/>
      <c r="D48" s="2"/>
    </row>
    <row r="49" spans="2:4" x14ac:dyDescent="0.35">
      <c r="B49" s="2"/>
      <c r="C49" s="2"/>
      <c r="D49" s="35" t="s">
        <v>13</v>
      </c>
    </row>
    <row r="50" spans="2:4" x14ac:dyDescent="0.35">
      <c r="B50" s="25" t="s">
        <v>15</v>
      </c>
      <c r="C50" s="19">
        <f>+C26</f>
        <v>433459978.55000001</v>
      </c>
      <c r="D50" s="34" t="s">
        <v>14</v>
      </c>
    </row>
    <row r="51" spans="2:4" x14ac:dyDescent="0.35">
      <c r="B51" t="s">
        <v>6</v>
      </c>
      <c r="C51" s="18">
        <f>+C37</f>
        <v>4536987</v>
      </c>
      <c r="D51" s="34"/>
    </row>
    <row r="52" spans="2:4" x14ac:dyDescent="0.35">
      <c r="B52" t="s">
        <v>8</v>
      </c>
      <c r="C52" s="18">
        <f>+C38</f>
        <v>12443237.550000001</v>
      </c>
      <c r="D52" s="34" t="s">
        <v>14</v>
      </c>
    </row>
    <row r="53" spans="2:4" x14ac:dyDescent="0.35">
      <c r="B53" s="21"/>
      <c r="C53" s="20">
        <f>+C50+C51+C52</f>
        <v>450440203.10000002</v>
      </c>
      <c r="D53" s="34"/>
    </row>
    <row r="54" spans="2:4" x14ac:dyDescent="0.35">
      <c r="B54" s="22" t="s">
        <v>18</v>
      </c>
      <c r="C54" s="23">
        <v>17399652.039999999</v>
      </c>
    </row>
    <row r="55" spans="2:4" x14ac:dyDescent="0.35">
      <c r="C55" s="24">
        <f>+C53+C54</f>
        <v>467839855.14000005</v>
      </c>
    </row>
    <row r="57" spans="2:4" x14ac:dyDescent="0.35">
      <c r="B57" s="1" t="s">
        <v>22</v>
      </c>
      <c r="C57" s="24">
        <v>467839855</v>
      </c>
    </row>
  </sheetData>
  <pageMargins left="0.7" right="0.7" top="0.75" bottom="0.75" header="0.3" footer="0.3"/>
  <pageSetup orientation="portrait" horizontalDpi="1200" verticalDpi="1200" r:id="rId1"/>
  <ignoredErrors>
    <ignoredError sqref="G5 G6 G12 A29:A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2782-A7E3-4E2F-9089-CF3122E5D299}">
  <dimension ref="A1:E39"/>
  <sheetViews>
    <sheetView tabSelected="1" workbookViewId="0">
      <selection activeCell="I24" sqref="I24"/>
    </sheetView>
  </sheetViews>
  <sheetFormatPr defaultRowHeight="14.5" x14ac:dyDescent="0.35"/>
  <cols>
    <col min="1" max="1" width="3.26953125" customWidth="1"/>
    <col min="2" max="2" width="10.453125" bestFit="1" customWidth="1"/>
    <col min="3" max="4" width="13.54296875" customWidth="1"/>
    <col min="5" max="5" width="17.453125" customWidth="1"/>
  </cols>
  <sheetData>
    <row r="1" spans="1:5" x14ac:dyDescent="0.35">
      <c r="A1" s="1" t="s">
        <v>0</v>
      </c>
    </row>
    <row r="2" spans="1:5" x14ac:dyDescent="0.35">
      <c r="A2" s="1" t="s">
        <v>72</v>
      </c>
    </row>
    <row r="3" spans="1:5" ht="15" thickBot="1" x14ac:dyDescent="0.4"/>
    <row r="4" spans="1:5" ht="44" thickBot="1" x14ac:dyDescent="0.4">
      <c r="B4" s="3" t="s">
        <v>3</v>
      </c>
      <c r="C4" s="10" t="s">
        <v>69</v>
      </c>
      <c r="D4" s="10" t="s">
        <v>1</v>
      </c>
      <c r="E4" s="4" t="s">
        <v>2</v>
      </c>
    </row>
    <row r="5" spans="1:5" x14ac:dyDescent="0.35">
      <c r="B5" s="39">
        <v>43465</v>
      </c>
      <c r="C5" s="5">
        <f>'Distribution Deferral - 2018'!P16</f>
        <v>108159.41</v>
      </c>
      <c r="D5" s="40">
        <v>0</v>
      </c>
      <c r="E5" s="41">
        <f>D5</f>
        <v>0</v>
      </c>
    </row>
    <row r="6" spans="1:5" x14ac:dyDescent="0.35">
      <c r="B6" s="6">
        <v>43496</v>
      </c>
      <c r="C6" s="7">
        <f>'Distribution Deferral - 2019'!E16</f>
        <v>145056.54999999999</v>
      </c>
      <c r="D6" s="42">
        <f>'Distribution Deferral - 2019'!E18</f>
        <v>225.06047094520548</v>
      </c>
      <c r="E6" s="43">
        <f>E5+D6</f>
        <v>225.06047094520548</v>
      </c>
    </row>
    <row r="7" spans="1:5" x14ac:dyDescent="0.35">
      <c r="B7" s="6">
        <v>43524</v>
      </c>
      <c r="C7" s="7">
        <f>'Distribution Deferral - 2019'!F16</f>
        <v>172176.02000000002</v>
      </c>
      <c r="D7" s="42">
        <f>'Distribution Deferral - 2019'!F18</f>
        <v>272.62683095890412</v>
      </c>
      <c r="E7" s="43">
        <f t="shared" ref="E7:E29" si="0">E6+D7</f>
        <v>497.68730190410963</v>
      </c>
    </row>
    <row r="8" spans="1:5" x14ac:dyDescent="0.35">
      <c r="B8" s="6">
        <v>43555</v>
      </c>
      <c r="C8" s="7">
        <f>'Distribution Deferral - 2019'!G16</f>
        <v>272626.61</v>
      </c>
      <c r="D8" s="42">
        <f>'Distribution Deferral - 2019'!G18</f>
        <v>358.26763613698637</v>
      </c>
      <c r="E8" s="43">
        <f t="shared" si="0"/>
        <v>855.95493804109606</v>
      </c>
    </row>
    <row r="9" spans="1:5" x14ac:dyDescent="0.35">
      <c r="B9" s="6">
        <v>43585</v>
      </c>
      <c r="C9" s="7">
        <f>'Distribution Deferral - 2019'!H16</f>
        <v>303312.06</v>
      </c>
      <c r="D9" s="42">
        <f>'Distribution Deferral - 2019'!H18</f>
        <v>488.48713134246572</v>
      </c>
      <c r="E9" s="43">
        <f t="shared" si="0"/>
        <v>1344.4420693835618</v>
      </c>
    </row>
    <row r="10" spans="1:5" x14ac:dyDescent="0.35">
      <c r="B10" s="6">
        <v>43616</v>
      </c>
      <c r="C10" s="7">
        <f>'Distribution Deferral - 2019'!I16</f>
        <v>334938.12</v>
      </c>
      <c r="D10" s="42">
        <f>'Distribution Deferral - 2019'!I18</f>
        <v>561.58435656986296</v>
      </c>
      <c r="E10" s="43">
        <f t="shared" si="0"/>
        <v>1906.0264259534247</v>
      </c>
    </row>
    <row r="11" spans="1:5" x14ac:dyDescent="0.35">
      <c r="B11" s="6">
        <v>43646</v>
      </c>
      <c r="C11" s="7">
        <f>'Distribution Deferral - 2019'!J16</f>
        <v>355151.82</v>
      </c>
      <c r="D11" s="42">
        <f>'Distribution Deferral - 2019'!J18</f>
        <v>600.13569994520537</v>
      </c>
      <c r="E11" s="43">
        <f t="shared" si="0"/>
        <v>2506.1621258986302</v>
      </c>
    </row>
    <row r="12" spans="1:5" x14ac:dyDescent="0.35">
      <c r="B12" s="6">
        <v>43677</v>
      </c>
      <c r="C12" s="7">
        <f>'Distribution Deferral - 2019'!K16</f>
        <v>370571.84</v>
      </c>
      <c r="D12" s="42">
        <f>'Distribution Deferral - 2019'!K18</f>
        <v>657.56602727671236</v>
      </c>
      <c r="E12" s="43">
        <f t="shared" si="0"/>
        <v>3163.7281531753424</v>
      </c>
    </row>
    <row r="13" spans="1:5" x14ac:dyDescent="0.35">
      <c r="B13" s="6">
        <v>43708</v>
      </c>
      <c r="C13" s="7">
        <f>'Distribution Deferral - 2019'!L16</f>
        <v>711972.8600000001</v>
      </c>
      <c r="D13" s="42">
        <f>'Distribution Deferral - 2019'!L18</f>
        <v>686.11629992328778</v>
      </c>
      <c r="E13" s="43">
        <f t="shared" si="0"/>
        <v>3849.8444530986303</v>
      </c>
    </row>
    <row r="14" spans="1:5" x14ac:dyDescent="0.35">
      <c r="B14" s="6">
        <v>43738</v>
      </c>
      <c r="C14" s="7">
        <f>'Distribution Deferral - 2019'!M16</f>
        <v>726801.05</v>
      </c>
      <c r="D14" s="42">
        <f>'Distribution Deferral - 2019'!M18</f>
        <v>1275.6993162739727</v>
      </c>
      <c r="E14" s="43">
        <f t="shared" si="0"/>
        <v>5125.5437693726035</v>
      </c>
    </row>
    <row r="15" spans="1:5" x14ac:dyDescent="0.35">
      <c r="B15" s="6">
        <v>43769</v>
      </c>
      <c r="C15" s="7">
        <f>'Distribution Deferral - 2019'!N16</f>
        <v>751934.44</v>
      </c>
      <c r="D15" s="42">
        <f>'Distribution Deferral - 2019'!N18</f>
        <v>1345.6771221643837</v>
      </c>
      <c r="E15" s="43">
        <f t="shared" si="0"/>
        <v>6471.2208915369874</v>
      </c>
    </row>
    <row r="16" spans="1:5" x14ac:dyDescent="0.35">
      <c r="B16" s="6">
        <v>43799</v>
      </c>
      <c r="C16" s="7">
        <f>'Distribution Deferral - 2019'!O16</f>
        <v>1348533.77</v>
      </c>
      <c r="D16" s="42">
        <f>'Distribution Deferral - 2019'!O18</f>
        <v>1347.3017089315067</v>
      </c>
      <c r="E16" s="43">
        <f t="shared" si="0"/>
        <v>7818.5226004684937</v>
      </c>
    </row>
    <row r="17" spans="1:5" x14ac:dyDescent="0.35">
      <c r="B17" s="6">
        <v>43830</v>
      </c>
      <c r="C17" s="7">
        <f>'Distribution Deferral - 2019'!P16</f>
        <v>1623685.5499999998</v>
      </c>
      <c r="D17" s="42">
        <f>'Distribution Deferral - 2019'!P18</f>
        <v>2496.8195116876714</v>
      </c>
      <c r="E17" s="43">
        <f t="shared" si="0"/>
        <v>10315.342112156166</v>
      </c>
    </row>
    <row r="18" spans="1:5" x14ac:dyDescent="0.35">
      <c r="B18" s="6">
        <v>43861</v>
      </c>
      <c r="C18" s="7">
        <f>'Distribution Deferral - 2020'!E16</f>
        <v>1635676.96</v>
      </c>
      <c r="D18" s="42">
        <f>'Distribution Deferral - 2020'!E18</f>
        <v>2998.0510783879777</v>
      </c>
      <c r="E18" s="43">
        <f t="shared" si="0"/>
        <v>13313.393190544144</v>
      </c>
    </row>
    <row r="19" spans="1:5" x14ac:dyDescent="0.35">
      <c r="B19" s="6">
        <v>43890</v>
      </c>
      <c r="C19" s="7">
        <f>'Distribution Deferral - 2020'!F16</f>
        <v>1667863.6099999999</v>
      </c>
      <c r="D19" s="42">
        <f>'Distribution Deferral - 2020'!F18</f>
        <v>2825.3414593224043</v>
      </c>
      <c r="E19" s="43">
        <f t="shared" si="0"/>
        <v>16138.734649866548</v>
      </c>
    </row>
    <row r="20" spans="1:5" x14ac:dyDescent="0.35">
      <c r="B20" s="6">
        <v>43921</v>
      </c>
      <c r="C20" s="7">
        <f>'Distribution Deferral - 2020'!G16</f>
        <v>1718577.99</v>
      </c>
      <c r="D20" s="42">
        <f>'Distribution Deferral - 2020'!G18</f>
        <v>3079.6235727814205</v>
      </c>
      <c r="E20" s="43">
        <f t="shared" si="0"/>
        <v>19218.35822264797</v>
      </c>
    </row>
    <row r="21" spans="1:5" x14ac:dyDescent="0.35">
      <c r="B21" s="6">
        <v>43951</v>
      </c>
      <c r="C21" s="7">
        <f>'Distribution Deferral - 2020'!H16</f>
        <v>1747086.53</v>
      </c>
      <c r="D21" s="42">
        <f>'Distribution Deferral - 2020'!H18</f>
        <v>3070.9016542622949</v>
      </c>
      <c r="E21" s="43">
        <f t="shared" si="0"/>
        <v>22289.259876910266</v>
      </c>
    </row>
    <row r="22" spans="1:5" x14ac:dyDescent="0.35">
      <c r="B22" s="6">
        <v>43982</v>
      </c>
      <c r="C22" s="7">
        <f>'Distribution Deferral - 2020'!I16</f>
        <v>1846096.2899999998</v>
      </c>
      <c r="D22" s="42">
        <f>'Distribution Deferral - 2020'!I18</f>
        <v>3225.9045818961749</v>
      </c>
      <c r="E22" s="43">
        <f t="shared" si="0"/>
        <v>25515.164458806441</v>
      </c>
    </row>
    <row r="23" spans="1:5" x14ac:dyDescent="0.35">
      <c r="B23" s="6">
        <v>44012</v>
      </c>
      <c r="C23" s="7">
        <f>'Distribution Deferral - 2020'!J16</f>
        <v>1939259.67</v>
      </c>
      <c r="D23" s="42">
        <f>'Distribution Deferral - 2020'!J18</f>
        <v>3298.7622231147534</v>
      </c>
      <c r="E23" s="43">
        <f t="shared" si="0"/>
        <v>28813.926681921195</v>
      </c>
    </row>
    <row r="24" spans="1:5" x14ac:dyDescent="0.35">
      <c r="B24" s="6">
        <v>44042</v>
      </c>
      <c r="C24" s="7">
        <f>'Distribution Deferral - 2020'!K16</f>
        <v>1955308.02</v>
      </c>
      <c r="D24" s="42">
        <f>'Distribution Deferral - 2020'!K18</f>
        <v>936.24913576229505</v>
      </c>
      <c r="E24" s="43">
        <f t="shared" si="0"/>
        <v>29750.175817683492</v>
      </c>
    </row>
    <row r="25" spans="1:5" x14ac:dyDescent="0.35">
      <c r="B25" s="6">
        <v>44074</v>
      </c>
      <c r="C25" s="7">
        <f>'Distribution Deferral - 2020'!L16</f>
        <v>2221530.08</v>
      </c>
      <c r="D25" s="42">
        <f>'Distribution Deferral - 2020'!L18</f>
        <v>943.99706867213115</v>
      </c>
      <c r="E25" s="43">
        <f t="shared" si="0"/>
        <v>30694.172886355624</v>
      </c>
    </row>
    <row r="26" spans="1:5" x14ac:dyDescent="0.35">
      <c r="B26" s="6">
        <v>44104</v>
      </c>
      <c r="C26" s="7">
        <f>'Distribution Deferral - 2020'!M16</f>
        <v>2251947.5</v>
      </c>
      <c r="D26" s="42">
        <f>'Distribution Deferral - 2020'!M18</f>
        <v>1037.9279881967213</v>
      </c>
      <c r="E26" s="43">
        <f t="shared" si="0"/>
        <v>31732.100874552343</v>
      </c>
    </row>
    <row r="27" spans="1:5" x14ac:dyDescent="0.35">
      <c r="B27" s="6">
        <v>44135</v>
      </c>
      <c r="C27" s="7">
        <f>'Distribution Deferral - 2020'!N16</f>
        <v>2293724.35</v>
      </c>
      <c r="D27" s="42">
        <f>'Distribution Deferral - 2020'!N18</f>
        <v>1087.210719262295</v>
      </c>
      <c r="E27" s="43">
        <f t="shared" si="0"/>
        <v>32819.311593814637</v>
      </c>
    </row>
    <row r="28" spans="1:5" x14ac:dyDescent="0.35">
      <c r="B28" s="6">
        <v>44165</v>
      </c>
      <c r="C28" s="7">
        <f>'Distribution Deferral - 2020'!O16</f>
        <v>2329952.37</v>
      </c>
      <c r="D28" s="42">
        <f>'Distribution Deferral - 2020'!O18</f>
        <v>1071.6580979508196</v>
      </c>
      <c r="E28" s="43">
        <f t="shared" si="0"/>
        <v>33890.969691765458</v>
      </c>
    </row>
    <row r="29" spans="1:5" ht="15" thickBot="1" x14ac:dyDescent="0.4">
      <c r="B29" s="8">
        <v>44196</v>
      </c>
      <c r="C29" s="9">
        <f>'Distribution Deferral - 2020'!P16</f>
        <v>2011949.77</v>
      </c>
      <c r="D29" s="44">
        <f>'Distribution Deferral - 2020'!P18</f>
        <v>1124.8704474836065</v>
      </c>
      <c r="E29" s="45">
        <f t="shared" si="0"/>
        <v>35015.840139249063</v>
      </c>
    </row>
    <row r="32" spans="1:5" x14ac:dyDescent="0.35">
      <c r="A32" s="1" t="s">
        <v>68</v>
      </c>
      <c r="B32" s="1"/>
    </row>
    <row r="34" spans="2:5" x14ac:dyDescent="0.35">
      <c r="B34" s="25" t="s">
        <v>70</v>
      </c>
      <c r="D34" s="19">
        <f>C29</f>
        <v>2011949.77</v>
      </c>
    </row>
    <row r="35" spans="2:5" x14ac:dyDescent="0.35">
      <c r="B35" t="s">
        <v>8</v>
      </c>
      <c r="D35" s="19">
        <f>E29</f>
        <v>35015.840139249063</v>
      </c>
    </row>
    <row r="36" spans="2:5" x14ac:dyDescent="0.35">
      <c r="B36" s="21"/>
      <c r="C36" s="21"/>
      <c r="D36" s="65">
        <f>+D34+D35</f>
        <v>2046965.6101392491</v>
      </c>
    </row>
    <row r="38" spans="2:5" x14ac:dyDescent="0.35">
      <c r="B38" s="64" t="s">
        <v>71</v>
      </c>
      <c r="C38" s="46"/>
      <c r="D38" s="24">
        <v>2046966</v>
      </c>
    </row>
    <row r="39" spans="2:5" x14ac:dyDescent="0.35">
      <c r="B39" s="46"/>
      <c r="C39" s="46"/>
      <c r="D39" s="46"/>
      <c r="E39" s="46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9EC7-CE32-4AF3-B1A4-11D9AA41B928}">
  <dimension ref="A1:Q25"/>
  <sheetViews>
    <sheetView workbookViewId="0">
      <selection activeCell="A2" sqref="A2"/>
    </sheetView>
  </sheetViews>
  <sheetFormatPr defaultRowHeight="14.5" x14ac:dyDescent="0.35"/>
  <cols>
    <col min="1" max="1" width="3.26953125" customWidth="1"/>
    <col min="2" max="2" width="35.7265625" bestFit="1" customWidth="1"/>
    <col min="4" max="16" width="13.26953125" bestFit="1" customWidth="1"/>
  </cols>
  <sheetData>
    <row r="1" spans="1:17" x14ac:dyDescent="0.35">
      <c r="A1" s="1" t="s">
        <v>0</v>
      </c>
    </row>
    <row r="2" spans="1:17" x14ac:dyDescent="0.35">
      <c r="A2" s="1" t="s">
        <v>72</v>
      </c>
    </row>
    <row r="3" spans="1:17" x14ac:dyDescent="0.35">
      <c r="A3" s="38" t="s">
        <v>25</v>
      </c>
    </row>
    <row r="5" spans="1:17" x14ac:dyDescent="0.35">
      <c r="B5" s="1"/>
      <c r="C5" s="1"/>
      <c r="D5" s="1"/>
      <c r="E5" s="47" t="s">
        <v>26</v>
      </c>
      <c r="F5" s="47"/>
      <c r="G5" s="47"/>
      <c r="H5" s="47" t="s">
        <v>27</v>
      </c>
      <c r="I5" s="47"/>
      <c r="J5" s="47"/>
      <c r="K5" s="47" t="s">
        <v>28</v>
      </c>
      <c r="L5" s="47"/>
      <c r="M5" s="47"/>
      <c r="N5" s="47" t="s">
        <v>29</v>
      </c>
      <c r="O5" s="47"/>
      <c r="P5" s="47"/>
      <c r="Q5" s="1"/>
    </row>
    <row r="6" spans="1:17" x14ac:dyDescent="0.35">
      <c r="B6" s="1" t="s">
        <v>30</v>
      </c>
      <c r="C6" s="1"/>
      <c r="D6" s="1"/>
      <c r="E6" s="48">
        <v>2.18E-2</v>
      </c>
      <c r="F6" s="48">
        <v>2.18E-2</v>
      </c>
      <c r="G6" s="48">
        <v>2.18E-2</v>
      </c>
      <c r="H6" s="48">
        <v>2.18E-2</v>
      </c>
      <c r="I6" s="48">
        <v>2.18E-2</v>
      </c>
      <c r="J6" s="48">
        <v>2.18E-2</v>
      </c>
      <c r="K6" s="48">
        <v>5.7000000000000002E-3</v>
      </c>
      <c r="L6" s="48">
        <v>5.7000000000000002E-3</v>
      </c>
      <c r="M6" s="48">
        <v>5.7000000000000002E-3</v>
      </c>
      <c r="N6" s="48">
        <v>5.7000000000000002E-3</v>
      </c>
      <c r="O6" s="48">
        <v>5.7000000000000002E-3</v>
      </c>
      <c r="P6" s="48">
        <v>5.7000000000000002E-3</v>
      </c>
      <c r="Q6" s="1"/>
    </row>
    <row r="7" spans="1:17" x14ac:dyDescent="0.35">
      <c r="B7" s="1" t="s">
        <v>31</v>
      </c>
      <c r="C7" s="1"/>
      <c r="D7" s="1"/>
      <c r="E7" s="48">
        <f>(E6)*(E8/$Q$8)</f>
        <v>1.8464480874316939E-3</v>
      </c>
      <c r="F7" s="48">
        <f t="shared" ref="F7:P7" si="0">(F6)*(F8/$Q$8)</f>
        <v>1.7273224043715847E-3</v>
      </c>
      <c r="G7" s="48">
        <f t="shared" si="0"/>
        <v>1.8464480874316939E-3</v>
      </c>
      <c r="H7" s="48">
        <f t="shared" si="0"/>
        <v>1.7868852459016391E-3</v>
      </c>
      <c r="I7" s="48">
        <f t="shared" si="0"/>
        <v>1.8464480874316939E-3</v>
      </c>
      <c r="J7" s="48">
        <f t="shared" si="0"/>
        <v>1.7868852459016391E-3</v>
      </c>
      <c r="K7" s="48">
        <f t="shared" si="0"/>
        <v>4.8278688524590162E-4</v>
      </c>
      <c r="L7" s="48">
        <f t="shared" si="0"/>
        <v>4.8278688524590162E-4</v>
      </c>
      <c r="M7" s="48">
        <f t="shared" si="0"/>
        <v>4.6721311475409833E-4</v>
      </c>
      <c r="N7" s="48">
        <f t="shared" si="0"/>
        <v>4.8278688524590162E-4</v>
      </c>
      <c r="O7" s="48">
        <f t="shared" si="0"/>
        <v>4.6721311475409833E-4</v>
      </c>
      <c r="P7" s="48">
        <f t="shared" si="0"/>
        <v>4.8278688524590162E-4</v>
      </c>
      <c r="Q7" s="1"/>
    </row>
    <row r="8" spans="1:17" x14ac:dyDescent="0.35">
      <c r="B8" s="49" t="s">
        <v>32</v>
      </c>
      <c r="C8" s="49"/>
      <c r="D8" s="49"/>
      <c r="E8" s="50">
        <v>31</v>
      </c>
      <c r="F8" s="50">
        <v>29</v>
      </c>
      <c r="G8" s="50">
        <v>31</v>
      </c>
      <c r="H8" s="50">
        <v>30</v>
      </c>
      <c r="I8" s="50">
        <v>31</v>
      </c>
      <c r="J8" s="50">
        <v>30</v>
      </c>
      <c r="K8" s="50">
        <v>31</v>
      </c>
      <c r="L8" s="50">
        <v>31</v>
      </c>
      <c r="M8" s="50">
        <v>30</v>
      </c>
      <c r="N8" s="50">
        <v>31</v>
      </c>
      <c r="O8" s="50">
        <v>30</v>
      </c>
      <c r="P8" s="50">
        <v>31</v>
      </c>
      <c r="Q8" s="50">
        <f>SUM(E8:P8)</f>
        <v>366</v>
      </c>
    </row>
    <row r="9" spans="1:17" x14ac:dyDescent="0.35">
      <c r="B9" s="51"/>
      <c r="C9" s="52" t="s">
        <v>33</v>
      </c>
      <c r="D9" s="53" t="s">
        <v>34</v>
      </c>
      <c r="E9" s="52" t="s">
        <v>35</v>
      </c>
      <c r="F9" s="52" t="s">
        <v>36</v>
      </c>
      <c r="G9" s="52" t="s">
        <v>37</v>
      </c>
      <c r="H9" s="52" t="s">
        <v>38</v>
      </c>
      <c r="I9" s="52" t="s">
        <v>39</v>
      </c>
      <c r="J9" s="52" t="s">
        <v>40</v>
      </c>
      <c r="K9" s="52" t="s">
        <v>41</v>
      </c>
      <c r="L9" s="52" t="s">
        <v>42</v>
      </c>
      <c r="M9" s="52" t="s">
        <v>43</v>
      </c>
      <c r="N9" s="52" t="s">
        <v>44</v>
      </c>
      <c r="O9" s="52" t="s">
        <v>45</v>
      </c>
      <c r="P9" s="52" t="s">
        <v>46</v>
      </c>
      <c r="Q9" s="51"/>
    </row>
    <row r="10" spans="1:17" x14ac:dyDescent="0.35">
      <c r="B10" t="s">
        <v>47</v>
      </c>
      <c r="C10" s="26">
        <v>190003</v>
      </c>
      <c r="D10" s="54">
        <f>'Distribution Deferral - 2019'!P10</f>
        <v>281405.44</v>
      </c>
      <c r="E10" s="54">
        <v>285754.51</v>
      </c>
      <c r="F10" s="54">
        <v>292321.3</v>
      </c>
      <c r="G10" s="54">
        <v>328869.63</v>
      </c>
      <c r="H10" s="54">
        <v>336061.64</v>
      </c>
      <c r="I10" s="54">
        <v>351529.38</v>
      </c>
      <c r="J10" s="54">
        <v>364108.49</v>
      </c>
      <c r="K10" s="54">
        <v>370256.94</v>
      </c>
      <c r="L10" s="54">
        <v>385077.4</v>
      </c>
      <c r="M10" s="54">
        <v>398087.58</v>
      </c>
      <c r="N10" s="54">
        <v>419339.25</v>
      </c>
      <c r="O10" s="54">
        <v>431574.78</v>
      </c>
      <c r="P10" s="54">
        <v>443079</v>
      </c>
    </row>
    <row r="11" spans="1:17" x14ac:dyDescent="0.35">
      <c r="B11" t="s">
        <v>48</v>
      </c>
      <c r="C11" s="26">
        <v>190004</v>
      </c>
      <c r="D11" s="54">
        <f>'Distribution Deferral - 2019'!P11</f>
        <v>1054550.3899999999</v>
      </c>
      <c r="E11" s="54">
        <v>1001050.35</v>
      </c>
      <c r="F11" s="54">
        <v>1001050.35</v>
      </c>
      <c r="G11" s="54">
        <v>1054550.3500000001</v>
      </c>
      <c r="H11" s="54">
        <v>1054551.1499999999</v>
      </c>
      <c r="I11" s="54">
        <v>1126134.1499999999</v>
      </c>
      <c r="J11" s="54">
        <v>1161775.76</v>
      </c>
      <c r="K11" s="54">
        <v>1161775.76</v>
      </c>
      <c r="L11" s="54">
        <v>1383810.16</v>
      </c>
      <c r="M11" s="54">
        <v>1390622.57</v>
      </c>
      <c r="N11" s="54">
        <v>1390622.57</v>
      </c>
      <c r="O11" s="54">
        <v>1403622.57</v>
      </c>
      <c r="P11" s="54">
        <v>1026863.23</v>
      </c>
    </row>
    <row r="12" spans="1:17" x14ac:dyDescent="0.35">
      <c r="B12" t="s">
        <v>49</v>
      </c>
      <c r="C12" s="26">
        <v>190005</v>
      </c>
      <c r="D12" s="42">
        <f>'Distribution Deferral - 2019'!P12</f>
        <v>287729.71999999997</v>
      </c>
      <c r="E12" s="42">
        <v>295372.09999999998</v>
      </c>
      <c r="F12" s="42">
        <v>320991.96000000002</v>
      </c>
      <c r="G12" s="42">
        <v>335158.01</v>
      </c>
      <c r="H12" s="42">
        <v>356473.74</v>
      </c>
      <c r="I12" s="42">
        <v>368432.76</v>
      </c>
      <c r="J12" s="42">
        <v>413375.42</v>
      </c>
      <c r="K12" s="42">
        <v>423275.32</v>
      </c>
      <c r="L12" s="42">
        <v>452642.52</v>
      </c>
      <c r="M12" s="42">
        <v>463237.35</v>
      </c>
      <c r="N12" s="42">
        <v>483762.53</v>
      </c>
      <c r="O12" s="42">
        <v>494755.02</v>
      </c>
      <c r="P12" s="42">
        <v>542007.54</v>
      </c>
    </row>
    <row r="13" spans="1:17" x14ac:dyDescent="0.35">
      <c r="B13" t="s">
        <v>50</v>
      </c>
      <c r="C13" s="26">
        <v>190008</v>
      </c>
      <c r="D13" s="55">
        <f>'Distribution Deferral - 2019'!P13</f>
        <v>0</v>
      </c>
      <c r="E13" s="55">
        <v>53500</v>
      </c>
      <c r="F13" s="55">
        <v>53500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</row>
    <row r="14" spans="1:17" x14ac:dyDescent="0.35">
      <c r="B14" t="s">
        <v>51</v>
      </c>
      <c r="C14" s="26"/>
      <c r="D14" s="36">
        <f>SUM(D10:D13)</f>
        <v>1623685.5499999998</v>
      </c>
      <c r="E14" s="36">
        <f>SUM(E10:E13)</f>
        <v>1635676.96</v>
      </c>
      <c r="F14" s="36">
        <f t="shared" ref="F14:P14" si="1">SUM(F10:F13)</f>
        <v>1667863.6099999999</v>
      </c>
      <c r="G14" s="36">
        <f>SUM(G10:G13)</f>
        <v>1718577.99</v>
      </c>
      <c r="H14" s="36">
        <f t="shared" si="1"/>
        <v>1747086.53</v>
      </c>
      <c r="I14" s="36">
        <f t="shared" si="1"/>
        <v>1846096.2899999998</v>
      </c>
      <c r="J14" s="36">
        <f t="shared" si="1"/>
        <v>1939259.67</v>
      </c>
      <c r="K14" s="36">
        <f t="shared" si="1"/>
        <v>1955308.02</v>
      </c>
      <c r="L14" s="36">
        <f t="shared" si="1"/>
        <v>2221530.08</v>
      </c>
      <c r="M14" s="36">
        <f t="shared" si="1"/>
        <v>2251947.5</v>
      </c>
      <c r="N14" s="36">
        <f t="shared" si="1"/>
        <v>2293724.35</v>
      </c>
      <c r="O14" s="36">
        <f t="shared" si="1"/>
        <v>2329952.37</v>
      </c>
      <c r="P14" s="36">
        <f t="shared" si="1"/>
        <v>2011949.77</v>
      </c>
    </row>
    <row r="15" spans="1:17" x14ac:dyDescent="0.35">
      <c r="B15" t="s">
        <v>52</v>
      </c>
      <c r="C15" s="26"/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</row>
    <row r="16" spans="1:17" x14ac:dyDescent="0.35">
      <c r="B16" t="s">
        <v>53</v>
      </c>
      <c r="C16" s="26"/>
      <c r="D16" s="36">
        <f t="shared" ref="D16:P16" si="2">SUM(D14:D15)</f>
        <v>1623685.5499999998</v>
      </c>
      <c r="E16" s="36">
        <f t="shared" si="2"/>
        <v>1635676.96</v>
      </c>
      <c r="F16" s="36">
        <f t="shared" si="2"/>
        <v>1667863.6099999999</v>
      </c>
      <c r="G16" s="36">
        <f t="shared" si="2"/>
        <v>1718577.99</v>
      </c>
      <c r="H16" s="36">
        <f t="shared" si="2"/>
        <v>1747086.53</v>
      </c>
      <c r="I16" s="36">
        <f t="shared" si="2"/>
        <v>1846096.2899999998</v>
      </c>
      <c r="J16" s="36">
        <f t="shared" si="2"/>
        <v>1939259.67</v>
      </c>
      <c r="K16" s="36">
        <f t="shared" si="2"/>
        <v>1955308.02</v>
      </c>
      <c r="L16" s="36">
        <f t="shared" si="2"/>
        <v>2221530.08</v>
      </c>
      <c r="M16" s="36">
        <f t="shared" si="2"/>
        <v>2251947.5</v>
      </c>
      <c r="N16" s="36">
        <f t="shared" si="2"/>
        <v>2293724.35</v>
      </c>
      <c r="O16" s="36">
        <f t="shared" si="2"/>
        <v>2329952.37</v>
      </c>
      <c r="P16" s="36">
        <f t="shared" si="2"/>
        <v>2011949.77</v>
      </c>
    </row>
    <row r="17" spans="2:16" x14ac:dyDescent="0.35">
      <c r="B17" t="s">
        <v>31</v>
      </c>
      <c r="C17" s="26"/>
      <c r="D17" s="56"/>
      <c r="E17" s="57">
        <f>E7</f>
        <v>1.8464480874316939E-3</v>
      </c>
      <c r="F17" s="57">
        <f t="shared" ref="F17:P17" si="3">F7</f>
        <v>1.7273224043715847E-3</v>
      </c>
      <c r="G17" s="57">
        <f t="shared" si="3"/>
        <v>1.8464480874316939E-3</v>
      </c>
      <c r="H17" s="57">
        <f t="shared" si="3"/>
        <v>1.7868852459016391E-3</v>
      </c>
      <c r="I17" s="57">
        <f t="shared" si="3"/>
        <v>1.8464480874316939E-3</v>
      </c>
      <c r="J17" s="57">
        <f t="shared" si="3"/>
        <v>1.7868852459016391E-3</v>
      </c>
      <c r="K17" s="57">
        <f t="shared" si="3"/>
        <v>4.8278688524590162E-4</v>
      </c>
      <c r="L17" s="57">
        <f t="shared" si="3"/>
        <v>4.8278688524590162E-4</v>
      </c>
      <c r="M17" s="57">
        <f t="shared" si="3"/>
        <v>4.6721311475409833E-4</v>
      </c>
      <c r="N17" s="57">
        <f t="shared" si="3"/>
        <v>4.8278688524590162E-4</v>
      </c>
      <c r="O17" s="57">
        <f t="shared" si="3"/>
        <v>4.6721311475409833E-4</v>
      </c>
      <c r="P17" s="57">
        <f t="shared" si="3"/>
        <v>4.8278688524590162E-4</v>
      </c>
    </row>
    <row r="18" spans="2:16" x14ac:dyDescent="0.35">
      <c r="B18" t="s">
        <v>54</v>
      </c>
      <c r="C18" s="26">
        <v>190016</v>
      </c>
      <c r="E18" s="2">
        <f>D16*E17</f>
        <v>2998.0510783879777</v>
      </c>
      <c r="F18" s="2">
        <f>E16*F17</f>
        <v>2825.3414593224043</v>
      </c>
      <c r="G18" s="2">
        <f t="shared" ref="G18:O18" si="4">F16*G17</f>
        <v>3079.6235727814205</v>
      </c>
      <c r="H18" s="2">
        <f t="shared" si="4"/>
        <v>3070.9016542622949</v>
      </c>
      <c r="I18" s="2">
        <f t="shared" si="4"/>
        <v>3225.9045818961749</v>
      </c>
      <c r="J18" s="2">
        <f t="shared" si="4"/>
        <v>3298.7622231147534</v>
      </c>
      <c r="K18" s="2">
        <f t="shared" si="4"/>
        <v>936.24913576229505</v>
      </c>
      <c r="L18" s="2">
        <f t="shared" si="4"/>
        <v>943.99706867213115</v>
      </c>
      <c r="M18" s="2">
        <f t="shared" si="4"/>
        <v>1037.9279881967213</v>
      </c>
      <c r="N18" s="2">
        <f t="shared" si="4"/>
        <v>1087.210719262295</v>
      </c>
      <c r="O18" s="2">
        <f t="shared" si="4"/>
        <v>1071.6580979508196</v>
      </c>
      <c r="P18" s="2">
        <f>O16*P17</f>
        <v>1124.8704474836065</v>
      </c>
    </row>
    <row r="19" spans="2:16" ht="15" thickBot="1" x14ac:dyDescent="0.4">
      <c r="B19" t="s">
        <v>55</v>
      </c>
      <c r="D19" s="58">
        <f>'Distribution Deferral - 2019'!P19</f>
        <v>10315.342112156166</v>
      </c>
      <c r="E19" s="58">
        <f>D19+E18</f>
        <v>13313.393190544144</v>
      </c>
      <c r="F19" s="58">
        <f>E19+F18</f>
        <v>16138.734649866548</v>
      </c>
      <c r="G19" s="58">
        <f t="shared" ref="G19:P19" si="5">F19+G18</f>
        <v>19218.35822264797</v>
      </c>
      <c r="H19" s="58">
        <f t="shared" si="5"/>
        <v>22289.259876910266</v>
      </c>
      <c r="I19" s="58">
        <f t="shared" si="5"/>
        <v>25515.164458806441</v>
      </c>
      <c r="J19" s="58">
        <f t="shared" si="5"/>
        <v>28813.926681921195</v>
      </c>
      <c r="K19" s="58">
        <f t="shared" si="5"/>
        <v>29750.175817683492</v>
      </c>
      <c r="L19" s="58">
        <f t="shared" si="5"/>
        <v>30694.172886355624</v>
      </c>
      <c r="M19" s="58">
        <f t="shared" si="5"/>
        <v>31732.100874552343</v>
      </c>
      <c r="N19" s="58">
        <f t="shared" si="5"/>
        <v>32819.311593814637</v>
      </c>
      <c r="O19" s="58">
        <f t="shared" si="5"/>
        <v>33890.969691765458</v>
      </c>
      <c r="P19" s="58">
        <f t="shared" si="5"/>
        <v>35015.840139249063</v>
      </c>
    </row>
    <row r="20" spans="2:16" ht="15" thickTop="1" x14ac:dyDescent="0.35"/>
    <row r="21" spans="2:16" x14ac:dyDescent="0.35">
      <c r="P21" s="59"/>
    </row>
    <row r="22" spans="2:16" x14ac:dyDescent="0.35">
      <c r="P22" s="60"/>
    </row>
    <row r="23" spans="2:16" x14ac:dyDescent="0.35">
      <c r="P23" s="60"/>
    </row>
    <row r="24" spans="2:16" x14ac:dyDescent="0.35">
      <c r="P24" s="59"/>
    </row>
    <row r="25" spans="2:16" x14ac:dyDescent="0.35">
      <c r="P25" s="60"/>
    </row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FCC9-8D22-4F33-A2CA-EC44AE655281}">
  <dimension ref="A1:Q22"/>
  <sheetViews>
    <sheetView workbookViewId="0">
      <selection activeCell="A2" sqref="A2"/>
    </sheetView>
  </sheetViews>
  <sheetFormatPr defaultRowHeight="14.5" x14ac:dyDescent="0.35"/>
  <cols>
    <col min="1" max="1" width="3.26953125" customWidth="1"/>
    <col min="2" max="2" width="35.7265625" bestFit="1" customWidth="1"/>
    <col min="4" max="14" width="11.54296875" bestFit="1" customWidth="1"/>
    <col min="15" max="16" width="13.26953125" bestFit="1" customWidth="1"/>
  </cols>
  <sheetData>
    <row r="1" spans="1:17" x14ac:dyDescent="0.35">
      <c r="A1" s="1" t="s">
        <v>0</v>
      </c>
    </row>
    <row r="2" spans="1:17" x14ac:dyDescent="0.35">
      <c r="A2" s="1" t="s">
        <v>72</v>
      </c>
    </row>
    <row r="3" spans="1:17" x14ac:dyDescent="0.35">
      <c r="A3" s="38" t="s">
        <v>56</v>
      </c>
    </row>
    <row r="5" spans="1:17" x14ac:dyDescent="0.35">
      <c r="B5" s="1"/>
      <c r="C5" s="1"/>
      <c r="D5" s="1"/>
      <c r="E5" s="47" t="s">
        <v>57</v>
      </c>
      <c r="F5" s="47"/>
      <c r="G5" s="47"/>
      <c r="H5" s="47" t="s">
        <v>58</v>
      </c>
      <c r="I5" s="47"/>
      <c r="J5" s="47"/>
      <c r="K5" s="47" t="s">
        <v>59</v>
      </c>
      <c r="L5" s="47"/>
      <c r="M5" s="47"/>
      <c r="N5" s="47" t="s">
        <v>60</v>
      </c>
      <c r="O5" s="47"/>
      <c r="P5" s="47"/>
      <c r="Q5" s="1"/>
    </row>
    <row r="6" spans="1:17" x14ac:dyDescent="0.35">
      <c r="B6" s="1" t="s">
        <v>30</v>
      </c>
      <c r="C6" s="1"/>
      <c r="D6" s="1"/>
      <c r="E6" s="48">
        <v>2.4500000000000001E-2</v>
      </c>
      <c r="F6" s="48">
        <v>2.4500000000000001E-2</v>
      </c>
      <c r="G6" s="48">
        <v>2.4500000000000001E-2</v>
      </c>
      <c r="H6" s="48">
        <v>2.18E-2</v>
      </c>
      <c r="I6" s="48">
        <v>2.18E-2</v>
      </c>
      <c r="J6" s="48">
        <v>2.18E-2</v>
      </c>
      <c r="K6" s="48">
        <v>2.18E-2</v>
      </c>
      <c r="L6" s="48">
        <v>2.18E-2</v>
      </c>
      <c r="M6" s="48">
        <v>2.18E-2</v>
      </c>
      <c r="N6" s="48">
        <v>2.18E-2</v>
      </c>
      <c r="O6" s="48">
        <v>2.18E-2</v>
      </c>
      <c r="P6" s="48">
        <v>2.18E-2</v>
      </c>
      <c r="Q6" s="1"/>
    </row>
    <row r="7" spans="1:17" x14ac:dyDescent="0.35">
      <c r="B7" s="1" t="s">
        <v>31</v>
      </c>
      <c r="C7" s="1"/>
      <c r="D7" s="1"/>
      <c r="E7" s="48">
        <f>(E6)*(E8/$Q$8)</f>
        <v>2.0808219178082192E-3</v>
      </c>
      <c r="F7" s="48">
        <f t="shared" ref="F7:P7" si="0">(F6)*(F8/$Q$8)</f>
        <v>1.8794520547945207E-3</v>
      </c>
      <c r="G7" s="48">
        <f t="shared" si="0"/>
        <v>2.0808219178082192E-3</v>
      </c>
      <c r="H7" s="48">
        <f t="shared" si="0"/>
        <v>1.7917808219178081E-3</v>
      </c>
      <c r="I7" s="48">
        <f t="shared" si="0"/>
        <v>1.8515068493150685E-3</v>
      </c>
      <c r="J7" s="48">
        <f t="shared" si="0"/>
        <v>1.7917808219178081E-3</v>
      </c>
      <c r="K7" s="48">
        <f t="shared" si="0"/>
        <v>1.8515068493150685E-3</v>
      </c>
      <c r="L7" s="48">
        <f t="shared" si="0"/>
        <v>1.8515068493150685E-3</v>
      </c>
      <c r="M7" s="48">
        <f t="shared" si="0"/>
        <v>1.7917808219178081E-3</v>
      </c>
      <c r="N7" s="48">
        <f t="shared" si="0"/>
        <v>1.8515068493150685E-3</v>
      </c>
      <c r="O7" s="48">
        <f t="shared" si="0"/>
        <v>1.7917808219178081E-3</v>
      </c>
      <c r="P7" s="48">
        <f t="shared" si="0"/>
        <v>1.8515068493150685E-3</v>
      </c>
      <c r="Q7" s="1"/>
    </row>
    <row r="8" spans="1:17" x14ac:dyDescent="0.35">
      <c r="B8" s="49" t="s">
        <v>32</v>
      </c>
      <c r="C8" s="49"/>
      <c r="D8" s="49"/>
      <c r="E8" s="50">
        <v>31</v>
      </c>
      <c r="F8" s="50">
        <v>28</v>
      </c>
      <c r="G8" s="50">
        <v>31</v>
      </c>
      <c r="H8" s="50">
        <v>30</v>
      </c>
      <c r="I8" s="50">
        <v>31</v>
      </c>
      <c r="J8" s="50">
        <v>30</v>
      </c>
      <c r="K8" s="50">
        <v>31</v>
      </c>
      <c r="L8" s="50">
        <v>31</v>
      </c>
      <c r="M8" s="50">
        <v>30</v>
      </c>
      <c r="N8" s="50">
        <v>31</v>
      </c>
      <c r="O8" s="50">
        <v>30</v>
      </c>
      <c r="P8" s="50">
        <v>31</v>
      </c>
      <c r="Q8" s="50">
        <f>SUM(E8:P8)</f>
        <v>365</v>
      </c>
    </row>
    <row r="9" spans="1:17" x14ac:dyDescent="0.35">
      <c r="B9" s="51"/>
      <c r="C9" s="52" t="s">
        <v>33</v>
      </c>
      <c r="D9" s="53" t="s">
        <v>61</v>
      </c>
      <c r="E9" s="52" t="s">
        <v>35</v>
      </c>
      <c r="F9" s="52" t="s">
        <v>36</v>
      </c>
      <c r="G9" s="52" t="s">
        <v>37</v>
      </c>
      <c r="H9" s="52" t="s">
        <v>38</v>
      </c>
      <c r="I9" s="52" t="s">
        <v>39</v>
      </c>
      <c r="J9" s="52" t="s">
        <v>40</v>
      </c>
      <c r="K9" s="52" t="s">
        <v>41</v>
      </c>
      <c r="L9" s="52" t="s">
        <v>42</v>
      </c>
      <c r="M9" s="52" t="s">
        <v>43</v>
      </c>
      <c r="N9" s="52" t="s">
        <v>44</v>
      </c>
      <c r="O9" s="52" t="s">
        <v>45</v>
      </c>
      <c r="P9" s="52" t="s">
        <v>46</v>
      </c>
      <c r="Q9" s="51"/>
    </row>
    <row r="10" spans="1:17" x14ac:dyDescent="0.35">
      <c r="B10" t="s">
        <v>47</v>
      </c>
      <c r="C10" s="26">
        <v>190003</v>
      </c>
      <c r="D10" s="54">
        <f>'Distribution Deferral - 2018'!P10</f>
        <v>108159.41</v>
      </c>
      <c r="E10" s="54">
        <f>85571.36+38313.01</f>
        <v>123884.37</v>
      </c>
      <c r="F10" s="54">
        <v>129747.07</v>
      </c>
      <c r="G10" s="54">
        <v>200340.72</v>
      </c>
      <c r="H10" s="54">
        <v>210018.94</v>
      </c>
      <c r="I10" s="54">
        <v>219029.01</v>
      </c>
      <c r="J10" s="54">
        <v>229922.34</v>
      </c>
      <c r="K10" s="54">
        <v>237391.67</v>
      </c>
      <c r="L10" s="54">
        <v>244166.19</v>
      </c>
      <c r="M10" s="54">
        <v>251646.27</v>
      </c>
      <c r="N10" s="54">
        <v>266340.05</v>
      </c>
      <c r="O10" s="54">
        <v>278089.36</v>
      </c>
      <c r="P10" s="54">
        <v>281405.44</v>
      </c>
    </row>
    <row r="11" spans="1:17" x14ac:dyDescent="0.35">
      <c r="B11" t="s">
        <v>48</v>
      </c>
      <c r="C11" s="26">
        <v>190004</v>
      </c>
      <c r="D11" s="54">
        <f>'Distribution Deferral - 2018'!P11</f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325732.63</v>
      </c>
      <c r="M11" s="54">
        <v>325732.63</v>
      </c>
      <c r="N11" s="54">
        <v>325732.63</v>
      </c>
      <c r="O11" s="54">
        <v>902696.56</v>
      </c>
      <c r="P11" s="54">
        <v>1054550.3899999999</v>
      </c>
    </row>
    <row r="12" spans="1:17" x14ac:dyDescent="0.35">
      <c r="B12" t="s">
        <v>49</v>
      </c>
      <c r="C12" s="26">
        <v>190005</v>
      </c>
      <c r="D12" s="42">
        <f>'Distribution Deferral - 2018'!P12</f>
        <v>0</v>
      </c>
      <c r="E12" s="42">
        <v>21172.18</v>
      </c>
      <c r="F12" s="42">
        <v>42428.95</v>
      </c>
      <c r="G12" s="42">
        <v>72285.89</v>
      </c>
      <c r="H12" s="42">
        <v>93293.119999999995</v>
      </c>
      <c r="I12" s="42">
        <v>115909.11</v>
      </c>
      <c r="J12" s="42">
        <v>125229.48</v>
      </c>
      <c r="K12" s="42">
        <v>133180.17000000001</v>
      </c>
      <c r="L12" s="42">
        <v>142074.04</v>
      </c>
      <c r="M12" s="42">
        <v>149422.15</v>
      </c>
      <c r="N12" s="42">
        <v>159861.76000000001</v>
      </c>
      <c r="O12" s="42">
        <v>167747.85</v>
      </c>
      <c r="P12" s="42">
        <v>287729.71999999997</v>
      </c>
    </row>
    <row r="13" spans="1:17" x14ac:dyDescent="0.35">
      <c r="B13" t="s">
        <v>50</v>
      </c>
      <c r="C13" s="26">
        <v>190008</v>
      </c>
      <c r="D13" s="55">
        <f>'Distribution Deferral - 2018'!P13</f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/>
      <c r="M13" s="55">
        <v>0</v>
      </c>
      <c r="N13" s="55">
        <v>0</v>
      </c>
      <c r="O13" s="55">
        <v>0</v>
      </c>
      <c r="P13" s="55">
        <v>0</v>
      </c>
    </row>
    <row r="14" spans="1:17" x14ac:dyDescent="0.35">
      <c r="B14" t="s">
        <v>51</v>
      </c>
      <c r="C14" s="26"/>
      <c r="D14" s="36">
        <f>SUM(D10:D13)</f>
        <v>108159.41</v>
      </c>
      <c r="E14" s="36">
        <f>SUM(E10:E13)</f>
        <v>145056.54999999999</v>
      </c>
      <c r="F14" s="36">
        <f t="shared" ref="F14:P14" si="1">SUM(F10:F13)</f>
        <v>172176.02000000002</v>
      </c>
      <c r="G14" s="36">
        <f>SUM(G10:G13)</f>
        <v>272626.61</v>
      </c>
      <c r="H14" s="36">
        <f t="shared" si="1"/>
        <v>303312.06</v>
      </c>
      <c r="I14" s="36">
        <f t="shared" si="1"/>
        <v>334938.12</v>
      </c>
      <c r="J14" s="36">
        <f t="shared" si="1"/>
        <v>355151.82</v>
      </c>
      <c r="K14" s="36">
        <f t="shared" si="1"/>
        <v>370571.84</v>
      </c>
      <c r="L14" s="36">
        <f t="shared" si="1"/>
        <v>711972.8600000001</v>
      </c>
      <c r="M14" s="36">
        <f t="shared" si="1"/>
        <v>726801.05</v>
      </c>
      <c r="N14" s="36">
        <f t="shared" si="1"/>
        <v>751934.44</v>
      </c>
      <c r="O14" s="36">
        <f t="shared" si="1"/>
        <v>1348533.77</v>
      </c>
      <c r="P14" s="36">
        <f t="shared" si="1"/>
        <v>1623685.5499999998</v>
      </c>
      <c r="Q14" s="1"/>
    </row>
    <row r="15" spans="1:17" x14ac:dyDescent="0.35">
      <c r="B15" t="s">
        <v>52</v>
      </c>
      <c r="C15" s="26"/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</row>
    <row r="16" spans="1:17" x14ac:dyDescent="0.35">
      <c r="B16" t="s">
        <v>53</v>
      </c>
      <c r="C16" s="26"/>
      <c r="D16" s="36">
        <f t="shared" ref="D16:P16" si="2">SUM(D14:D15)</f>
        <v>108159.41</v>
      </c>
      <c r="E16" s="36">
        <f t="shared" si="2"/>
        <v>145056.54999999999</v>
      </c>
      <c r="F16" s="36">
        <f t="shared" si="2"/>
        <v>172176.02000000002</v>
      </c>
      <c r="G16" s="36">
        <f t="shared" si="2"/>
        <v>272626.61</v>
      </c>
      <c r="H16" s="36">
        <f t="shared" si="2"/>
        <v>303312.06</v>
      </c>
      <c r="I16" s="36">
        <f t="shared" si="2"/>
        <v>334938.12</v>
      </c>
      <c r="J16" s="36">
        <f t="shared" si="2"/>
        <v>355151.82</v>
      </c>
      <c r="K16" s="36">
        <f t="shared" si="2"/>
        <v>370571.84</v>
      </c>
      <c r="L16" s="36">
        <f t="shared" si="2"/>
        <v>711972.8600000001</v>
      </c>
      <c r="M16" s="36">
        <f t="shared" si="2"/>
        <v>726801.05</v>
      </c>
      <c r="N16" s="36">
        <f t="shared" si="2"/>
        <v>751934.44</v>
      </c>
      <c r="O16" s="36">
        <f t="shared" si="2"/>
        <v>1348533.77</v>
      </c>
      <c r="P16" s="36">
        <f t="shared" si="2"/>
        <v>1623685.5499999998</v>
      </c>
    </row>
    <row r="17" spans="2:16" x14ac:dyDescent="0.35">
      <c r="B17" t="s">
        <v>31</v>
      </c>
      <c r="C17" s="26"/>
      <c r="D17" s="56"/>
      <c r="E17" s="57">
        <f>E7</f>
        <v>2.0808219178082192E-3</v>
      </c>
      <c r="F17" s="57">
        <f t="shared" ref="F17:P17" si="3">F7</f>
        <v>1.8794520547945207E-3</v>
      </c>
      <c r="G17" s="57">
        <f t="shared" si="3"/>
        <v>2.0808219178082192E-3</v>
      </c>
      <c r="H17" s="57">
        <f t="shared" si="3"/>
        <v>1.7917808219178081E-3</v>
      </c>
      <c r="I17" s="57">
        <f t="shared" si="3"/>
        <v>1.8515068493150685E-3</v>
      </c>
      <c r="J17" s="57">
        <f t="shared" si="3"/>
        <v>1.7917808219178081E-3</v>
      </c>
      <c r="K17" s="57">
        <f t="shared" si="3"/>
        <v>1.8515068493150685E-3</v>
      </c>
      <c r="L17" s="57">
        <f t="shared" si="3"/>
        <v>1.8515068493150685E-3</v>
      </c>
      <c r="M17" s="57">
        <f t="shared" si="3"/>
        <v>1.7917808219178081E-3</v>
      </c>
      <c r="N17" s="57">
        <f t="shared" si="3"/>
        <v>1.8515068493150685E-3</v>
      </c>
      <c r="O17" s="57">
        <f t="shared" si="3"/>
        <v>1.7917808219178081E-3</v>
      </c>
      <c r="P17" s="57">
        <f t="shared" si="3"/>
        <v>1.8515068493150685E-3</v>
      </c>
    </row>
    <row r="18" spans="2:16" x14ac:dyDescent="0.35">
      <c r="B18" t="s">
        <v>54</v>
      </c>
      <c r="C18" s="26">
        <v>190016</v>
      </c>
      <c r="E18" s="2">
        <f>D16*E17</f>
        <v>225.06047094520548</v>
      </c>
      <c r="F18" s="2">
        <f>E16*F17</f>
        <v>272.62683095890412</v>
      </c>
      <c r="G18" s="2">
        <f t="shared" ref="G18:O18" si="4">F16*G17</f>
        <v>358.26763613698637</v>
      </c>
      <c r="H18" s="2">
        <f t="shared" si="4"/>
        <v>488.48713134246572</v>
      </c>
      <c r="I18" s="2">
        <f t="shared" si="4"/>
        <v>561.58435656986296</v>
      </c>
      <c r="J18" s="2">
        <f t="shared" si="4"/>
        <v>600.13569994520537</v>
      </c>
      <c r="K18" s="2">
        <f t="shared" si="4"/>
        <v>657.56602727671236</v>
      </c>
      <c r="L18" s="2">
        <f t="shared" si="4"/>
        <v>686.11629992328778</v>
      </c>
      <c r="M18" s="2">
        <f t="shared" si="4"/>
        <v>1275.6993162739727</v>
      </c>
      <c r="N18" s="2">
        <f t="shared" si="4"/>
        <v>1345.6771221643837</v>
      </c>
      <c r="O18" s="2">
        <f t="shared" si="4"/>
        <v>1347.3017089315067</v>
      </c>
      <c r="P18" s="2">
        <f>O16*P17</f>
        <v>2496.8195116876714</v>
      </c>
    </row>
    <row r="19" spans="2:16" ht="15" thickBot="1" x14ac:dyDescent="0.4">
      <c r="B19" t="s">
        <v>55</v>
      </c>
      <c r="D19" s="58">
        <f>'Distribution Deferral - 2018'!P19</f>
        <v>0</v>
      </c>
      <c r="E19" s="58">
        <f>D19+E18</f>
        <v>225.06047094520548</v>
      </c>
      <c r="F19" s="58">
        <f>E19+F18</f>
        <v>497.68730190410963</v>
      </c>
      <c r="G19" s="58">
        <f t="shared" ref="G19:P19" si="5">F19+G18</f>
        <v>855.95493804109606</v>
      </c>
      <c r="H19" s="58">
        <f t="shared" si="5"/>
        <v>1344.4420693835618</v>
      </c>
      <c r="I19" s="58">
        <f t="shared" si="5"/>
        <v>1906.0264259534247</v>
      </c>
      <c r="J19" s="58">
        <f t="shared" si="5"/>
        <v>2506.1621258986302</v>
      </c>
      <c r="K19" s="58">
        <f t="shared" si="5"/>
        <v>3163.7281531753424</v>
      </c>
      <c r="L19" s="58">
        <f t="shared" si="5"/>
        <v>3849.8444530986303</v>
      </c>
      <c r="M19" s="58">
        <f t="shared" si="5"/>
        <v>5125.5437693726035</v>
      </c>
      <c r="N19" s="58">
        <f t="shared" si="5"/>
        <v>6471.2208915369874</v>
      </c>
      <c r="O19" s="58">
        <f t="shared" si="5"/>
        <v>7818.5226004684937</v>
      </c>
      <c r="P19" s="58">
        <f t="shared" si="5"/>
        <v>10315.342112156166</v>
      </c>
    </row>
    <row r="20" spans="2:16" ht="15" thickTop="1" x14ac:dyDescent="0.35"/>
    <row r="22" spans="2:16" x14ac:dyDescent="0.35">
      <c r="P22" s="2"/>
    </row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B3D6-FF10-4591-8837-199360BAC3B3}">
  <dimension ref="A1:Q20"/>
  <sheetViews>
    <sheetView workbookViewId="0">
      <selection activeCell="B33" sqref="B33"/>
    </sheetView>
  </sheetViews>
  <sheetFormatPr defaultRowHeight="14.5" x14ac:dyDescent="0.35"/>
  <cols>
    <col min="1" max="1" width="3.26953125" customWidth="1"/>
    <col min="2" max="2" width="35.7265625" bestFit="1" customWidth="1"/>
    <col min="16" max="16" width="11.54296875" bestFit="1" customWidth="1"/>
  </cols>
  <sheetData>
    <row r="1" spans="1:17" x14ac:dyDescent="0.35">
      <c r="A1" s="1" t="s">
        <v>0</v>
      </c>
    </row>
    <row r="2" spans="1:17" x14ac:dyDescent="0.35">
      <c r="A2" s="1" t="s">
        <v>72</v>
      </c>
    </row>
    <row r="3" spans="1:17" x14ac:dyDescent="0.35">
      <c r="A3" s="38" t="s">
        <v>62</v>
      </c>
    </row>
    <row r="5" spans="1:17" x14ac:dyDescent="0.35">
      <c r="E5" s="47" t="s">
        <v>63</v>
      </c>
      <c r="F5" s="47"/>
      <c r="G5" s="47"/>
      <c r="H5" s="47" t="s">
        <v>64</v>
      </c>
      <c r="I5" s="47"/>
      <c r="J5" s="47"/>
      <c r="K5" s="47" t="s">
        <v>65</v>
      </c>
      <c r="L5" s="47"/>
      <c r="M5" s="47"/>
      <c r="N5" s="47" t="s">
        <v>66</v>
      </c>
      <c r="O5" s="47"/>
      <c r="P5" s="47"/>
    </row>
    <row r="6" spans="1:17" x14ac:dyDescent="0.35">
      <c r="B6" s="1" t="s">
        <v>30</v>
      </c>
      <c r="C6" s="1"/>
      <c r="D6" s="1"/>
      <c r="E6" s="48">
        <v>1.4999999999999999E-2</v>
      </c>
      <c r="F6" s="48">
        <v>1.4999999999999999E-2</v>
      </c>
      <c r="G6" s="48">
        <v>1.4999999999999999E-2</v>
      </c>
      <c r="H6" s="48">
        <v>1.89E-2</v>
      </c>
      <c r="I6" s="48">
        <v>1.89E-2</v>
      </c>
      <c r="J6" s="48">
        <v>1.89E-2</v>
      </c>
      <c r="K6" s="48">
        <v>1.89E-2</v>
      </c>
      <c r="L6" s="48">
        <v>1.89E-2</v>
      </c>
      <c r="M6" s="48">
        <v>1.89E-2</v>
      </c>
      <c r="N6" s="48">
        <v>2.1700000000000001E-2</v>
      </c>
      <c r="O6" s="48">
        <v>2.1700000000000001E-2</v>
      </c>
      <c r="P6" s="48">
        <v>2.1700000000000001E-2</v>
      </c>
      <c r="Q6" s="1"/>
    </row>
    <row r="7" spans="1:17" x14ac:dyDescent="0.35">
      <c r="B7" s="1" t="s">
        <v>31</v>
      </c>
      <c r="C7" s="1"/>
      <c r="D7" s="1"/>
      <c r="E7" s="48">
        <f>(E6)*(E8/$Q$8)</f>
        <v>1.2739726027397259E-3</v>
      </c>
      <c r="F7" s="48">
        <f t="shared" ref="F7:P7" si="0">(F6)*(F8/$Q$8)</f>
        <v>1.1506849315068494E-3</v>
      </c>
      <c r="G7" s="48">
        <f t="shared" si="0"/>
        <v>1.2739726027397259E-3</v>
      </c>
      <c r="H7" s="48">
        <f t="shared" si="0"/>
        <v>1.5534246575342465E-3</v>
      </c>
      <c r="I7" s="48">
        <f t="shared" si="0"/>
        <v>1.6052054794520548E-3</v>
      </c>
      <c r="J7" s="48">
        <f t="shared" si="0"/>
        <v>1.5534246575342465E-3</v>
      </c>
      <c r="K7" s="48">
        <f t="shared" si="0"/>
        <v>1.6052054794520548E-3</v>
      </c>
      <c r="L7" s="48">
        <f t="shared" si="0"/>
        <v>1.6052054794520548E-3</v>
      </c>
      <c r="M7" s="48">
        <f t="shared" si="0"/>
        <v>1.5534246575342465E-3</v>
      </c>
      <c r="N7" s="48">
        <f t="shared" si="0"/>
        <v>1.8430136986301369E-3</v>
      </c>
      <c r="O7" s="48">
        <f t="shared" si="0"/>
        <v>1.7835616438356165E-3</v>
      </c>
      <c r="P7" s="48">
        <f t="shared" si="0"/>
        <v>1.8430136986301369E-3</v>
      </c>
      <c r="Q7" s="1"/>
    </row>
    <row r="8" spans="1:17" x14ac:dyDescent="0.35">
      <c r="B8" s="49" t="s">
        <v>32</v>
      </c>
      <c r="C8" s="49"/>
      <c r="D8" s="49"/>
      <c r="E8" s="50">
        <v>31</v>
      </c>
      <c r="F8" s="50">
        <v>28</v>
      </c>
      <c r="G8" s="50">
        <v>31</v>
      </c>
      <c r="H8" s="50">
        <v>30</v>
      </c>
      <c r="I8" s="50">
        <v>31</v>
      </c>
      <c r="J8" s="50">
        <v>30</v>
      </c>
      <c r="K8" s="50">
        <v>31</v>
      </c>
      <c r="L8" s="50">
        <v>31</v>
      </c>
      <c r="M8" s="50">
        <v>30</v>
      </c>
      <c r="N8" s="50">
        <v>31</v>
      </c>
      <c r="O8" s="50">
        <v>30</v>
      </c>
      <c r="P8" s="50">
        <v>31</v>
      </c>
      <c r="Q8" s="50">
        <f>SUM(E8:P8)</f>
        <v>365</v>
      </c>
    </row>
    <row r="9" spans="1:17" x14ac:dyDescent="0.35">
      <c r="B9" s="51"/>
      <c r="C9" s="52" t="s">
        <v>33</v>
      </c>
      <c r="D9" s="53" t="s">
        <v>67</v>
      </c>
      <c r="E9" s="52" t="s">
        <v>35</v>
      </c>
      <c r="F9" s="52" t="s">
        <v>36</v>
      </c>
      <c r="G9" s="52" t="s">
        <v>37</v>
      </c>
      <c r="H9" s="52" t="s">
        <v>38</v>
      </c>
      <c r="I9" s="52" t="s">
        <v>39</v>
      </c>
      <c r="J9" s="52" t="s">
        <v>40</v>
      </c>
      <c r="K9" s="52" t="s">
        <v>41</v>
      </c>
      <c r="L9" s="52" t="s">
        <v>42</v>
      </c>
      <c r="M9" s="52" t="s">
        <v>43</v>
      </c>
      <c r="N9" s="52" t="s">
        <v>44</v>
      </c>
      <c r="O9" s="52" t="s">
        <v>45</v>
      </c>
      <c r="P9" s="52" t="s">
        <v>46</v>
      </c>
      <c r="Q9" s="51"/>
    </row>
    <row r="10" spans="1:17" x14ac:dyDescent="0.35">
      <c r="B10" t="s">
        <v>47</v>
      </c>
      <c r="C10" s="26">
        <v>190003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61">
        <v>108159.41</v>
      </c>
    </row>
    <row r="11" spans="1:17" x14ac:dyDescent="0.35">
      <c r="B11" t="s">
        <v>48</v>
      </c>
      <c r="C11" s="26">
        <v>190004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</row>
    <row r="12" spans="1:17" x14ac:dyDescent="0.35">
      <c r="B12" t="s">
        <v>49</v>
      </c>
      <c r="C12" s="26">
        <v>190005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</row>
    <row r="13" spans="1:17" x14ac:dyDescent="0.35">
      <c r="B13" t="s">
        <v>50</v>
      </c>
      <c r="C13" s="26">
        <v>190008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</row>
    <row r="14" spans="1:17" x14ac:dyDescent="0.35">
      <c r="B14" t="s">
        <v>51</v>
      </c>
      <c r="C14" s="26"/>
      <c r="D14" s="36">
        <f t="shared" ref="D14:P14" si="1">SUM(D10:D13)</f>
        <v>0</v>
      </c>
      <c r="E14" s="36">
        <f t="shared" si="1"/>
        <v>0</v>
      </c>
      <c r="F14" s="36">
        <f t="shared" si="1"/>
        <v>0</v>
      </c>
      <c r="G14" s="36">
        <f t="shared" si="1"/>
        <v>0</v>
      </c>
      <c r="H14" s="36">
        <f t="shared" si="1"/>
        <v>0</v>
      </c>
      <c r="I14" s="36">
        <f t="shared" si="1"/>
        <v>0</v>
      </c>
      <c r="J14" s="36">
        <f t="shared" si="1"/>
        <v>0</v>
      </c>
      <c r="K14" s="36">
        <f t="shared" si="1"/>
        <v>0</v>
      </c>
      <c r="L14" s="36">
        <f t="shared" si="1"/>
        <v>0</v>
      </c>
      <c r="M14" s="36">
        <f t="shared" si="1"/>
        <v>0</v>
      </c>
      <c r="N14" s="36">
        <f t="shared" si="1"/>
        <v>0</v>
      </c>
      <c r="O14" s="36">
        <f t="shared" si="1"/>
        <v>0</v>
      </c>
      <c r="P14" s="36">
        <f t="shared" si="1"/>
        <v>108159.41</v>
      </c>
    </row>
    <row r="15" spans="1:17" x14ac:dyDescent="0.35">
      <c r="B15" t="s">
        <v>52</v>
      </c>
      <c r="C15" s="26"/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</row>
    <row r="16" spans="1:17" x14ac:dyDescent="0.35">
      <c r="B16" t="s">
        <v>53</v>
      </c>
      <c r="C16" s="26"/>
      <c r="D16" s="36">
        <f t="shared" ref="D16:P16" si="2">SUM(D14:D15)</f>
        <v>0</v>
      </c>
      <c r="E16" s="36">
        <f t="shared" si="2"/>
        <v>0</v>
      </c>
      <c r="F16" s="36">
        <f t="shared" si="2"/>
        <v>0</v>
      </c>
      <c r="G16" s="36">
        <f t="shared" si="2"/>
        <v>0</v>
      </c>
      <c r="H16" s="36">
        <f t="shared" si="2"/>
        <v>0</v>
      </c>
      <c r="I16" s="36">
        <f t="shared" si="2"/>
        <v>0</v>
      </c>
      <c r="J16" s="36">
        <f t="shared" si="2"/>
        <v>0</v>
      </c>
      <c r="K16" s="36">
        <f t="shared" si="2"/>
        <v>0</v>
      </c>
      <c r="L16" s="36">
        <f t="shared" si="2"/>
        <v>0</v>
      </c>
      <c r="M16" s="36">
        <f t="shared" si="2"/>
        <v>0</v>
      </c>
      <c r="N16" s="36">
        <f t="shared" si="2"/>
        <v>0</v>
      </c>
      <c r="O16" s="36">
        <f t="shared" si="2"/>
        <v>0</v>
      </c>
      <c r="P16" s="36">
        <f t="shared" si="2"/>
        <v>108159.41</v>
      </c>
    </row>
    <row r="17" spans="2:16" x14ac:dyDescent="0.35">
      <c r="B17" t="s">
        <v>31</v>
      </c>
      <c r="C17" s="26"/>
      <c r="D17" s="56"/>
      <c r="E17" s="57">
        <f>E7</f>
        <v>1.2739726027397259E-3</v>
      </c>
      <c r="F17" s="57">
        <f t="shared" ref="F17:P17" si="3">F7</f>
        <v>1.1506849315068494E-3</v>
      </c>
      <c r="G17" s="57">
        <f t="shared" si="3"/>
        <v>1.2739726027397259E-3</v>
      </c>
      <c r="H17" s="57">
        <f t="shared" si="3"/>
        <v>1.5534246575342465E-3</v>
      </c>
      <c r="I17" s="57">
        <f t="shared" si="3"/>
        <v>1.6052054794520548E-3</v>
      </c>
      <c r="J17" s="57">
        <f t="shared" si="3"/>
        <v>1.5534246575342465E-3</v>
      </c>
      <c r="K17" s="57">
        <f t="shared" si="3"/>
        <v>1.6052054794520548E-3</v>
      </c>
      <c r="L17" s="57">
        <f t="shared" si="3"/>
        <v>1.6052054794520548E-3</v>
      </c>
      <c r="M17" s="57">
        <f t="shared" si="3"/>
        <v>1.5534246575342465E-3</v>
      </c>
      <c r="N17" s="57">
        <f t="shared" si="3"/>
        <v>1.8430136986301369E-3</v>
      </c>
      <c r="O17" s="57">
        <f t="shared" si="3"/>
        <v>1.7835616438356165E-3</v>
      </c>
      <c r="P17" s="57">
        <f t="shared" si="3"/>
        <v>1.8430136986301369E-3</v>
      </c>
    </row>
    <row r="18" spans="2:16" x14ac:dyDescent="0.35">
      <c r="B18" t="s">
        <v>54</v>
      </c>
      <c r="C18" s="26">
        <v>190016</v>
      </c>
      <c r="E18" s="2">
        <f>D16*E17</f>
        <v>0</v>
      </c>
      <c r="F18" s="2">
        <f>E16*F17</f>
        <v>0</v>
      </c>
      <c r="G18" s="2">
        <f>F16*G17</f>
        <v>0</v>
      </c>
      <c r="H18" s="2">
        <f t="shared" ref="H18:O18" si="4">G16*H17</f>
        <v>0</v>
      </c>
      <c r="I18" s="2">
        <f t="shared" si="4"/>
        <v>0</v>
      </c>
      <c r="J18" s="2">
        <f t="shared" si="4"/>
        <v>0</v>
      </c>
      <c r="K18" s="2">
        <f t="shared" si="4"/>
        <v>0</v>
      </c>
      <c r="L18" s="2">
        <f t="shared" si="4"/>
        <v>0</v>
      </c>
      <c r="M18" s="2">
        <f t="shared" si="4"/>
        <v>0</v>
      </c>
      <c r="N18" s="2">
        <f t="shared" si="4"/>
        <v>0</v>
      </c>
      <c r="O18" s="2">
        <f t="shared" si="4"/>
        <v>0</v>
      </c>
      <c r="P18" s="2">
        <f>O16*P17</f>
        <v>0</v>
      </c>
    </row>
    <row r="19" spans="2:16" ht="15" thickBot="1" x14ac:dyDescent="0.4">
      <c r="B19" t="s">
        <v>55</v>
      </c>
      <c r="D19" s="62"/>
      <c r="E19" s="63">
        <f>D19+E18</f>
        <v>0</v>
      </c>
      <c r="F19" s="63">
        <f>E19+F18</f>
        <v>0</v>
      </c>
      <c r="G19" s="63">
        <f t="shared" ref="G19:P19" si="5">F19+G18</f>
        <v>0</v>
      </c>
      <c r="H19" s="63">
        <f t="shared" si="5"/>
        <v>0</v>
      </c>
      <c r="I19" s="63">
        <f t="shared" si="5"/>
        <v>0</v>
      </c>
      <c r="J19" s="63">
        <f t="shared" si="5"/>
        <v>0</v>
      </c>
      <c r="K19" s="63">
        <f t="shared" si="5"/>
        <v>0</v>
      </c>
      <c r="L19" s="63">
        <f t="shared" si="5"/>
        <v>0</v>
      </c>
      <c r="M19" s="63">
        <f t="shared" si="5"/>
        <v>0</v>
      </c>
      <c r="N19" s="63">
        <f t="shared" si="5"/>
        <v>0</v>
      </c>
      <c r="O19" s="63">
        <f t="shared" si="5"/>
        <v>0</v>
      </c>
      <c r="P19" s="63">
        <f t="shared" si="5"/>
        <v>0</v>
      </c>
    </row>
    <row r="20" spans="2:16" ht="15" thickTop="1" x14ac:dyDescent="0.35"/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CWIP</vt:lpstr>
      <vt:lpstr>Distribution Deferral - Summary</vt:lpstr>
      <vt:lpstr>Distribution Deferral - 2020</vt:lpstr>
      <vt:lpstr>Distribution Deferral - 2019</vt:lpstr>
      <vt:lpstr>Distribution Deferral - 2018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Stacey</dc:creator>
  <cp:lastModifiedBy>Beharriell, Greg</cp:lastModifiedBy>
  <cp:lastPrinted>2021-03-17T15:59:35Z</cp:lastPrinted>
  <dcterms:created xsi:type="dcterms:W3CDTF">2021-03-17T14:00:39Z</dcterms:created>
  <dcterms:modified xsi:type="dcterms:W3CDTF">2021-04-17T15:38:39Z</dcterms:modified>
</cp:coreProperties>
</file>