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SCPartnerFile\Regulatory\01 Rate Applications\WPLP Models (2022 Test Year)\NEW 2022DS\Versions Filed with Application\"/>
    </mc:Choice>
  </mc:AlternateContent>
  <xr:revisionPtr revIDLastSave="0" documentId="13_ncr:1_{5D2C47A9-39F8-4C62-8233-34CC7BEE6E33}" xr6:coauthVersionLast="36" xr6:coauthVersionMax="36" xr10:uidLastSave="{00000000-0000-0000-0000-000000000000}"/>
  <bookViews>
    <workbookView xWindow="0" yWindow="0" windowWidth="28800" windowHeight="13430" xr2:uid="{6603748E-8709-4FF2-A572-7074FF09FAC8}"/>
  </bookViews>
  <sheets>
    <sheet name="2021 Combined" sheetId="11" r:id="rId1"/>
    <sheet name="2022 Combined" sheetId="8" r:id="rId2"/>
    <sheet name="2022 LTPL" sheetId="9" r:id="rId3"/>
    <sheet name="2022 RCL" sheetId="10" r:id="rId4"/>
    <sheet name="C-3-1 Calcuations, Tables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ash">#REF!</definedName>
    <definedName name="Cash2">#REF!</definedName>
    <definedName name="data02">'[2]36. 2002 data'!$A$1:$CY$53</definedName>
    <definedName name="data03">'[2]35. 2003 data'!$A$1:$DA$53</definedName>
    <definedName name="data04">'[2]34. 2004 data'!$A$1:$DA$53</definedName>
    <definedName name="data05">'[2]33. 2005 data'!$A$1:$CU$53</definedName>
    <definedName name="data06">'[2]32. 2006 data'!$A$1:$CO$53</definedName>
    <definedName name="data07">'[2]31. 2007 data'!$A$1:$CK$53</definedName>
    <definedName name="data08">'[2]30. 2008 data'!$A$1:$CG$53</definedName>
    <definedName name="data09">'[2]29. 2009 data'!$A$1:$CC$53</definedName>
    <definedName name="data10">'[2]28. 2010 data'!$A$1:$CC$53</definedName>
    <definedName name="data11">'[2]27. 2011 data '!$B$1:$CD$54</definedName>
    <definedName name="DaysInPreviousYear">'[3]Distribution Revenue by Source'!$B$22</definedName>
    <definedName name="DaysInYear">'[3]Distribution Revenue by Source'!$B$21</definedName>
    <definedName name="distributors">'[4]4. Peer &amp; Size Group'!$A$2:$A$74</definedName>
    <definedName name="Driver">[5]Lists!$A$4:$A$7</definedName>
    <definedName name="DVA">[6]Macro1!$A$63</definedName>
    <definedName name="FortyFivePercent">'[2]23. LV Charges Included in BM'!$E$3</definedName>
    <definedName name="HVDS_LOW">'[2]23. LV Charges Included in BM'!$C$3</definedName>
    <definedName name="Macro1">[7]Macro1!$A$1</definedName>
    <definedName name="Macro2">[7]Macro1!$A$8</definedName>
    <definedName name="Macro3">[7]Macro1!$A$15</definedName>
    <definedName name="Macro4">[7]Macro1!$A$22</definedName>
    <definedName name="Macro5">[7]Macro1!$A$29</definedName>
    <definedName name="Macro6">[7]Macro1!$A$36</definedName>
    <definedName name="Macro7">[7]Macro1!$A$43</definedName>
    <definedName name="MofF">#REF!</definedName>
    <definedName name="Ratebase">'[3]Distribution Revenue by Source'!$C$25</definedName>
    <definedName name="Recover">[8]Macro1!$A$63</definedName>
    <definedName name="siofjej">[6]Macro1!$A$63</definedName>
    <definedName name="Size1_1_1">'[9]Size - Chart1 Info'!#REF!</definedName>
    <definedName name="Size1_1_2">'[9]Size - Chart1 Info'!#REF!</definedName>
    <definedName name="Size1_1_3">'[9]Size - Chart1 Info'!#REF!</definedName>
    <definedName name="Size1_1_4">'[9]Size - Chart1 Info'!#REF!</definedName>
    <definedName name="Size1_2_1">'[9]Size - Chart1 Info'!#REF!</definedName>
    <definedName name="Size1_2_2">'[9]Size - Chart1 Info'!#REF!</definedName>
    <definedName name="Size1_2_3">'[9]Size - Chart1 Info'!#REF!</definedName>
    <definedName name="Size1_2_4">'[9]Size - Chart1 Info'!#REF!</definedName>
    <definedName name="Size1_3_1">'[9]Size - Chart1 Info'!#REF!</definedName>
    <definedName name="Size1_3_2">'[9]Size - Chart1 Info'!#REF!</definedName>
    <definedName name="Size1_3_3">'[9]Size - Chart1 Info'!#REF!</definedName>
    <definedName name="Size1_3_4">'[9]Size - Chart1 Info'!#REF!</definedName>
    <definedName name="Size1_4_1">'[9]Size - Chart1 Info'!#REF!</definedName>
    <definedName name="Size1_4_2">'[9]Size - Chart1 Info'!#REF!</definedName>
    <definedName name="Size1_4_3">'[9]Size - Chart1 Info'!#REF!</definedName>
    <definedName name="Size1_4_4">'[9]Size - Chart1 Info'!#REF!</definedName>
    <definedName name="Size1OneOne">'[9]Size - Chart1 Info'!#REF!</definedName>
    <definedName name="Size1OneThree">'[9]Size - Chart1 Info'!#REF!</definedName>
    <definedName name="Size1OneTwo">'[9]Size - Chart1 Info'!#REF!</definedName>
    <definedName name="Size2_1_1">'[9]Size - Chart2 Info'!#REF!</definedName>
    <definedName name="Size2_1_2">'[9]Size - Chart2 Info'!#REF!</definedName>
    <definedName name="Size2_1_3">'[9]Size - Chart2 Info'!#REF!</definedName>
    <definedName name="Size2_1_4">'[9]Size - Chart2 Info'!#REF!</definedName>
    <definedName name="Size2_2_1">'[9]Size - Chart2 Info'!#REF!</definedName>
    <definedName name="Size2_2_2">'[9]Size - Chart2 Info'!#REF!</definedName>
    <definedName name="Size2_2_3">'[9]Size - Chart2 Info'!#REF!</definedName>
    <definedName name="Size2_2_4">'[9]Size - Chart2 Info'!#REF!</definedName>
    <definedName name="Size2_3_1">'[9]Size - Chart2 Info'!#REF!</definedName>
    <definedName name="Size2_3_2">'[9]Size - Chart2 Info'!#REF!</definedName>
    <definedName name="Size2_3_3">'[9]Size - Chart2 Info'!#REF!</definedName>
    <definedName name="Size2_3_4">'[9]Size - Chart2 Info'!#REF!</definedName>
    <definedName name="Size2_4_1">'[9]Size - Chart2 Info'!#REF!</definedName>
    <definedName name="Size2_4_2">'[9]Size - Chart2 Info'!#REF!</definedName>
    <definedName name="Size2_4_3">'[9]Size - Chart2 Info'!#REF!</definedName>
    <definedName name="Size2_4_4">'[9]Size - Chart2 Info'!#REF!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 l="1"/>
  <c r="E23" i="8"/>
  <c r="E24" i="8"/>
  <c r="E25" i="8"/>
  <c r="E26" i="8"/>
  <c r="E21" i="8"/>
  <c r="E35" i="8"/>
  <c r="E22" i="10"/>
  <c r="E23" i="10"/>
  <c r="E24" i="10"/>
  <c r="E25" i="10"/>
  <c r="E26" i="10"/>
  <c r="E21" i="10"/>
  <c r="E22" i="9"/>
  <c r="E23" i="9"/>
  <c r="E24" i="9"/>
  <c r="E25" i="9"/>
  <c r="E26" i="9"/>
  <c r="E21" i="9"/>
  <c r="Z160" i="12"/>
  <c r="Z161" i="12"/>
  <c r="Z162" i="12"/>
  <c r="Z163" i="12"/>
  <c r="Z164" i="12"/>
  <c r="Z165" i="12"/>
  <c r="W85" i="12"/>
  <c r="W59" i="12"/>
  <c r="D8" i="12"/>
  <c r="D9" i="12"/>
  <c r="D10" i="12"/>
  <c r="D11" i="12"/>
  <c r="D12" i="12"/>
  <c r="D7" i="12"/>
  <c r="C8" i="12"/>
  <c r="C9" i="12"/>
  <c r="C10" i="12"/>
  <c r="C11" i="12"/>
  <c r="C12" i="12"/>
  <c r="C7" i="12"/>
  <c r="K18" i="12"/>
  <c r="L18" i="12"/>
  <c r="M18" i="12"/>
  <c r="N18" i="12"/>
  <c r="R18" i="12"/>
  <c r="J18" i="12"/>
  <c r="K13" i="12"/>
  <c r="L13" i="12"/>
  <c r="M13" i="12"/>
  <c r="N13" i="12"/>
  <c r="O13" i="12"/>
  <c r="P13" i="12"/>
  <c r="Q13" i="12"/>
  <c r="R13" i="12"/>
  <c r="S13" i="12"/>
  <c r="T13" i="12"/>
  <c r="U13" i="12"/>
  <c r="J13" i="12"/>
  <c r="K8" i="12"/>
  <c r="L8" i="12"/>
  <c r="M8" i="12"/>
  <c r="N8" i="12"/>
  <c r="O8" i="12"/>
  <c r="P8" i="12"/>
  <c r="Q8" i="12"/>
  <c r="R8" i="12"/>
  <c r="S8" i="12"/>
  <c r="T8" i="12"/>
  <c r="U8" i="12"/>
  <c r="J8" i="12"/>
  <c r="J9" i="12"/>
  <c r="K7" i="12" s="1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N103" i="12"/>
  <c r="M103" i="12"/>
  <c r="L103" i="12"/>
  <c r="K103" i="12"/>
  <c r="J103" i="12"/>
  <c r="U111" i="12"/>
  <c r="U18" i="12" s="1"/>
  <c r="T111" i="12"/>
  <c r="T18" i="12" s="1"/>
  <c r="S111" i="12"/>
  <c r="S18" i="12" s="1"/>
  <c r="R111" i="12"/>
  <c r="Q111" i="12"/>
  <c r="Q18" i="12" s="1"/>
  <c r="P111" i="12"/>
  <c r="P18" i="12" s="1"/>
  <c r="O111" i="12"/>
  <c r="O18" i="12" s="1"/>
  <c r="N111" i="12"/>
  <c r="M111" i="12"/>
  <c r="L111" i="12"/>
  <c r="K111" i="12"/>
  <c r="J111" i="12"/>
  <c r="M119" i="12"/>
  <c r="L119" i="12"/>
  <c r="K119" i="12"/>
  <c r="J119" i="12"/>
  <c r="J184" i="12"/>
  <c r="J158" i="12"/>
  <c r="J132" i="12"/>
  <c r="W191" i="12"/>
  <c r="W190" i="12"/>
  <c r="W189" i="12"/>
  <c r="AA188" i="12"/>
  <c r="J188" i="12" s="1"/>
  <c r="AA187" i="12"/>
  <c r="J187" i="12" s="1"/>
  <c r="AA186" i="12"/>
  <c r="J186" i="12" s="1"/>
  <c r="J194" i="12" s="1"/>
  <c r="AA163" i="12"/>
  <c r="J163" i="12" s="1"/>
  <c r="AA162" i="12"/>
  <c r="J162" i="12" s="1"/>
  <c r="AA161" i="12"/>
  <c r="J161" i="12" s="1"/>
  <c r="J115" i="12"/>
  <c r="J114" i="12"/>
  <c r="K98" i="12" s="1"/>
  <c r="J113" i="12"/>
  <c r="K97" i="12" s="1"/>
  <c r="W110" i="12"/>
  <c r="W109" i="12"/>
  <c r="W108" i="12"/>
  <c r="L107" i="12"/>
  <c r="K107" i="12"/>
  <c r="U106" i="12"/>
  <c r="T106" i="12"/>
  <c r="S106" i="12"/>
  <c r="R106" i="12"/>
  <c r="Q106" i="12"/>
  <c r="P106" i="12"/>
  <c r="O106" i="12"/>
  <c r="N106" i="12"/>
  <c r="M106" i="12"/>
  <c r="L106" i="12"/>
  <c r="K106" i="12"/>
  <c r="U105" i="12"/>
  <c r="T105" i="12"/>
  <c r="S105" i="12"/>
  <c r="R105" i="12"/>
  <c r="Q105" i="12"/>
  <c r="P105" i="12"/>
  <c r="O105" i="12"/>
  <c r="N105" i="12"/>
  <c r="M105" i="12"/>
  <c r="L105" i="12"/>
  <c r="K105" i="12"/>
  <c r="K99" i="12"/>
  <c r="J92" i="12"/>
  <c r="K76" i="12" s="1"/>
  <c r="J91" i="12"/>
  <c r="J90" i="12"/>
  <c r="K74" i="12" s="1"/>
  <c r="J89" i="12"/>
  <c r="J88" i="12"/>
  <c r="J87" i="12"/>
  <c r="K75" i="12"/>
  <c r="K91" i="12" s="1"/>
  <c r="L75" i="12" s="1"/>
  <c r="K73" i="12"/>
  <c r="K71" i="12"/>
  <c r="K87" i="12" s="1"/>
  <c r="J66" i="12"/>
  <c r="K50" i="12" s="1"/>
  <c r="K66" i="12" s="1"/>
  <c r="L50" i="12" s="1"/>
  <c r="J65" i="12"/>
  <c r="K49" i="12" s="1"/>
  <c r="K65" i="12" s="1"/>
  <c r="L49" i="12" s="1"/>
  <c r="J64" i="12"/>
  <c r="K48" i="12" s="1"/>
  <c r="J63" i="12"/>
  <c r="J62" i="12"/>
  <c r="J61" i="12"/>
  <c r="K45" i="12" s="1"/>
  <c r="K61" i="12" s="1"/>
  <c r="L45" i="12" s="1"/>
  <c r="K47" i="12"/>
  <c r="K63" i="12" s="1"/>
  <c r="L47" i="12" s="1"/>
  <c r="K46" i="12"/>
  <c r="J14" i="12"/>
  <c r="K12" i="12" s="1"/>
  <c r="K188" i="12" l="1"/>
  <c r="J192" i="12"/>
  <c r="J36" i="12" s="1"/>
  <c r="K186" i="12"/>
  <c r="K192" i="12" s="1"/>
  <c r="K36" i="12" s="1"/>
  <c r="W111" i="12"/>
  <c r="K9" i="12"/>
  <c r="L7" i="12" s="1"/>
  <c r="L9" i="12" s="1"/>
  <c r="V54" i="12"/>
  <c r="E9" i="12"/>
  <c r="E11" i="12"/>
  <c r="E12" i="12"/>
  <c r="K162" i="12"/>
  <c r="V53" i="12"/>
  <c r="E10" i="12"/>
  <c r="J19" i="12"/>
  <c r="E8" i="12"/>
  <c r="V55" i="12"/>
  <c r="W107" i="12"/>
  <c r="W105" i="12"/>
  <c r="W56" i="12"/>
  <c r="K163" i="12"/>
  <c r="C13" i="12"/>
  <c r="D13" i="12"/>
  <c r="W83" i="12"/>
  <c r="V80" i="12"/>
  <c r="K113" i="12"/>
  <c r="L97" i="12" s="1"/>
  <c r="L186" i="12" s="1"/>
  <c r="L63" i="12"/>
  <c r="M47" i="12" s="1"/>
  <c r="L65" i="12"/>
  <c r="M49" i="12" s="1"/>
  <c r="J10" i="12"/>
  <c r="L66" i="12"/>
  <c r="M50" i="12" s="1"/>
  <c r="L61" i="12"/>
  <c r="M45" i="12" s="1"/>
  <c r="K10" i="12"/>
  <c r="K14" i="12"/>
  <c r="W81" i="12"/>
  <c r="V81" i="12"/>
  <c r="W57" i="12"/>
  <c r="J170" i="12"/>
  <c r="K178" i="12"/>
  <c r="J15" i="12"/>
  <c r="K62" i="12"/>
  <c r="K64" i="12"/>
  <c r="L71" i="12"/>
  <c r="E7" i="12"/>
  <c r="W79" i="12"/>
  <c r="V79" i="12"/>
  <c r="W55" i="12"/>
  <c r="V58" i="12"/>
  <c r="W80" i="12"/>
  <c r="J171" i="12"/>
  <c r="W82" i="12"/>
  <c r="V82" i="12"/>
  <c r="W58" i="12"/>
  <c r="V83" i="12"/>
  <c r="K72" i="12"/>
  <c r="L91" i="12"/>
  <c r="M75" i="12" s="1"/>
  <c r="K187" i="12"/>
  <c r="K114" i="12"/>
  <c r="W84" i="12"/>
  <c r="V84" i="12"/>
  <c r="W53" i="12"/>
  <c r="V56" i="12"/>
  <c r="V106" i="12"/>
  <c r="AA160" i="12"/>
  <c r="K160" i="12" s="1"/>
  <c r="AA134" i="12"/>
  <c r="L134" i="12" s="1"/>
  <c r="AA164" i="12"/>
  <c r="J164" i="12" s="1"/>
  <c r="AA138" i="12"/>
  <c r="J138" i="12" s="1"/>
  <c r="J169" i="12"/>
  <c r="W54" i="12"/>
  <c r="V57" i="12"/>
  <c r="W106" i="12"/>
  <c r="J195" i="12"/>
  <c r="V105" i="12"/>
  <c r="K115" i="12"/>
  <c r="AA165" i="12"/>
  <c r="J165" i="12" s="1"/>
  <c r="AA139" i="12"/>
  <c r="J139" i="12" s="1"/>
  <c r="K90" i="12"/>
  <c r="AA135" i="12"/>
  <c r="J135" i="12" s="1"/>
  <c r="V107" i="12"/>
  <c r="V111" i="12" s="1"/>
  <c r="J196" i="12"/>
  <c r="K92" i="12"/>
  <c r="AA136" i="12"/>
  <c r="J136" i="12" s="1"/>
  <c r="K89" i="12"/>
  <c r="L73" i="12" s="1"/>
  <c r="AA137" i="12"/>
  <c r="J137" i="12" s="1"/>
  <c r="J200" i="12" l="1"/>
  <c r="J37" i="12"/>
  <c r="K35" i="12" s="1"/>
  <c r="K37" i="12" s="1"/>
  <c r="K38" i="12" s="1"/>
  <c r="L113" i="12"/>
  <c r="M97" i="12" s="1"/>
  <c r="J20" i="12"/>
  <c r="E13" i="12"/>
  <c r="K17" i="12"/>
  <c r="K138" i="12"/>
  <c r="K134" i="12"/>
  <c r="J172" i="12"/>
  <c r="L76" i="12"/>
  <c r="K180" i="12"/>
  <c r="M164" i="12"/>
  <c r="M91" i="12"/>
  <c r="K155" i="12"/>
  <c r="K154" i="12"/>
  <c r="L138" i="12"/>
  <c r="J144" i="12"/>
  <c r="L164" i="12"/>
  <c r="L162" i="12"/>
  <c r="L89" i="12"/>
  <c r="K165" i="12"/>
  <c r="K161" i="12"/>
  <c r="K88" i="12"/>
  <c r="K137" i="12"/>
  <c r="M139" i="12"/>
  <c r="M66" i="12"/>
  <c r="N50" i="12" s="1"/>
  <c r="L136" i="12"/>
  <c r="K153" i="12"/>
  <c r="L48" i="12"/>
  <c r="M136" i="12"/>
  <c r="M63" i="12"/>
  <c r="N47" i="12" s="1"/>
  <c r="K164" i="12"/>
  <c r="J143" i="12"/>
  <c r="K136" i="12"/>
  <c r="L46" i="12"/>
  <c r="L139" i="12"/>
  <c r="L74" i="12"/>
  <c r="K179" i="12"/>
  <c r="K184" i="12" s="1"/>
  <c r="J146" i="12"/>
  <c r="K139" i="12"/>
  <c r="M186" i="12"/>
  <c r="M113" i="12"/>
  <c r="N97" i="12" s="1"/>
  <c r="K135" i="12"/>
  <c r="J147" i="12"/>
  <c r="J173" i="12"/>
  <c r="J134" i="12"/>
  <c r="J140" i="12" s="1"/>
  <c r="L98" i="12"/>
  <c r="L12" i="12"/>
  <c r="J145" i="12"/>
  <c r="L99" i="12"/>
  <c r="J160" i="12"/>
  <c r="J166" i="12" s="1"/>
  <c r="L87" i="12"/>
  <c r="L160" i="12"/>
  <c r="K194" i="12"/>
  <c r="K15" i="12"/>
  <c r="M134" i="12"/>
  <c r="M61" i="12"/>
  <c r="M138" i="12"/>
  <c r="M65" i="12"/>
  <c r="K166" i="12" l="1"/>
  <c r="K31" i="12" s="1"/>
  <c r="J26" i="12"/>
  <c r="J31" i="12"/>
  <c r="K140" i="12"/>
  <c r="K26" i="12" s="1"/>
  <c r="L35" i="12"/>
  <c r="J38" i="12"/>
  <c r="K19" i="12"/>
  <c r="K20" i="12" s="1"/>
  <c r="J27" i="12"/>
  <c r="K195" i="12"/>
  <c r="L135" i="12"/>
  <c r="L140" i="12" s="1"/>
  <c r="L26" i="12" s="1"/>
  <c r="L62" i="12"/>
  <c r="L178" i="12"/>
  <c r="L14" i="12"/>
  <c r="L15" i="12" s="1"/>
  <c r="M73" i="12"/>
  <c r="K128" i="12"/>
  <c r="K171" i="12"/>
  <c r="M7" i="12"/>
  <c r="M9" i="12" s="1"/>
  <c r="L188" i="12"/>
  <c r="L115" i="12"/>
  <c r="K130" i="12"/>
  <c r="L64" i="12"/>
  <c r="L137" i="12"/>
  <c r="L165" i="12"/>
  <c r="L92" i="12"/>
  <c r="L72" i="12"/>
  <c r="N75" i="12"/>
  <c r="K156" i="12"/>
  <c r="N186" i="12"/>
  <c r="N113" i="12"/>
  <c r="O97" i="12" s="1"/>
  <c r="N49" i="12"/>
  <c r="M71" i="12"/>
  <c r="K129" i="12"/>
  <c r="K169" i="12"/>
  <c r="J32" i="12"/>
  <c r="N45" i="12"/>
  <c r="L187" i="12"/>
  <c r="L192" i="12" s="1"/>
  <c r="L36" i="12" s="1"/>
  <c r="L114" i="12"/>
  <c r="K131" i="12"/>
  <c r="K127" i="12"/>
  <c r="K170" i="12"/>
  <c r="K196" i="12"/>
  <c r="J168" i="12"/>
  <c r="J174" i="12" s="1"/>
  <c r="L10" i="12"/>
  <c r="J142" i="12"/>
  <c r="J148" i="12" s="1"/>
  <c r="L163" i="12"/>
  <c r="L90" i="12"/>
  <c r="N139" i="12"/>
  <c r="N66" i="12"/>
  <c r="K157" i="12"/>
  <c r="N136" i="12"/>
  <c r="N63" i="12"/>
  <c r="K200" i="12" l="1"/>
  <c r="L37" i="12"/>
  <c r="L38" i="12" s="1"/>
  <c r="L17" i="12"/>
  <c r="L154" i="12"/>
  <c r="M98" i="12"/>
  <c r="J33" i="12"/>
  <c r="K30" i="12"/>
  <c r="M99" i="12"/>
  <c r="K143" i="12"/>
  <c r="M87" i="12"/>
  <c r="M160" i="12"/>
  <c r="M48" i="12"/>
  <c r="O47" i="12"/>
  <c r="O50" i="12"/>
  <c r="N164" i="12"/>
  <c r="N91" i="12"/>
  <c r="M12" i="12"/>
  <c r="K152" i="12"/>
  <c r="K158" i="12" s="1"/>
  <c r="K25" i="12"/>
  <c r="J28" i="12"/>
  <c r="N134" i="12"/>
  <c r="N61" i="12"/>
  <c r="N138" i="12"/>
  <c r="N65" i="12"/>
  <c r="M76" i="12"/>
  <c r="K146" i="12"/>
  <c r="L155" i="12"/>
  <c r="L179" i="12"/>
  <c r="M74" i="12"/>
  <c r="K147" i="12"/>
  <c r="L153" i="12"/>
  <c r="L161" i="12"/>
  <c r="L166" i="12" s="1"/>
  <c r="L88" i="12"/>
  <c r="K144" i="12"/>
  <c r="O186" i="12"/>
  <c r="O113" i="12"/>
  <c r="P97" i="12" s="1"/>
  <c r="L194" i="12"/>
  <c r="K173" i="12"/>
  <c r="K126" i="12"/>
  <c r="K132" i="12" s="1"/>
  <c r="L180" i="12"/>
  <c r="L184" i="12" s="1"/>
  <c r="K145" i="12"/>
  <c r="K172" i="12"/>
  <c r="M162" i="12"/>
  <c r="M89" i="12"/>
  <c r="M46" i="12"/>
  <c r="L200" i="12" l="1"/>
  <c r="L31" i="12"/>
  <c r="M35" i="12"/>
  <c r="L19" i="12"/>
  <c r="N73" i="12"/>
  <c r="O45" i="12"/>
  <c r="L156" i="12"/>
  <c r="L196" i="12"/>
  <c r="P186" i="12"/>
  <c r="P113" i="12"/>
  <c r="Q97" i="12" s="1"/>
  <c r="M163" i="12"/>
  <c r="M90" i="12"/>
  <c r="M92" i="12"/>
  <c r="M165" i="12"/>
  <c r="M187" i="12"/>
  <c r="M192" i="12" s="1"/>
  <c r="M36" i="12" s="1"/>
  <c r="M114" i="12"/>
  <c r="K27" i="12"/>
  <c r="O75" i="12"/>
  <c r="L127" i="12"/>
  <c r="K142" i="12"/>
  <c r="K148" i="12" s="1"/>
  <c r="L195" i="12"/>
  <c r="O49" i="12"/>
  <c r="L170" i="12"/>
  <c r="L128" i="12"/>
  <c r="K168" i="12"/>
  <c r="K174" i="12" s="1"/>
  <c r="M137" i="12"/>
  <c r="M64" i="12"/>
  <c r="M188" i="12"/>
  <c r="M115" i="12"/>
  <c r="M72" i="12"/>
  <c r="M135" i="12"/>
  <c r="M62" i="12"/>
  <c r="L129" i="12"/>
  <c r="L157" i="12"/>
  <c r="L169" i="12"/>
  <c r="L171" i="12"/>
  <c r="K32" i="12"/>
  <c r="L131" i="12"/>
  <c r="O139" i="12"/>
  <c r="O66" i="12"/>
  <c r="M178" i="12"/>
  <c r="L130" i="12"/>
  <c r="M14" i="12"/>
  <c r="N7" i="12"/>
  <c r="N9" i="12" s="1"/>
  <c r="O136" i="12"/>
  <c r="O63" i="12"/>
  <c r="N71" i="12"/>
  <c r="M10" i="12"/>
  <c r="M37" i="12" l="1"/>
  <c r="M38" i="12" s="1"/>
  <c r="M140" i="12"/>
  <c r="L20" i="12"/>
  <c r="M17" i="12"/>
  <c r="P47" i="12"/>
  <c r="L145" i="12"/>
  <c r="N99" i="12"/>
  <c r="O138" i="12"/>
  <c r="O65" i="12"/>
  <c r="L143" i="12"/>
  <c r="N74" i="12"/>
  <c r="L172" i="12"/>
  <c r="P50" i="12"/>
  <c r="M179" i="12"/>
  <c r="M184" i="12" s="1"/>
  <c r="O164" i="12"/>
  <c r="O91" i="12"/>
  <c r="N12" i="12"/>
  <c r="N46" i="12"/>
  <c r="N48" i="12"/>
  <c r="Q186" i="12"/>
  <c r="Q113" i="12"/>
  <c r="R97" i="12" s="1"/>
  <c r="M153" i="12"/>
  <c r="M154" i="12"/>
  <c r="L25" i="12"/>
  <c r="O134" i="12"/>
  <c r="O61" i="12"/>
  <c r="M15" i="12"/>
  <c r="L146" i="12"/>
  <c r="L30" i="12"/>
  <c r="L152" i="12"/>
  <c r="L158" i="12" s="1"/>
  <c r="K28" i="12"/>
  <c r="N98" i="12"/>
  <c r="L147" i="12"/>
  <c r="N160" i="12"/>
  <c r="N87" i="12"/>
  <c r="N10" i="12"/>
  <c r="L173" i="12"/>
  <c r="M161" i="12"/>
  <c r="M166" i="12" s="1"/>
  <c r="M88" i="12"/>
  <c r="L144" i="12"/>
  <c r="L126" i="12"/>
  <c r="L132" i="12" s="1"/>
  <c r="N76" i="12"/>
  <c r="M180" i="12"/>
  <c r="N162" i="12"/>
  <c r="N89" i="12"/>
  <c r="M155" i="12"/>
  <c r="M194" i="12"/>
  <c r="K33" i="12"/>
  <c r="N35" i="12" l="1"/>
  <c r="M31" i="12"/>
  <c r="M26" i="12"/>
  <c r="M19" i="12"/>
  <c r="L168" i="12"/>
  <c r="L174" i="12" s="1"/>
  <c r="M169" i="12"/>
  <c r="M171" i="12"/>
  <c r="N72" i="12"/>
  <c r="P75" i="12"/>
  <c r="P139" i="12"/>
  <c r="P66" i="12"/>
  <c r="Q50" i="12" s="1"/>
  <c r="N165" i="12"/>
  <c r="N92" i="12"/>
  <c r="N187" i="12"/>
  <c r="N114" i="12"/>
  <c r="L32" i="12"/>
  <c r="M170" i="12"/>
  <c r="N135" i="12"/>
  <c r="N140" i="12" s="1"/>
  <c r="N26" i="12" s="1"/>
  <c r="N62" i="12"/>
  <c r="M127" i="12"/>
  <c r="N188" i="12"/>
  <c r="N115" i="12"/>
  <c r="N119" i="12" s="1"/>
  <c r="M156" i="12"/>
  <c r="N137" i="12"/>
  <c r="N64" i="12"/>
  <c r="M157" i="12"/>
  <c r="P45" i="12"/>
  <c r="N14" i="12"/>
  <c r="M195" i="12"/>
  <c r="P49" i="12"/>
  <c r="M129" i="12"/>
  <c r="L142" i="12"/>
  <c r="L148" i="12" s="1"/>
  <c r="O73" i="12"/>
  <c r="M130" i="12"/>
  <c r="R186" i="12"/>
  <c r="R113" i="12"/>
  <c r="S97" i="12" s="1"/>
  <c r="N163" i="12"/>
  <c r="N90" i="12"/>
  <c r="M131" i="12"/>
  <c r="P136" i="12"/>
  <c r="P63" i="12"/>
  <c r="Q47" i="12" s="1"/>
  <c r="M196" i="12"/>
  <c r="O71" i="12"/>
  <c r="N178" i="12"/>
  <c r="M128" i="12"/>
  <c r="O7" i="12"/>
  <c r="O9" i="12" s="1"/>
  <c r="L27" i="12"/>
  <c r="L28" i="12" s="1"/>
  <c r="M200" i="12" l="1"/>
  <c r="N192" i="12"/>
  <c r="N36" i="12" s="1"/>
  <c r="N37" i="12" s="1"/>
  <c r="N38" i="12" s="1"/>
  <c r="N17" i="12"/>
  <c r="M20" i="12"/>
  <c r="N180" i="12"/>
  <c r="N179" i="12"/>
  <c r="N184" i="12" s="1"/>
  <c r="M173" i="12"/>
  <c r="O76" i="12"/>
  <c r="N161" i="12"/>
  <c r="N166" i="12" s="1"/>
  <c r="N88" i="12"/>
  <c r="O46" i="12"/>
  <c r="M144" i="12"/>
  <c r="O74" i="12"/>
  <c r="O12" i="12"/>
  <c r="N155" i="12"/>
  <c r="M146" i="12"/>
  <c r="M145" i="12"/>
  <c r="N15" i="12"/>
  <c r="O48" i="12"/>
  <c r="O98" i="12"/>
  <c r="Q139" i="12"/>
  <c r="Q66" i="12"/>
  <c r="R50" i="12" s="1"/>
  <c r="M126" i="12"/>
  <c r="M132" i="12" s="1"/>
  <c r="M143" i="12"/>
  <c r="N154" i="12"/>
  <c r="N153" i="12"/>
  <c r="M25" i="12"/>
  <c r="O162" i="12"/>
  <c r="O89" i="12"/>
  <c r="P73" i="12" s="1"/>
  <c r="P138" i="12"/>
  <c r="P65" i="12"/>
  <c r="Q49" i="12" s="1"/>
  <c r="O99" i="12"/>
  <c r="O103" i="12" s="1"/>
  <c r="Q136" i="12"/>
  <c r="Q63" i="12"/>
  <c r="R47" i="12" s="1"/>
  <c r="M147" i="12"/>
  <c r="O10" i="12"/>
  <c r="O160" i="12"/>
  <c r="O87" i="12"/>
  <c r="S186" i="12"/>
  <c r="S113" i="12"/>
  <c r="T97" i="12" s="1"/>
  <c r="P134" i="12"/>
  <c r="P61" i="12"/>
  <c r="Q45" i="12" s="1"/>
  <c r="M30" i="12"/>
  <c r="P164" i="12"/>
  <c r="P91" i="12"/>
  <c r="Q75" i="12" s="1"/>
  <c r="M152" i="12"/>
  <c r="M158" i="12" s="1"/>
  <c r="N194" i="12"/>
  <c r="M172" i="12"/>
  <c r="L33" i="12"/>
  <c r="O35" i="12" l="1"/>
  <c r="N31" i="12"/>
  <c r="N19" i="12"/>
  <c r="T186" i="12"/>
  <c r="T113" i="12"/>
  <c r="U97" i="12" s="1"/>
  <c r="P7" i="12"/>
  <c r="P9" i="12" s="1"/>
  <c r="O72" i="12"/>
  <c r="N157" i="12"/>
  <c r="O178" i="12"/>
  <c r="M32" i="12"/>
  <c r="M33" i="12" s="1"/>
  <c r="Q138" i="12"/>
  <c r="Q65" i="12"/>
  <c r="R49" i="12" s="1"/>
  <c r="N169" i="12"/>
  <c r="O137" i="12"/>
  <c r="O64" i="12"/>
  <c r="N171" i="12"/>
  <c r="N195" i="12"/>
  <c r="N200" i="12" s="1"/>
  <c r="O188" i="12"/>
  <c r="O115" i="12"/>
  <c r="O119" i="12" s="1"/>
  <c r="N127" i="12"/>
  <c r="N156" i="12"/>
  <c r="P71" i="12"/>
  <c r="N131" i="12"/>
  <c r="P162" i="12"/>
  <c r="P89" i="12"/>
  <c r="Q73" i="12" s="1"/>
  <c r="M142" i="12"/>
  <c r="M148" i="12" s="1"/>
  <c r="O14" i="12"/>
  <c r="N128" i="12"/>
  <c r="O165" i="12"/>
  <c r="O92" i="12"/>
  <c r="R136" i="12"/>
  <c r="R63" i="12"/>
  <c r="S47" i="12" s="1"/>
  <c r="R139" i="12"/>
  <c r="R66" i="12"/>
  <c r="S50" i="12" s="1"/>
  <c r="N129" i="12"/>
  <c r="N196" i="12"/>
  <c r="O187" i="12"/>
  <c r="O114" i="12"/>
  <c r="Q134" i="12"/>
  <c r="Q61" i="12"/>
  <c r="R45" i="12" s="1"/>
  <c r="N170" i="12"/>
  <c r="O135" i="12"/>
  <c r="O62" i="12"/>
  <c r="M168" i="12"/>
  <c r="M174" i="12" s="1"/>
  <c r="Q164" i="12"/>
  <c r="Q91" i="12"/>
  <c r="R75" i="12" s="1"/>
  <c r="M27" i="12"/>
  <c r="M28" i="12" s="1"/>
  <c r="N130" i="12"/>
  <c r="O163" i="12"/>
  <c r="O90" i="12"/>
  <c r="O192" i="12" l="1"/>
  <c r="O140" i="12"/>
  <c r="O36" i="12"/>
  <c r="O37" i="12" s="1"/>
  <c r="N20" i="12"/>
  <c r="O17" i="12"/>
  <c r="R134" i="12"/>
  <c r="R61" i="12"/>
  <c r="S45" i="12" s="1"/>
  <c r="P46" i="12"/>
  <c r="P160" i="12"/>
  <c r="P87" i="12"/>
  <c r="Q71" i="12" s="1"/>
  <c r="N173" i="12"/>
  <c r="P10" i="12"/>
  <c r="N146" i="12"/>
  <c r="N145" i="12"/>
  <c r="P76" i="12"/>
  <c r="N30" i="12"/>
  <c r="S66" i="12"/>
  <c r="T50" i="12" s="1"/>
  <c r="S139" i="12"/>
  <c r="N126" i="12"/>
  <c r="N132" i="12" s="1"/>
  <c r="N172" i="12"/>
  <c r="O179" i="12"/>
  <c r="P48" i="12"/>
  <c r="O161" i="12"/>
  <c r="O166" i="12" s="1"/>
  <c r="O88" i="12"/>
  <c r="P72" i="12" s="1"/>
  <c r="P12" i="12"/>
  <c r="O154" i="12"/>
  <c r="P98" i="12"/>
  <c r="Q162" i="12"/>
  <c r="Q89" i="12"/>
  <c r="R73" i="12" s="1"/>
  <c r="U186" i="12"/>
  <c r="U113" i="12"/>
  <c r="V113" i="12" s="1"/>
  <c r="V97" i="12"/>
  <c r="P74" i="12"/>
  <c r="N144" i="12"/>
  <c r="N143" i="12"/>
  <c r="O155" i="12"/>
  <c r="N152" i="12"/>
  <c r="N158" i="12" s="1"/>
  <c r="O153" i="12"/>
  <c r="O194" i="12"/>
  <c r="P178" i="12" s="1"/>
  <c r="P194" i="12" s="1"/>
  <c r="Q178" i="12" s="1"/>
  <c r="Q194" i="12" s="1"/>
  <c r="R178" i="12" s="1"/>
  <c r="R194" i="12" s="1"/>
  <c r="S178" i="12" s="1"/>
  <c r="S194" i="12" s="1"/>
  <c r="T178" i="12" s="1"/>
  <c r="T194" i="12" s="1"/>
  <c r="U178" i="12" s="1"/>
  <c r="N25" i="12"/>
  <c r="R91" i="12"/>
  <c r="S75" i="12" s="1"/>
  <c r="R164" i="12"/>
  <c r="O180" i="12"/>
  <c r="S136" i="12"/>
  <c r="S63" i="12"/>
  <c r="T47" i="12" s="1"/>
  <c r="O15" i="12"/>
  <c r="N147" i="12"/>
  <c r="P99" i="12"/>
  <c r="P103" i="12" s="1"/>
  <c r="R65" i="12"/>
  <c r="S49" i="12" s="1"/>
  <c r="R138" i="12"/>
  <c r="O184" i="12" l="1"/>
  <c r="O31" i="12"/>
  <c r="O26" i="12"/>
  <c r="O19" i="12"/>
  <c r="O20" i="12"/>
  <c r="U194" i="12"/>
  <c r="V194" i="12" s="1"/>
  <c r="S138" i="12"/>
  <c r="S65" i="12"/>
  <c r="T49" i="12" s="1"/>
  <c r="V178" i="12"/>
  <c r="P14" i="12"/>
  <c r="N142" i="12"/>
  <c r="N148" i="12" s="1"/>
  <c r="P165" i="12"/>
  <c r="P92" i="12"/>
  <c r="Q76" i="12" s="1"/>
  <c r="P188" i="12"/>
  <c r="P115" i="12"/>
  <c r="P163" i="12"/>
  <c r="P90" i="12"/>
  <c r="Q74" i="12" s="1"/>
  <c r="P137" i="12"/>
  <c r="P64" i="12"/>
  <c r="Q48" i="12" s="1"/>
  <c r="T139" i="12"/>
  <c r="T66" i="12"/>
  <c r="U50" i="12" s="1"/>
  <c r="O129" i="12"/>
  <c r="P135" i="12"/>
  <c r="P62" i="12"/>
  <c r="Q46" i="12" s="1"/>
  <c r="S164" i="12"/>
  <c r="S91" i="12"/>
  <c r="T75" i="12" s="1"/>
  <c r="O196" i="12"/>
  <c r="O195" i="12"/>
  <c r="P179" i="12" s="1"/>
  <c r="O157" i="12"/>
  <c r="S134" i="12"/>
  <c r="S61" i="12"/>
  <c r="T45" i="12" s="1"/>
  <c r="O171" i="12"/>
  <c r="P155" i="12" s="1"/>
  <c r="O169" i="12"/>
  <c r="P153" i="12" s="1"/>
  <c r="O170" i="12"/>
  <c r="P154" i="12" s="1"/>
  <c r="P170" i="12" s="1"/>
  <c r="Q154" i="12" s="1"/>
  <c r="Q170" i="12" s="1"/>
  <c r="R154" i="12" s="1"/>
  <c r="O131" i="12"/>
  <c r="N27" i="12"/>
  <c r="N168" i="12"/>
  <c r="N174" i="12" s="1"/>
  <c r="O128" i="12"/>
  <c r="N32" i="12"/>
  <c r="P187" i="12"/>
  <c r="P114" i="12"/>
  <c r="Q98" i="12" s="1"/>
  <c r="V186" i="12"/>
  <c r="W186" i="12"/>
  <c r="T136" i="12"/>
  <c r="T63" i="12"/>
  <c r="U47" i="12" s="1"/>
  <c r="O156" i="12"/>
  <c r="O130" i="12"/>
  <c r="Q7" i="12"/>
  <c r="Q9" i="12" s="1"/>
  <c r="O127" i="12"/>
  <c r="R89" i="12"/>
  <c r="S73" i="12" s="1"/>
  <c r="R162" i="12"/>
  <c r="P35" i="12"/>
  <c r="O38" i="12"/>
  <c r="P161" i="12"/>
  <c r="P88" i="12"/>
  <c r="Q72" i="12" s="1"/>
  <c r="Q160" i="12"/>
  <c r="Q87" i="12"/>
  <c r="R71" i="12" s="1"/>
  <c r="P192" i="12" l="1"/>
  <c r="P166" i="12"/>
  <c r="P31" i="12" s="1"/>
  <c r="P140" i="12"/>
  <c r="P26" i="12" s="1"/>
  <c r="Q99" i="12"/>
  <c r="Q103" i="12" s="1"/>
  <c r="P119" i="12"/>
  <c r="P36" i="12"/>
  <c r="P180" i="12"/>
  <c r="P184" i="12" s="1"/>
  <c r="O200" i="12"/>
  <c r="R170" i="12"/>
  <c r="S154" i="12" s="1"/>
  <c r="P17" i="12"/>
  <c r="P171" i="12"/>
  <c r="Q155" i="12" s="1"/>
  <c r="U139" i="12"/>
  <c r="U66" i="12"/>
  <c r="V66" i="12" s="1"/>
  <c r="V50" i="12"/>
  <c r="Q187" i="12"/>
  <c r="Q114" i="12"/>
  <c r="R98" i="12" s="1"/>
  <c r="Q12" i="12"/>
  <c r="Q137" i="12"/>
  <c r="Q64" i="12"/>
  <c r="R48" i="12" s="1"/>
  <c r="P15" i="12"/>
  <c r="O144" i="12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O173" i="12"/>
  <c r="P157" i="12" s="1"/>
  <c r="P173" i="12" s="1"/>
  <c r="Q157" i="12" s="1"/>
  <c r="Q135" i="12"/>
  <c r="Q140" i="12" s="1"/>
  <c r="Q26" i="12" s="1"/>
  <c r="Q62" i="12"/>
  <c r="R46" i="12" s="1"/>
  <c r="U136" i="12"/>
  <c r="U63" i="12"/>
  <c r="V63" i="12" s="1"/>
  <c r="V47" i="12"/>
  <c r="O30" i="12"/>
  <c r="O25" i="12"/>
  <c r="P169" i="12"/>
  <c r="Q153" i="12" s="1"/>
  <c r="Q165" i="12"/>
  <c r="Q92" i="12"/>
  <c r="R76" i="12" s="1"/>
  <c r="S162" i="12"/>
  <c r="S89" i="12"/>
  <c r="T73" i="12" s="1"/>
  <c r="Q161" i="12"/>
  <c r="Q88" i="12"/>
  <c r="R72" i="12" s="1"/>
  <c r="O172" i="12"/>
  <c r="P156" i="12" s="1"/>
  <c r="P172" i="12" s="1"/>
  <c r="Q156" i="12" s="1"/>
  <c r="Q172" i="12" s="1"/>
  <c r="R156" i="12" s="1"/>
  <c r="R172" i="12" s="1"/>
  <c r="S156" i="12" s="1"/>
  <c r="S172" i="12" s="1"/>
  <c r="T156" i="12" s="1"/>
  <c r="N33" i="12"/>
  <c r="N28" i="12"/>
  <c r="P195" i="12"/>
  <c r="Q179" i="12" s="1"/>
  <c r="Q163" i="12"/>
  <c r="Q171" i="12" s="1"/>
  <c r="R155" i="12" s="1"/>
  <c r="Q90" i="12"/>
  <c r="R74" i="12" s="1"/>
  <c r="T138" i="12"/>
  <c r="T65" i="12"/>
  <c r="U49" i="12" s="1"/>
  <c r="T164" i="12"/>
  <c r="T91" i="12"/>
  <c r="U75" i="12" s="1"/>
  <c r="O152" i="12"/>
  <c r="O158" i="12" s="1"/>
  <c r="R87" i="12"/>
  <c r="S71" i="12" s="1"/>
  <c r="R160" i="12"/>
  <c r="Q10" i="12"/>
  <c r="O147" i="12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T134" i="12"/>
  <c r="T61" i="12"/>
  <c r="U45" i="12" s="1"/>
  <c r="P37" i="12"/>
  <c r="P38" i="12" s="1"/>
  <c r="O146" i="12"/>
  <c r="P130" i="12" s="1"/>
  <c r="P146" i="12" s="1"/>
  <c r="Q130" i="12" s="1"/>
  <c r="Q146" i="12" s="1"/>
  <c r="R130" i="12" s="1"/>
  <c r="R146" i="12" s="1"/>
  <c r="S130" i="12" s="1"/>
  <c r="S146" i="12" s="1"/>
  <c r="T130" i="12" s="1"/>
  <c r="O143" i="12"/>
  <c r="P127" i="12" s="1"/>
  <c r="P143" i="12" s="1"/>
  <c r="Q127" i="12" s="1"/>
  <c r="O145" i="12"/>
  <c r="P129" i="12" s="1"/>
  <c r="P145" i="12" s="1"/>
  <c r="Q129" i="12" s="1"/>
  <c r="Q188" i="12"/>
  <c r="Q115" i="12"/>
  <c r="O126" i="12"/>
  <c r="O132" i="12" s="1"/>
  <c r="Q192" i="12" l="1"/>
  <c r="Q36" i="12" s="1"/>
  <c r="P196" i="12"/>
  <c r="Q166" i="12"/>
  <c r="Q31" i="12" s="1"/>
  <c r="R99" i="12"/>
  <c r="R103" i="12" s="1"/>
  <c r="Q119" i="12"/>
  <c r="Q180" i="12"/>
  <c r="Q184" i="12" s="1"/>
  <c r="P200" i="12"/>
  <c r="Q145" i="12"/>
  <c r="R129" i="12" s="1"/>
  <c r="U147" i="12"/>
  <c r="S170" i="12"/>
  <c r="T154" i="12" s="1"/>
  <c r="Q195" i="12"/>
  <c r="R179" i="12" s="1"/>
  <c r="Q143" i="12"/>
  <c r="R127" i="12" s="1"/>
  <c r="Q169" i="12"/>
  <c r="R153" i="12" s="1"/>
  <c r="P19" i="12"/>
  <c r="Q196" i="12"/>
  <c r="V131" i="12"/>
  <c r="V128" i="12"/>
  <c r="U138" i="12"/>
  <c r="U65" i="12"/>
  <c r="V65" i="12" s="1"/>
  <c r="V49" i="12"/>
  <c r="T172" i="12"/>
  <c r="U156" i="12" s="1"/>
  <c r="W136" i="12"/>
  <c r="V136" i="12"/>
  <c r="R161" i="12"/>
  <c r="R88" i="12"/>
  <c r="S72" i="12" s="1"/>
  <c r="O27" i="12"/>
  <c r="O28" i="12" s="1"/>
  <c r="U134" i="12"/>
  <c r="U61" i="12"/>
  <c r="V61" i="12" s="1"/>
  <c r="V45" i="12"/>
  <c r="U144" i="12"/>
  <c r="R187" i="12"/>
  <c r="R195" i="12" s="1"/>
  <c r="S179" i="12" s="1"/>
  <c r="R114" i="12"/>
  <c r="S98" i="12" s="1"/>
  <c r="S160" i="12"/>
  <c r="S87" i="12"/>
  <c r="T71" i="12" s="1"/>
  <c r="T162" i="12"/>
  <c r="T89" i="12"/>
  <c r="U73" i="12" s="1"/>
  <c r="R135" i="12"/>
  <c r="R62" i="12"/>
  <c r="S46" i="12" s="1"/>
  <c r="T146" i="12"/>
  <c r="U130" i="12" s="1"/>
  <c r="O32" i="12"/>
  <c r="R137" i="12"/>
  <c r="R64" i="12"/>
  <c r="S48" i="12" s="1"/>
  <c r="Q14" i="12"/>
  <c r="Q15" i="12" s="1"/>
  <c r="R163" i="12"/>
  <c r="R171" i="12" s="1"/>
  <c r="S155" i="12" s="1"/>
  <c r="R90" i="12"/>
  <c r="S74" i="12" s="1"/>
  <c r="R188" i="12"/>
  <c r="R115" i="12"/>
  <c r="Q35" i="12"/>
  <c r="R7" i="12"/>
  <c r="R9" i="12" s="1"/>
  <c r="O168" i="12"/>
  <c r="R165" i="12"/>
  <c r="R92" i="12"/>
  <c r="S76" i="12" s="1"/>
  <c r="O142" i="12"/>
  <c r="U164" i="12"/>
  <c r="U91" i="12"/>
  <c r="V91" i="12" s="1"/>
  <c r="V75" i="12"/>
  <c r="Q173" i="12"/>
  <c r="R157" i="12" s="1"/>
  <c r="W139" i="12"/>
  <c r="V139" i="12"/>
  <c r="R192" i="12" l="1"/>
  <c r="R36" i="12" s="1"/>
  <c r="R166" i="12"/>
  <c r="R31" i="12" s="1"/>
  <c r="T170" i="12"/>
  <c r="U154" i="12" s="1"/>
  <c r="V147" i="12"/>
  <c r="C28" i="12"/>
  <c r="R143" i="12"/>
  <c r="S127" i="12" s="1"/>
  <c r="R140" i="12"/>
  <c r="R26" i="12" s="1"/>
  <c r="V144" i="12"/>
  <c r="C25" i="12"/>
  <c r="R145" i="12"/>
  <c r="S129" i="12" s="1"/>
  <c r="P126" i="12"/>
  <c r="O148" i="12"/>
  <c r="P152" i="12"/>
  <c r="O174" i="12"/>
  <c r="S99" i="12"/>
  <c r="S103" i="12" s="1"/>
  <c r="R119" i="12"/>
  <c r="R180" i="12"/>
  <c r="R184" i="12" s="1"/>
  <c r="Q200" i="12"/>
  <c r="R169" i="12"/>
  <c r="S153" i="12" s="1"/>
  <c r="P20" i="12"/>
  <c r="Q17" i="12"/>
  <c r="V154" i="12"/>
  <c r="P30" i="12"/>
  <c r="V134" i="12"/>
  <c r="W134" i="12"/>
  <c r="O33" i="12"/>
  <c r="U162" i="12"/>
  <c r="U89" i="12"/>
  <c r="V89" i="12" s="1"/>
  <c r="V73" i="12"/>
  <c r="R12" i="12"/>
  <c r="Q37" i="12"/>
  <c r="Q38" i="12" s="1"/>
  <c r="U146" i="12"/>
  <c r="V130" i="12"/>
  <c r="T87" i="12"/>
  <c r="U71" i="12" s="1"/>
  <c r="T160" i="12"/>
  <c r="U172" i="12"/>
  <c r="V156" i="12"/>
  <c r="R173" i="12"/>
  <c r="S157" i="12" s="1"/>
  <c r="S165" i="12"/>
  <c r="S92" i="12"/>
  <c r="T76" i="12" s="1"/>
  <c r="S188" i="12"/>
  <c r="S115" i="12"/>
  <c r="S137" i="12"/>
  <c r="S64" i="12"/>
  <c r="T48" i="12" s="1"/>
  <c r="P25" i="12"/>
  <c r="W164" i="12"/>
  <c r="V164" i="12"/>
  <c r="S163" i="12"/>
  <c r="S171" i="12" s="1"/>
  <c r="T155" i="12" s="1"/>
  <c r="S90" i="12"/>
  <c r="T74" i="12" s="1"/>
  <c r="S62" i="12"/>
  <c r="T46" i="12" s="1"/>
  <c r="S135" i="12"/>
  <c r="S114" i="12"/>
  <c r="T98" i="12" s="1"/>
  <c r="S187" i="12"/>
  <c r="S195" i="12" s="1"/>
  <c r="T179" i="12" s="1"/>
  <c r="S161" i="12"/>
  <c r="S88" i="12"/>
  <c r="T72" i="12" s="1"/>
  <c r="V138" i="12"/>
  <c r="W138" i="12"/>
  <c r="R196" i="12" l="1"/>
  <c r="S166" i="12"/>
  <c r="S31" i="12" s="1"/>
  <c r="S143" i="12"/>
  <c r="T127" i="12" s="1"/>
  <c r="S140" i="12"/>
  <c r="S26" i="12" s="1"/>
  <c r="V172" i="12"/>
  <c r="D27" i="12"/>
  <c r="S145" i="12"/>
  <c r="T129" i="12" s="1"/>
  <c r="P168" i="12"/>
  <c r="P158" i="12"/>
  <c r="V146" i="12"/>
  <c r="C27" i="12"/>
  <c r="P142" i="12"/>
  <c r="P132" i="12"/>
  <c r="S192" i="12"/>
  <c r="S180" i="12"/>
  <c r="S184" i="12" s="1"/>
  <c r="R200" i="12"/>
  <c r="T99" i="12"/>
  <c r="T103" i="12" s="1"/>
  <c r="S119" i="12"/>
  <c r="S169" i="12"/>
  <c r="T153" i="12" s="1"/>
  <c r="S173" i="12"/>
  <c r="T157" i="12" s="1"/>
  <c r="Q19" i="12"/>
  <c r="V162" i="12"/>
  <c r="W162" i="12"/>
  <c r="U87" i="12"/>
  <c r="V87" i="12" s="1"/>
  <c r="U160" i="12"/>
  <c r="V71" i="12"/>
  <c r="S7" i="12"/>
  <c r="S9" i="12" s="1"/>
  <c r="R10" i="12"/>
  <c r="U170" i="12"/>
  <c r="T163" i="12"/>
  <c r="T171" i="12" s="1"/>
  <c r="U155" i="12" s="1"/>
  <c r="T90" i="12"/>
  <c r="U74" i="12" s="1"/>
  <c r="R14" i="12"/>
  <c r="T187" i="12"/>
  <c r="T195" i="12" s="1"/>
  <c r="U179" i="12" s="1"/>
  <c r="T114" i="12"/>
  <c r="U98" i="12" s="1"/>
  <c r="T165" i="12"/>
  <c r="T92" i="12"/>
  <c r="U76" i="12" s="1"/>
  <c r="T62" i="12"/>
  <c r="U46" i="12" s="1"/>
  <c r="T135" i="12"/>
  <c r="T137" i="12"/>
  <c r="T64" i="12"/>
  <c r="U48" i="12" s="1"/>
  <c r="P27" i="12"/>
  <c r="T161" i="12"/>
  <c r="T88" i="12"/>
  <c r="U72" i="12" s="1"/>
  <c r="R35" i="12"/>
  <c r="P32" i="12"/>
  <c r="T166" i="12" l="1"/>
  <c r="T31" i="12" s="1"/>
  <c r="Q152" i="12"/>
  <c r="P174" i="12"/>
  <c r="Q126" i="12"/>
  <c r="P148" i="12"/>
  <c r="T145" i="12"/>
  <c r="U129" i="12" s="1"/>
  <c r="V129" i="12" s="1"/>
  <c r="E27" i="12"/>
  <c r="T143" i="12"/>
  <c r="U127" i="12" s="1"/>
  <c r="V127" i="12" s="1"/>
  <c r="T140" i="12"/>
  <c r="T26" i="12" s="1"/>
  <c r="V170" i="12"/>
  <c r="D25" i="12"/>
  <c r="E25" i="12" s="1"/>
  <c r="T115" i="12"/>
  <c r="T188" i="12"/>
  <c r="S36" i="12"/>
  <c r="S196" i="12"/>
  <c r="T173" i="12"/>
  <c r="U157" i="12" s="1"/>
  <c r="V157" i="12" s="1"/>
  <c r="Q20" i="12"/>
  <c r="R17" i="12"/>
  <c r="T169" i="12"/>
  <c r="U153" i="12" s="1"/>
  <c r="V153" i="12" s="1"/>
  <c r="V155" i="12"/>
  <c r="S12" i="12"/>
  <c r="R37" i="12"/>
  <c r="R38" i="12" s="1"/>
  <c r="V160" i="12"/>
  <c r="W160" i="12"/>
  <c r="V179" i="12"/>
  <c r="U92" i="12"/>
  <c r="V92" i="12" s="1"/>
  <c r="U165" i="12"/>
  <c r="V76" i="12"/>
  <c r="Q30" i="12"/>
  <c r="U137" i="12"/>
  <c r="U64" i="12"/>
  <c r="V64" i="12" s="1"/>
  <c r="V48" i="12"/>
  <c r="U90" i="12"/>
  <c r="V90" i="12" s="1"/>
  <c r="U163" i="12"/>
  <c r="U171" i="12" s="1"/>
  <c r="V74" i="12"/>
  <c r="U88" i="12"/>
  <c r="V88" i="12" s="1"/>
  <c r="U161" i="12"/>
  <c r="U166" i="12" s="1"/>
  <c r="V72" i="12"/>
  <c r="P33" i="12"/>
  <c r="U187" i="12"/>
  <c r="U195" i="12" s="1"/>
  <c r="V195" i="12" s="1"/>
  <c r="U114" i="12"/>
  <c r="V114" i="12" s="1"/>
  <c r="V98" i="12"/>
  <c r="U135" i="12"/>
  <c r="U140" i="12" s="1"/>
  <c r="U62" i="12"/>
  <c r="V62" i="12" s="1"/>
  <c r="V46" i="12"/>
  <c r="Q25" i="12"/>
  <c r="P28" i="12"/>
  <c r="R15" i="12"/>
  <c r="S10" i="12"/>
  <c r="U31" i="12" l="1"/>
  <c r="W166" i="12"/>
  <c r="V171" i="12"/>
  <c r="D26" i="12"/>
  <c r="Q142" i="12"/>
  <c r="Q132" i="12"/>
  <c r="U26" i="12"/>
  <c r="W26" i="12" s="1"/>
  <c r="W140" i="12"/>
  <c r="U145" i="12"/>
  <c r="Q168" i="12"/>
  <c r="Q158" i="12"/>
  <c r="T180" i="12"/>
  <c r="S200" i="12"/>
  <c r="T196" i="12"/>
  <c r="T192" i="12"/>
  <c r="T36" i="12" s="1"/>
  <c r="U99" i="12"/>
  <c r="T119" i="12"/>
  <c r="W31" i="12"/>
  <c r="R19" i="12"/>
  <c r="W161" i="12"/>
  <c r="V161" i="12"/>
  <c r="Q32" i="12"/>
  <c r="V135" i="12"/>
  <c r="V140" i="12" s="1"/>
  <c r="W135" i="12"/>
  <c r="Q27" i="12"/>
  <c r="Q28" i="12" s="1"/>
  <c r="V163" i="12"/>
  <c r="W163" i="12"/>
  <c r="W165" i="12"/>
  <c r="V165" i="12"/>
  <c r="U143" i="12"/>
  <c r="U173" i="12"/>
  <c r="T7" i="12"/>
  <c r="T9" i="12" s="1"/>
  <c r="S35" i="12"/>
  <c r="V137" i="12"/>
  <c r="W137" i="12"/>
  <c r="V187" i="12"/>
  <c r="W187" i="12"/>
  <c r="U169" i="12"/>
  <c r="S14" i="12"/>
  <c r="V166" i="12" l="1"/>
  <c r="R126" i="12"/>
  <c r="Q148" i="12"/>
  <c r="R152" i="12"/>
  <c r="Q174" i="12"/>
  <c r="V145" i="12"/>
  <c r="C26" i="12"/>
  <c r="E26" i="12" s="1"/>
  <c r="V169" i="12"/>
  <c r="D24" i="12"/>
  <c r="V173" i="12"/>
  <c r="D28" i="12"/>
  <c r="E28" i="12" s="1"/>
  <c r="V143" i="12"/>
  <c r="C24" i="12"/>
  <c r="U180" i="12"/>
  <c r="V180" i="12" s="1"/>
  <c r="V184" i="12" s="1"/>
  <c r="T200" i="12"/>
  <c r="U103" i="12"/>
  <c r="U188" i="12"/>
  <c r="U115" i="12"/>
  <c r="V99" i="12"/>
  <c r="V103" i="12" s="1"/>
  <c r="T184" i="12"/>
  <c r="R20" i="12"/>
  <c r="S17" i="12"/>
  <c r="R30" i="12"/>
  <c r="Q33" i="12"/>
  <c r="S37" i="12"/>
  <c r="S38" i="12"/>
  <c r="T12" i="12"/>
  <c r="S15" i="12"/>
  <c r="T10" i="12"/>
  <c r="R25" i="12"/>
  <c r="E24" i="12" l="1"/>
  <c r="R168" i="12"/>
  <c r="R158" i="12"/>
  <c r="R142" i="12"/>
  <c r="R132" i="12"/>
  <c r="V115" i="12"/>
  <c r="V119" i="12" s="1"/>
  <c r="U119" i="12"/>
  <c r="U184" i="12"/>
  <c r="U196" i="12"/>
  <c r="U192" i="12"/>
  <c r="V188" i="12"/>
  <c r="V192" i="12" s="1"/>
  <c r="W188" i="12"/>
  <c r="S19" i="12"/>
  <c r="T14" i="12"/>
  <c r="T35" i="12"/>
  <c r="R27" i="12"/>
  <c r="R28" i="12" s="1"/>
  <c r="R32" i="12"/>
  <c r="U7" i="12"/>
  <c r="U9" i="12" s="1"/>
  <c r="S152" i="12" l="1"/>
  <c r="R174" i="12"/>
  <c r="S126" i="12"/>
  <c r="R148" i="12"/>
  <c r="U36" i="12"/>
  <c r="W36" i="12" s="1"/>
  <c r="W192" i="12"/>
  <c r="V196" i="12"/>
  <c r="V200" i="12" s="1"/>
  <c r="U200" i="12"/>
  <c r="S20" i="12"/>
  <c r="T17" i="12"/>
  <c r="S25" i="12"/>
  <c r="U10" i="12"/>
  <c r="V10" i="12" s="1"/>
  <c r="C40" i="12" s="1"/>
  <c r="T37" i="12"/>
  <c r="S30" i="12"/>
  <c r="U12" i="12"/>
  <c r="R33" i="12"/>
  <c r="T15" i="12"/>
  <c r="S158" i="12" l="1"/>
  <c r="S168" i="12"/>
  <c r="S142" i="12"/>
  <c r="S132" i="12"/>
  <c r="T19" i="12"/>
  <c r="U14" i="12"/>
  <c r="S32" i="12"/>
  <c r="S33" i="12" s="1"/>
  <c r="S27" i="12"/>
  <c r="U35" i="12"/>
  <c r="T38" i="12"/>
  <c r="T126" i="12" l="1"/>
  <c r="S148" i="12"/>
  <c r="T152" i="12"/>
  <c r="S174" i="12"/>
  <c r="T20" i="12"/>
  <c r="U17" i="12"/>
  <c r="T25" i="12"/>
  <c r="U37" i="12"/>
  <c r="E30" i="12" s="1"/>
  <c r="S28" i="12"/>
  <c r="T30" i="12"/>
  <c r="U15" i="12"/>
  <c r="V15" i="12" s="1"/>
  <c r="D40" i="12" s="1"/>
  <c r="T142" i="12" l="1"/>
  <c r="T132" i="12"/>
  <c r="T158" i="12"/>
  <c r="T168" i="12"/>
  <c r="U19" i="12"/>
  <c r="T32" i="12"/>
  <c r="T33" i="12" s="1"/>
  <c r="U38" i="12"/>
  <c r="V38" i="12" s="1"/>
  <c r="E41" i="12" s="1"/>
  <c r="T27" i="12"/>
  <c r="U152" i="12" l="1"/>
  <c r="T174" i="12"/>
  <c r="U126" i="12"/>
  <c r="T148" i="12"/>
  <c r="U20" i="12"/>
  <c r="V20" i="12" s="1"/>
  <c r="E40" i="12" s="1"/>
  <c r="F40" i="12" s="1"/>
  <c r="E14" i="12"/>
  <c r="U25" i="12"/>
  <c r="T28" i="12"/>
  <c r="U30" i="12"/>
  <c r="U142" i="12" l="1"/>
  <c r="U132" i="12"/>
  <c r="V126" i="12"/>
  <c r="V132" i="12" s="1"/>
  <c r="U158" i="12"/>
  <c r="U168" i="12"/>
  <c r="V152" i="12"/>
  <c r="V158" i="12" s="1"/>
  <c r="E42" i="12"/>
  <c r="E15" i="12"/>
  <c r="U32" i="12"/>
  <c r="U27" i="12"/>
  <c r="V168" i="12" l="1"/>
  <c r="V174" i="12" s="1"/>
  <c r="U174" i="12"/>
  <c r="D23" i="12"/>
  <c r="D29" i="12" s="1"/>
  <c r="V142" i="12"/>
  <c r="V148" i="12" s="1"/>
  <c r="U148" i="12"/>
  <c r="C23" i="12"/>
  <c r="U28" i="12"/>
  <c r="V28" i="12" s="1"/>
  <c r="C41" i="12" s="1"/>
  <c r="U33" i="12"/>
  <c r="V33" i="12" s="1"/>
  <c r="C29" i="12" l="1"/>
  <c r="E29" i="12" s="1"/>
  <c r="E31" i="12" s="1"/>
  <c r="E23" i="12"/>
  <c r="D41" i="12"/>
  <c r="D42" i="12" s="1"/>
  <c r="C42" i="12"/>
  <c r="C44" i="12" s="1"/>
  <c r="C30" i="12" l="1"/>
  <c r="C31" i="12" s="1"/>
  <c r="C14" i="12"/>
  <c r="C15" i="12" s="1"/>
  <c r="D44" i="12"/>
  <c r="F42" i="12"/>
  <c r="F41" i="12"/>
  <c r="D30" i="12" l="1"/>
  <c r="D31" i="12" s="1"/>
  <c r="D14" i="12"/>
  <c r="D15" i="12" s="1"/>
  <c r="D47" i="8" l="1"/>
  <c r="U5" i="10" l="1"/>
  <c r="X45" i="11" l="1"/>
  <c r="X44" i="11"/>
  <c r="W43" i="11"/>
  <c r="W41" i="11"/>
  <c r="X40" i="11"/>
  <c r="X39" i="11"/>
  <c r="X38" i="11"/>
  <c r="W37" i="11"/>
  <c r="X36" i="11"/>
  <c r="W35" i="11"/>
  <c r="X35" i="11" s="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G40" i="1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U43" i="11"/>
  <c r="X42" i="11"/>
  <c r="U40" i="11"/>
  <c r="X34" i="11"/>
  <c r="R29" i="11"/>
  <c r="T29" i="11" s="1"/>
  <c r="X17" i="11"/>
  <c r="T5" i="11"/>
  <c r="T4" i="11"/>
  <c r="X43" i="11" l="1"/>
  <c r="W18" i="1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7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8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2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5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6" i="8" s="1"/>
  <c r="V44" i="11"/>
  <c r="Y44" i="11" s="1"/>
  <c r="J44" i="11" s="1"/>
  <c r="L44" i="11" s="1"/>
  <c r="I44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4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39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3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5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0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3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1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X29" i="10"/>
  <c r="W29" i="10"/>
  <c r="U29" i="10"/>
  <c r="R29" i="10"/>
  <c r="T29" i="10" s="1"/>
  <c r="G29" i="10"/>
  <c r="Y28" i="10"/>
  <c r="J28" i="10" s="1"/>
  <c r="L28" i="10" s="1"/>
  <c r="X28" i="10"/>
  <c r="W28" i="10"/>
  <c r="U28" i="10"/>
  <c r="R28" i="10"/>
  <c r="T28" i="10" s="1"/>
  <c r="G28" i="10"/>
  <c r="Y27" i="10"/>
  <c r="J27" i="10" s="1"/>
  <c r="L27" i="10" s="1"/>
  <c r="X27" i="10"/>
  <c r="W27" i="10"/>
  <c r="U27" i="10"/>
  <c r="R27" i="10"/>
  <c r="T27" i="10" s="1"/>
  <c r="G27" i="10"/>
  <c r="Y20" i="10"/>
  <c r="J20" i="10" s="1"/>
  <c r="L20" i="10" s="1"/>
  <c r="X20" i="10"/>
  <c r="W20" i="10"/>
  <c r="U20" i="10"/>
  <c r="R20" i="10"/>
  <c r="T20" i="10" s="1"/>
  <c r="G20" i="10"/>
  <c r="Y19" i="10"/>
  <c r="J19" i="10" s="1"/>
  <c r="L19" i="10" s="1"/>
  <c r="X19" i="10"/>
  <c r="W19" i="10"/>
  <c r="U19" i="10"/>
  <c r="R19" i="10"/>
  <c r="T19" i="10" s="1"/>
  <c r="G19" i="10"/>
  <c r="Y18" i="10"/>
  <c r="J18" i="10" s="1"/>
  <c r="L18" i="10" s="1"/>
  <c r="X18" i="10"/>
  <c r="W18" i="10"/>
  <c r="U18" i="10"/>
  <c r="R18" i="10"/>
  <c r="T18" i="10" s="1"/>
  <c r="G18" i="10"/>
  <c r="Y17" i="10"/>
  <c r="J17" i="10" s="1"/>
  <c r="L17" i="10" s="1"/>
  <c r="X17" i="10"/>
  <c r="W17" i="10"/>
  <c r="U17" i="10"/>
  <c r="R17" i="10"/>
  <c r="T17" i="10" s="1"/>
  <c r="G17" i="10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L47" i="9"/>
  <c r="G47" i="9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Y28" i="9"/>
  <c r="X28" i="9"/>
  <c r="W28" i="9"/>
  <c r="U28" i="9"/>
  <c r="R28" i="9"/>
  <c r="T28" i="9" s="1"/>
  <c r="G28" i="9"/>
  <c r="Y27" i="9"/>
  <c r="X27" i="9"/>
  <c r="W27" i="9"/>
  <c r="U27" i="9"/>
  <c r="R27" i="9"/>
  <c r="T27" i="9" s="1"/>
  <c r="G27" i="9"/>
  <c r="R26" i="9"/>
  <c r="T26" i="9" s="1"/>
  <c r="Y25" i="9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Y19" i="9"/>
  <c r="X19" i="9"/>
  <c r="W19" i="9"/>
  <c r="U19" i="9"/>
  <c r="R19" i="9"/>
  <c r="T19" i="9" s="1"/>
  <c r="G19" i="9"/>
  <c r="Y18" i="9"/>
  <c r="X18" i="9"/>
  <c r="W18" i="9"/>
  <c r="U18" i="9"/>
  <c r="R18" i="9"/>
  <c r="T18" i="9" s="1"/>
  <c r="G18" i="9"/>
  <c r="Y17" i="9"/>
  <c r="X17" i="9"/>
  <c r="W17" i="9"/>
  <c r="U17" i="9"/>
  <c r="R17" i="9"/>
  <c r="T17" i="9" s="1"/>
  <c r="G17" i="9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8" i="8"/>
  <c r="G48" i="8"/>
  <c r="L47" i="8"/>
  <c r="S46" i="8"/>
  <c r="K46" i="8"/>
  <c r="K49" i="8" s="1"/>
  <c r="R45" i="8"/>
  <c r="T45" i="8" s="1"/>
  <c r="X44" i="8"/>
  <c r="U44" i="8"/>
  <c r="R44" i="8"/>
  <c r="T44" i="8" s="1"/>
  <c r="U43" i="8"/>
  <c r="R43" i="8"/>
  <c r="T43" i="8" s="1"/>
  <c r="X42" i="8"/>
  <c r="U42" i="8"/>
  <c r="R42" i="8"/>
  <c r="T42" i="8" s="1"/>
  <c r="V42" i="8" s="1"/>
  <c r="W41" i="8"/>
  <c r="U41" i="8"/>
  <c r="U40" i="8"/>
  <c r="U39" i="8"/>
  <c r="R39" i="8"/>
  <c r="T39" i="8" s="1"/>
  <c r="U38" i="8"/>
  <c r="R37" i="8"/>
  <c r="T37" i="8" s="1"/>
  <c r="X36" i="8"/>
  <c r="U36" i="8"/>
  <c r="R36" i="8"/>
  <c r="T36" i="8" s="1"/>
  <c r="V36" i="8" s="1"/>
  <c r="X34" i="8"/>
  <c r="U34" i="8"/>
  <c r="R34" i="8"/>
  <c r="T34" i="8" s="1"/>
  <c r="W33" i="8"/>
  <c r="X33" i="8" s="1"/>
  <c r="U33" i="8"/>
  <c r="R33" i="8"/>
  <c r="T33" i="8" s="1"/>
  <c r="U32" i="8"/>
  <c r="R32" i="8"/>
  <c r="T32" i="8" s="1"/>
  <c r="U31" i="8"/>
  <c r="R31" i="8"/>
  <c r="T31" i="8" s="1"/>
  <c r="U29" i="8"/>
  <c r="W28" i="8"/>
  <c r="U28" i="8"/>
  <c r="R28" i="8"/>
  <c r="T28" i="8" s="1"/>
  <c r="W27" i="8"/>
  <c r="U27" i="8"/>
  <c r="H25" i="10"/>
  <c r="R25" i="10"/>
  <c r="T25" i="10" s="1"/>
  <c r="H24" i="10"/>
  <c r="R24" i="8"/>
  <c r="T24" i="8" s="1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V32" i="8" l="1"/>
  <c r="V34" i="8"/>
  <c r="V39" i="8"/>
  <c r="V43" i="8"/>
  <c r="V44" i="8"/>
  <c r="V31" i="8"/>
  <c r="V33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R35" i="8"/>
  <c r="T35" i="8" s="1"/>
  <c r="V38" i="10"/>
  <c r="V42" i="10"/>
  <c r="V14" i="8"/>
  <c r="Y14" i="8" s="1"/>
  <c r="J14" i="8" s="1"/>
  <c r="L14" i="8" s="1"/>
  <c r="V33" i="9"/>
  <c r="V37" i="9"/>
  <c r="V41" i="9"/>
  <c r="V45" i="9"/>
  <c r="G17" i="8"/>
  <c r="G45" i="8"/>
  <c r="V31" i="9"/>
  <c r="V35" i="9"/>
  <c r="V39" i="9"/>
  <c r="V43" i="9"/>
  <c r="T46" i="11"/>
  <c r="V12" i="11"/>
  <c r="V13" i="8"/>
  <c r="Y13" i="8" s="1"/>
  <c r="J13" i="8" s="1"/>
  <c r="L13" i="8" s="1"/>
  <c r="W34" i="8"/>
  <c r="G15" i="8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M19" i="9" s="1"/>
  <c r="Y19" i="8"/>
  <c r="J19" i="8" s="1"/>
  <c r="L19" i="8" s="1"/>
  <c r="M31" i="10"/>
  <c r="J13" i="9"/>
  <c r="L13" i="9" s="1"/>
  <c r="M13" i="9" s="1"/>
  <c r="J29" i="9"/>
  <c r="L29" i="9" s="1"/>
  <c r="M29" i="9" s="1"/>
  <c r="Y29" i="8"/>
  <c r="J29" i="8" s="1"/>
  <c r="L29" i="8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M18" i="9" s="1"/>
  <c r="Y18" i="8"/>
  <c r="J18" i="8" s="1"/>
  <c r="L18" i="8" s="1"/>
  <c r="V20" i="9"/>
  <c r="J20" i="9"/>
  <c r="L20" i="9" s="1"/>
  <c r="M20" i="9" s="1"/>
  <c r="Y20" i="8"/>
  <c r="J20" i="8" s="1"/>
  <c r="L20" i="8" s="1"/>
  <c r="J12" i="9"/>
  <c r="L12" i="9" s="1"/>
  <c r="M12" i="9" s="1"/>
  <c r="J28" i="9"/>
  <c r="L28" i="9" s="1"/>
  <c r="M28" i="9" s="1"/>
  <c r="Y28" i="8"/>
  <c r="J28" i="8" s="1"/>
  <c r="L28" i="8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M17" i="9" s="1"/>
  <c r="Y17" i="8"/>
  <c r="J17" i="8" s="1"/>
  <c r="L17" i="8" s="1"/>
  <c r="V19" i="9"/>
  <c r="M33" i="10"/>
  <c r="J15" i="9"/>
  <c r="L15" i="9" s="1"/>
  <c r="M15" i="9" s="1"/>
  <c r="J27" i="9"/>
  <c r="L27" i="9" s="1"/>
  <c r="M27" i="9" s="1"/>
  <c r="Y27" i="8"/>
  <c r="J27" i="8" s="1"/>
  <c r="L27" i="8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M36" i="10"/>
  <c r="M35" i="10"/>
  <c r="M45" i="10"/>
  <c r="M19" i="10"/>
  <c r="W36" i="8"/>
  <c r="X43" i="8"/>
  <c r="U45" i="8"/>
  <c r="V45" i="8" s="1"/>
  <c r="X13" i="8"/>
  <c r="G44" i="8"/>
  <c r="H22" i="9"/>
  <c r="W22" i="9" s="1"/>
  <c r="X22" i="9" s="1"/>
  <c r="H24" i="9"/>
  <c r="W24" i="9" s="1"/>
  <c r="G27" i="8"/>
  <c r="G29" i="8"/>
  <c r="X20" i="8"/>
  <c r="G28" i="8"/>
  <c r="G31" i="8"/>
  <c r="G41" i="8"/>
  <c r="W32" i="8"/>
  <c r="X32" i="8" s="1"/>
  <c r="W31" i="8"/>
  <c r="H23" i="9"/>
  <c r="W23" i="9" s="1"/>
  <c r="X23" i="9" s="1"/>
  <c r="G18" i="8"/>
  <c r="R29" i="8"/>
  <c r="T29" i="8" s="1"/>
  <c r="X31" i="8"/>
  <c r="W38" i="8"/>
  <c r="X27" i="8"/>
  <c r="X41" i="8"/>
  <c r="X15" i="8"/>
  <c r="G20" i="8"/>
  <c r="X28" i="8"/>
  <c r="W37" i="8"/>
  <c r="G43" i="8"/>
  <c r="M43" i="10"/>
  <c r="M38" i="10"/>
  <c r="M29" i="10"/>
  <c r="M18" i="10"/>
  <c r="X18" i="8"/>
  <c r="U15" i="8"/>
  <c r="V15" i="8" s="1"/>
  <c r="Y15" i="8" s="1"/>
  <c r="J15" i="8" s="1"/>
  <c r="L15" i="8" s="1"/>
  <c r="G40" i="8"/>
  <c r="R40" i="8"/>
  <c r="T40" i="8" s="1"/>
  <c r="D46" i="8"/>
  <c r="G12" i="8"/>
  <c r="H26" i="10"/>
  <c r="F46" i="8"/>
  <c r="F49" i="8" s="1"/>
  <c r="G13" i="8"/>
  <c r="G14" i="8"/>
  <c r="W19" i="8"/>
  <c r="H21" i="9"/>
  <c r="H21" i="10"/>
  <c r="X21" i="8"/>
  <c r="R25" i="8"/>
  <c r="T25" i="8" s="1"/>
  <c r="W26" i="8"/>
  <c r="X26" i="8" s="1"/>
  <c r="X29" i="8"/>
  <c r="W29" i="8"/>
  <c r="X19" i="8"/>
  <c r="G19" i="8"/>
  <c r="G38" i="8"/>
  <c r="X40" i="8"/>
  <c r="W40" i="8"/>
  <c r="H26" i="9"/>
  <c r="W18" i="8"/>
  <c r="G36" i="8"/>
  <c r="U37" i="8"/>
  <c r="V37" i="8" s="1"/>
  <c r="G37" i="8"/>
  <c r="R12" i="8"/>
  <c r="R22" i="8"/>
  <c r="T22" i="8" s="1"/>
  <c r="W17" i="8"/>
  <c r="W25" i="10"/>
  <c r="X25" i="10" s="1"/>
  <c r="R41" i="8"/>
  <c r="T41" i="8" s="1"/>
  <c r="V41" i="8" s="1"/>
  <c r="M20" i="10"/>
  <c r="X17" i="8"/>
  <c r="W24" i="10"/>
  <c r="X24" i="10" s="1"/>
  <c r="W24" i="8"/>
  <c r="X24" i="8" s="1"/>
  <c r="G33" i="8"/>
  <c r="X37" i="8"/>
  <c r="R38" i="8"/>
  <c r="T38" i="8" s="1"/>
  <c r="W39" i="8"/>
  <c r="G47" i="10"/>
  <c r="M14" i="10"/>
  <c r="R21" i="10"/>
  <c r="T21" i="10" s="1"/>
  <c r="R21" i="8"/>
  <c r="T21" i="8" s="1"/>
  <c r="W14" i="8"/>
  <c r="R19" i="8"/>
  <c r="T19" i="8" s="1"/>
  <c r="F46" i="10"/>
  <c r="F49" i="10" s="1"/>
  <c r="W23" i="10"/>
  <c r="X23" i="10" s="1"/>
  <c r="W23" i="8"/>
  <c r="X23" i="8" s="1"/>
  <c r="R27" i="8"/>
  <c r="T27" i="8" s="1"/>
  <c r="G32" i="8"/>
  <c r="G39" i="8"/>
  <c r="X39" i="8"/>
  <c r="W45" i="8"/>
  <c r="W25" i="8"/>
  <c r="X25" i="8" s="1"/>
  <c r="T12" i="9"/>
  <c r="R46" i="9"/>
  <c r="W13" i="8"/>
  <c r="W22" i="10"/>
  <c r="X22" i="10" s="1"/>
  <c r="W22" i="8"/>
  <c r="X22" i="8" s="1"/>
  <c r="R26" i="10"/>
  <c r="T26" i="10" s="1"/>
  <c r="R26" i="8"/>
  <c r="T26" i="8" s="1"/>
  <c r="G34" i="8"/>
  <c r="X45" i="8"/>
  <c r="M40" i="10"/>
  <c r="M44" i="10"/>
  <c r="M37" i="10"/>
  <c r="X38" i="8"/>
  <c r="G42" i="8"/>
  <c r="M32" i="10"/>
  <c r="R23" i="10"/>
  <c r="T23" i="10" s="1"/>
  <c r="R23" i="8"/>
  <c r="T23" i="8" s="1"/>
  <c r="W42" i="8"/>
  <c r="W44" i="8"/>
  <c r="M28" i="10"/>
  <c r="W35" i="8"/>
  <c r="X35" i="8" s="1"/>
  <c r="W43" i="8"/>
  <c r="J12" i="10"/>
  <c r="V40" i="8" l="1"/>
  <c r="Y40" i="8" s="1"/>
  <c r="J40" i="8" s="1"/>
  <c r="L40" i="8" s="1"/>
  <c r="M40" i="8" s="1"/>
  <c r="V38" i="8"/>
  <c r="Y38" i="8" s="1"/>
  <c r="J38" i="8" s="1"/>
  <c r="L38" i="8" s="1"/>
  <c r="M38" i="8" s="1"/>
  <c r="Y45" i="8"/>
  <c r="J45" i="8" s="1"/>
  <c r="L45" i="8" s="1"/>
  <c r="M45" i="8" s="1"/>
  <c r="V27" i="8"/>
  <c r="M17" i="8"/>
  <c r="M15" i="8"/>
  <c r="V29" i="8"/>
  <c r="M18" i="8"/>
  <c r="Y12" i="11"/>
  <c r="V46" i="11"/>
  <c r="V12" i="9"/>
  <c r="Y42" i="8"/>
  <c r="J42" i="8" s="1"/>
  <c r="L42" i="8" s="1"/>
  <c r="M42" i="8" s="1"/>
  <c r="Y43" i="8"/>
  <c r="J43" i="8" s="1"/>
  <c r="L43" i="8" s="1"/>
  <c r="M43" i="8" s="1"/>
  <c r="Y39" i="8"/>
  <c r="J39" i="8" s="1"/>
  <c r="L39" i="8" s="1"/>
  <c r="M39" i="8" s="1"/>
  <c r="V17" i="8"/>
  <c r="Y36" i="8"/>
  <c r="J36" i="8" s="1"/>
  <c r="L36" i="8" s="1"/>
  <c r="M36" i="8" s="1"/>
  <c r="Y34" i="8"/>
  <c r="J34" i="8" s="1"/>
  <c r="L34" i="8" s="1"/>
  <c r="M34" i="8" s="1"/>
  <c r="V28" i="8"/>
  <c r="V18" i="8"/>
  <c r="V19" i="8"/>
  <c r="Y41" i="8"/>
  <c r="J41" i="8" s="1"/>
  <c r="L41" i="8" s="1"/>
  <c r="M41" i="8" s="1"/>
  <c r="V20" i="8"/>
  <c r="M20" i="8"/>
  <c r="Y31" i="8"/>
  <c r="J31" i="8" s="1"/>
  <c r="L31" i="8" s="1"/>
  <c r="M31" i="8" s="1"/>
  <c r="X24" i="9"/>
  <c r="Y32" i="8"/>
  <c r="J32" i="8" s="1"/>
  <c r="L32" i="8" s="1"/>
  <c r="M32" i="8" s="1"/>
  <c r="M13" i="8"/>
  <c r="Y37" i="8"/>
  <c r="J37" i="8" s="1"/>
  <c r="L37" i="8" s="1"/>
  <c r="M37" i="8" s="1"/>
  <c r="Y44" i="8"/>
  <c r="J44" i="8" s="1"/>
  <c r="L44" i="8" s="1"/>
  <c r="M44" i="8" s="1"/>
  <c r="M29" i="8"/>
  <c r="M19" i="8"/>
  <c r="M28" i="8"/>
  <c r="M27" i="8"/>
  <c r="M14" i="8"/>
  <c r="R24" i="10"/>
  <c r="T24" i="10" s="1"/>
  <c r="W21" i="9"/>
  <c r="X21" i="9" s="1"/>
  <c r="R22" i="10"/>
  <c r="T22" i="10" s="1"/>
  <c r="D46" i="10"/>
  <c r="D49" i="10" s="1"/>
  <c r="R46" i="8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Y46" i="11" l="1"/>
  <c r="J12" i="11"/>
  <c r="Y33" i="8"/>
  <c r="J33" i="8" s="1"/>
  <c r="L33" i="8" s="1"/>
  <c r="M33" i="8" s="1"/>
  <c r="M12" i="10"/>
  <c r="R46" i="10"/>
  <c r="T46" i="8"/>
  <c r="T46" i="10"/>
  <c r="J46" i="11" l="1"/>
  <c r="J49" i="11" s="1"/>
  <c r="J51" i="11" s="1"/>
  <c r="J59" i="11" s="1"/>
  <c r="L12" i="11"/>
  <c r="L46" i="11" l="1"/>
  <c r="I12" i="8"/>
  <c r="M12" i="11"/>
  <c r="M46" i="11" s="1"/>
  <c r="M49" i="11" s="1"/>
  <c r="L49" i="11" l="1"/>
  <c r="I46" i="8"/>
  <c r="L12" i="8"/>
  <c r="M12" i="8" s="1"/>
  <c r="I49" i="8" l="1"/>
  <c r="U21" i="9" l="1"/>
  <c r="G21" i="9"/>
  <c r="V21" i="9" l="1"/>
  <c r="U23" i="9" l="1"/>
  <c r="V23" i="9" s="1"/>
  <c r="G23" i="9"/>
  <c r="G24" i="9"/>
  <c r="U24" i="9"/>
  <c r="V24" i="9" s="1"/>
  <c r="G26" i="9"/>
  <c r="U26" i="9"/>
  <c r="V26" i="9" s="1"/>
  <c r="Y21" i="9"/>
  <c r="G25" i="9"/>
  <c r="U25" i="9"/>
  <c r="V25" i="9" s="1"/>
  <c r="G22" i="9"/>
  <c r="U22" i="9"/>
  <c r="E46" i="9"/>
  <c r="E49" i="9" s="1"/>
  <c r="M25" i="9" l="1"/>
  <c r="Y26" i="9"/>
  <c r="V22" i="9"/>
  <c r="U46" i="9"/>
  <c r="J21" i="9"/>
  <c r="G46" i="9"/>
  <c r="G49" i="9" s="1"/>
  <c r="Y24" i="9"/>
  <c r="Y23" i="9"/>
  <c r="L21" i="9" l="1"/>
  <c r="Y22" i="9"/>
  <c r="V46" i="9"/>
  <c r="J23" i="9"/>
  <c r="L23" i="9" s="1"/>
  <c r="J24" i="9"/>
  <c r="L24" i="9" s="1"/>
  <c r="J26" i="9"/>
  <c r="L26" i="9" s="1"/>
  <c r="M24" i="9" l="1"/>
  <c r="M26" i="9"/>
  <c r="M23" i="9"/>
  <c r="J22" i="9"/>
  <c r="Y46" i="9"/>
  <c r="M21" i="9"/>
  <c r="L22" i="9" l="1"/>
  <c r="J46" i="9"/>
  <c r="J49" i="9" s="1"/>
  <c r="J51" i="9" s="1"/>
  <c r="J59" i="9" s="1"/>
  <c r="M22" i="9" l="1"/>
  <c r="M46" i="9" s="1"/>
  <c r="M49" i="9" s="1"/>
  <c r="L46" i="9"/>
  <c r="L49" i="9" s="1"/>
  <c r="U35" i="8" l="1"/>
  <c r="V35" i="8" s="1"/>
  <c r="Y35" i="8" s="1"/>
  <c r="J35" i="8" s="1"/>
  <c r="L35" i="8" s="1"/>
  <c r="G35" i="8"/>
  <c r="M35" i="8" l="1"/>
  <c r="E49" i="11"/>
  <c r="G24" i="8" l="1"/>
  <c r="U24" i="8"/>
  <c r="U22" i="8"/>
  <c r="G22" i="8"/>
  <c r="U23" i="8"/>
  <c r="G23" i="8"/>
  <c r="U25" i="8"/>
  <c r="G25" i="8"/>
  <c r="U21" i="8"/>
  <c r="G21" i="8"/>
  <c r="E46" i="8"/>
  <c r="E49" i="8" s="1"/>
  <c r="G47" i="11"/>
  <c r="G49" i="11" s="1"/>
  <c r="D49" i="11"/>
  <c r="G26" i="8"/>
  <c r="U26" i="8"/>
  <c r="G46" i="8" l="1"/>
  <c r="U46" i="8"/>
  <c r="G22" i="10" l="1"/>
  <c r="U22" i="10"/>
  <c r="U23" i="10"/>
  <c r="G23" i="10"/>
  <c r="G25" i="10"/>
  <c r="U25" i="10"/>
  <c r="U21" i="10"/>
  <c r="E46" i="10"/>
  <c r="E49" i="10" s="1"/>
  <c r="G21" i="10"/>
  <c r="G24" i="10"/>
  <c r="U24" i="10"/>
  <c r="U26" i="10"/>
  <c r="G26" i="10"/>
  <c r="U46" i="10" l="1"/>
  <c r="G47" i="8"/>
  <c r="G49" i="8" s="1"/>
  <c r="D49" i="8"/>
  <c r="G46" i="10"/>
  <c r="G49" i="10" s="1"/>
  <c r="V25" i="8" l="1"/>
  <c r="Y25" i="10"/>
  <c r="V26" i="8" l="1"/>
  <c r="Y26" i="10"/>
  <c r="J25" i="10"/>
  <c r="L25" i="10" s="1"/>
  <c r="Y25" i="8"/>
  <c r="J25" i="8" s="1"/>
  <c r="L25" i="8" s="1"/>
  <c r="M25" i="8" s="1"/>
  <c r="M25" i="10" l="1"/>
  <c r="J26" i="10"/>
  <c r="L26" i="10" s="1"/>
  <c r="Y26" i="8"/>
  <c r="J26" i="8" s="1"/>
  <c r="L26" i="8" s="1"/>
  <c r="M26" i="8" s="1"/>
  <c r="M26" i="10" l="1"/>
  <c r="V24" i="8"/>
  <c r="Y24" i="10"/>
  <c r="Y23" i="10"/>
  <c r="V23" i="8"/>
  <c r="J23" i="10" l="1"/>
  <c r="L23" i="10" s="1"/>
  <c r="Y23" i="8"/>
  <c r="J23" i="8" s="1"/>
  <c r="L23" i="8" s="1"/>
  <c r="M23" i="8" s="1"/>
  <c r="Y24" i="8"/>
  <c r="J24" i="8" s="1"/>
  <c r="L24" i="8" s="1"/>
  <c r="M24" i="8" s="1"/>
  <c r="J24" i="10"/>
  <c r="L24" i="10" s="1"/>
  <c r="M24" i="10" l="1"/>
  <c r="M23" i="10"/>
  <c r="V22" i="8" l="1"/>
  <c r="Y22" i="10"/>
  <c r="V21" i="8" l="1"/>
  <c r="V46" i="8" s="1"/>
  <c r="V46" i="10"/>
  <c r="Y21" i="10"/>
  <c r="Y22" i="8"/>
  <c r="J22" i="8" s="1"/>
  <c r="L22" i="8" s="1"/>
  <c r="M22" i="8" s="1"/>
  <c r="J22" i="10"/>
  <c r="L22" i="10" s="1"/>
  <c r="M22" i="10" l="1"/>
  <c r="Y21" i="8"/>
  <c r="J21" i="10"/>
  <c r="Y46" i="10"/>
  <c r="L21" i="10" l="1"/>
  <c r="J46" i="10"/>
  <c r="J49" i="10" s="1"/>
  <c r="J51" i="10" s="1"/>
  <c r="J59" i="10" s="1"/>
  <c r="J21" i="8"/>
  <c r="Y46" i="8"/>
  <c r="J46" i="8" l="1"/>
  <c r="J49" i="8" s="1"/>
  <c r="J51" i="8" s="1"/>
  <c r="J59" i="8" s="1"/>
  <c r="L21" i="8"/>
  <c r="L46" i="10"/>
  <c r="L49" i="10" s="1"/>
  <c r="M21" i="10"/>
  <c r="M46" i="10" s="1"/>
  <c r="M49" i="10" s="1"/>
  <c r="M21" i="8" l="1"/>
  <c r="M46" i="8" s="1"/>
  <c r="M49" i="8" s="1"/>
  <c r="L46" i="8"/>
  <c r="L49" i="8" l="1"/>
</calcChain>
</file>

<file path=xl/sharedStrings.xml><?xml version="1.0" encoding="utf-8"?>
<sst xmlns="http://schemas.openxmlformats.org/spreadsheetml/2006/main" count="844" uniqueCount="147">
  <si>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</si>
  <si>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</si>
  <si>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</si>
  <si>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</si>
  <si>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</si>
  <si>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</si>
  <si>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</si>
  <si>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</si>
  <si>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</si>
  <si>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</si>
  <si>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</si>
  <si>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</si>
  <si>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</si>
  <si>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</si>
  <si>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</si>
  <si>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</si>
  <si>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</si>
  <si>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</si>
  <si>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</si>
  <si>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</si>
  <si>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</si>
  <si>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</si>
  <si>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</si>
  <si>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</si>
  <si>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</si>
  <si>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</si>
  <si>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</si>
  <si>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</si>
  <si>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</si>
  <si>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</si>
  <si>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</si>
  <si>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</si>
  <si>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</si>
  <si>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</si>
  <si>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</si>
  <si>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</si>
  <si>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</si>
  <si>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</si>
  <si>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</si>
  <si>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</si>
  <si>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</si>
  <si>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</si>
  <si>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</si>
  <si>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</si>
  <si>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</si>
  <si>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</si>
  <si>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</si>
  <si>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</si>
  <si>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</si>
  <si>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</si>
  <si>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</si>
  <si>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</si>
  <si>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</si>
  <si>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</si>
  <si>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</si>
  <si>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</si>
  <si>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</si>
  <si>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</si>
  <si>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</si>
  <si>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</si>
  <si>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</si>
  <si>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</si>
  <si>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</si>
  <si>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</si>
  <si>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</si>
  <si>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</si>
  <si>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</si>
  <si>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</si>
  <si>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</si>
  <si>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</si>
  <si>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</si>
  <si>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</si>
  <si>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</si>
  <si>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</si>
  <si>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</si>
  <si>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</si>
  <si>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</si>
  <si>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</si>
  <si>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</si>
  <si>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</si>
  <si>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</si>
  <si>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</si>
  <si>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</si>
  <si>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</si>
  <si>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</si>
  <si>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</si>
  <si>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</si>
  <si>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</si>
  <si>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</si>
  <si>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</si>
  <si>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</si>
  <si>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OEB Account and Description</t>
  </si>
  <si>
    <t>Gross Assets ($000's)</t>
  </si>
  <si>
    <t>1930 - Transportation Equipment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</si>
  <si>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</si>
  <si>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</si>
  <si>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</si>
  <si>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</si>
  <si>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</si>
  <si>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</si>
  <si>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</si>
  <si>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</si>
  <si>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</si>
  <si>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</si>
  <si>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</si>
  <si>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</si>
  <si>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</si>
  <si>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LTPL</t>
  </si>
  <si>
    <t>Opening</t>
  </si>
  <si>
    <t>2022 Ending Gross Assets ($000's)</t>
  </si>
  <si>
    <t>Closing</t>
  </si>
  <si>
    <t>Line to Pickle Lake
(UTR Network Rate)</t>
  </si>
  <si>
    <t>Remote Connection Lines
(H1RCI Rate)</t>
  </si>
  <si>
    <t>Average</t>
  </si>
  <si>
    <t>1715 - Station Equipment (Station and Transformers)</t>
  </si>
  <si>
    <t>1715A - Station Equipment (Switches and Breakers)</t>
  </si>
  <si>
    <t>RCL</t>
  </si>
  <si>
    <t>1715B - Station Equipment (Protection and Control)</t>
  </si>
  <si>
    <t>1720 - Towers and Fixtures</t>
  </si>
  <si>
    <t>1725 - Poles and Fixtures</t>
  </si>
  <si>
    <t>1730 - OH Conductor and Devices</t>
  </si>
  <si>
    <t>Sub-Total Transmission System Plant</t>
  </si>
  <si>
    <t>GP</t>
  </si>
  <si>
    <t>Accumulated Depreciation ($000's)</t>
  </si>
  <si>
    <t>2022 Ending Accumulated Depreciation ($000's)</t>
  </si>
  <si>
    <t>12-Month Averages for Determination of 2022 Rate Base</t>
  </si>
  <si>
    <t>Item</t>
  </si>
  <si>
    <t>2022 12-Month Average ($000's)</t>
  </si>
  <si>
    <t>Gross Assets  by Account ($000's)</t>
  </si>
  <si>
    <t>Gross Fixed Assets</t>
  </si>
  <si>
    <t>Less Accumulated Depreciation</t>
  </si>
  <si>
    <t>LTPL Opening</t>
  </si>
  <si>
    <t>Net Fixed Assets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</si>
  <si>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</si>
  <si>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</si>
  <si>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</si>
  <si>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</si>
  <si>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</si>
  <si>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</si>
  <si>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</si>
  <si>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</si>
  <si>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</si>
  <si>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</si>
  <si>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</si>
  <si>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Summary Tables</t>
  </si>
  <si>
    <t>Detailed Calculations: 12-Month Average Approach for Rate Base</t>
  </si>
  <si>
    <t>% Allocation of General Plant to LTPL and 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</si>
</sst>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;\(0\);&quot;-&quot;"/>
    <numFmt numFmtId="166" formatCode="_-* #,##0_-;\-* #,##0_-;_-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0" fontId="4" fillId="0" borderId="0" xfId="2" applyNumberFormat="1" applyFont="1" applyAlignment="1">
      <alignment horizontal="center"/>
    </xf>
    <xf numFmtId="164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3" borderId="2" xfId="1" applyNumberFormat="1" applyFont="1" applyFill="1" applyBorder="1"/>
    <xf numFmtId="164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4" fontId="5" fillId="0" borderId="2" xfId="1" applyNumberFormat="1" applyFont="1" applyBorder="1"/>
    <xf numFmtId="0" fontId="5" fillId="0" borderId="8" xfId="0" applyFont="1" applyBorder="1"/>
    <xf numFmtId="164" fontId="5" fillId="4" borderId="2" xfId="1" applyNumberFormat="1" applyFont="1" applyFill="1" applyBorder="1"/>
    <xf numFmtId="164" fontId="4" fillId="0" borderId="0" xfId="1" applyNumberFormat="1" applyFont="1" applyBorder="1"/>
    <xf numFmtId="0" fontId="5" fillId="0" borderId="0" xfId="0" applyFont="1" applyBorder="1" applyAlignment="1">
      <alignment horizontal="left"/>
    </xf>
    <xf numFmtId="164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4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/>
    <xf numFmtId="164" fontId="5" fillId="4" borderId="2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wrapText="1"/>
    </xf>
    <xf numFmtId="165" fontId="4" fillId="3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5" xfId="0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 applyAlignment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/>
    <xf numFmtId="0" fontId="13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3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0" fontId="14" fillId="6" borderId="0" xfId="0" applyFont="1" applyFill="1" applyAlignment="1">
      <alignment horizontal="center" vertical="center"/>
    </xf>
    <xf numFmtId="167" fontId="14" fillId="0" borderId="0" xfId="2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Rate%20Applications/WPLP%20Models%20(2022%20Test%20Year)/NEW%202022DS/Tables%20for%20Exhibit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Supporting%20Documents\EB-2010-0379%20PEG%20TFP%20and%20BM%20database%20calculat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diek\Local%20Settings\Temporary%20Internet%20Files\OLKA\Exhibit%203%20Distribution%20Revenue%20Throughputs%20-%20Blan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Investment%20and%20Reliability%20Performance%20Dashboard_2013%20+-10%25%20metho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le\Downloads\Regulatory%20Return%20on%20Rate%20Base%20-%20June%207,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eungmi\Local%20Settings\Temporary%20Internet%20Files\Content.Outlook\3AKW1YUE\2011%20ED%202%201%207%20ELECTRICITY%20Trial%20Balanc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wando\%7bProfile%7d\Desktop\Consumer%20Complain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eungmi\Local%20Settings\Temporary%20Internet%20Files\Content.Outlook\3AKW1YUE\2011%20ED%202%201%207%20ELECTRICITY%20Trial%20Balance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5%20Audits%20and%20Reviews\ROE%20sector%20review\Investment%20Reliability%20Model\investment%20&amp;%20reliability%20model%20-%20for%20the%20fiscal%20year%202014_24Sept_9am_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,Table X-REF"/>
      <sheetName val="A-4-3 Tables 1-7"/>
      <sheetName val="A-4-3 Tables 8-9"/>
      <sheetName val="A-4-3 Support"/>
      <sheetName val="F-1-1, F-3-1"/>
      <sheetName val="F-2-1"/>
      <sheetName val="A-4-3 Table 11"/>
      <sheetName val="A-4-3 Tables 15,16"/>
      <sheetName val="B-1-4 Table 1"/>
      <sheetName val="B-1-4 Table 2"/>
      <sheetName val="B-1-4 Tables 4&amp;5"/>
      <sheetName val="B-1-4 Table 3"/>
      <sheetName val="B-1-4 Table 6"/>
      <sheetName val="C-1-1 Table1"/>
      <sheetName val="C-2-1 Table 1"/>
      <sheetName val="C-3-1 All Tables"/>
      <sheetName val="E-1-1 Table 1"/>
      <sheetName val="E-1-1 Table 2"/>
      <sheetName val="F-10-1 Tables 1&amp;3"/>
      <sheetName val="F-10-1 Table 2"/>
      <sheetName val="G-1-1 Table 1"/>
      <sheetName val="G-2-1 Table 1"/>
      <sheetName val="G-2-1 Table 2"/>
      <sheetName val="I-1-1"/>
      <sheetName val="I-2-1 Tables 1-2"/>
      <sheetName val="I-2-1 Tables 3-5"/>
      <sheetName val="I-3-1 Tables"/>
      <sheetName val="I-4-1 Table 1"/>
      <sheetName val="I-4-1 Table 2"/>
      <sheetName val="I-4-1 Tables 3&amp;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 t="str">
            <v>HVDS-LOW</v>
          </cell>
          <cell r="E3">
            <v>0.45</v>
          </cell>
        </row>
      </sheetData>
      <sheetData sheetId="20"/>
      <sheetData sheetId="21"/>
      <sheetData sheetId="22"/>
      <sheetData sheetId="23">
        <row r="1">
          <cell r="B1" t="str">
            <v>Distributor Data for Year ended Dec 31st, 2011</v>
          </cell>
          <cell r="C1">
            <v>0</v>
          </cell>
          <cell r="D1">
            <v>0</v>
          </cell>
          <cell r="E1" t="str">
            <v>Algoma Power Inc.</v>
          </cell>
          <cell r="F1" t="str">
            <v>Atikokan Hydro Inc.</v>
          </cell>
          <cell r="G1" t="str">
            <v>Bluewater Power Distribution Corporation</v>
          </cell>
          <cell r="H1" t="str">
            <v>Brant County Power Inc.</v>
          </cell>
          <cell r="I1" t="str">
            <v>Brantford Power Inc.</v>
          </cell>
          <cell r="J1" t="str">
            <v>Burlington Hydro Inc.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COLLUS Power Corporation</v>
          </cell>
          <cell r="R1" t="str">
            <v>Cooperative Hydro Embrun Inc.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Frances Power Corporation</v>
          </cell>
          <cell r="AA1" t="str">
            <v>Greater Sudbury Hydro Inc.</v>
          </cell>
          <cell r="AB1" t="str">
            <v>Grimsby Power Incorporated</v>
          </cell>
          <cell r="AC1" t="str">
            <v>Guelph Hydro Electric Systems Inc.</v>
          </cell>
          <cell r="AD1" t="str">
            <v>Haldimand County Hydro Inc.</v>
          </cell>
          <cell r="AE1" t="str">
            <v>Halton Hills Hydro Inc.</v>
          </cell>
          <cell r="AF1" t="str">
            <v>Hearst Power Distribution Company Limited</v>
          </cell>
          <cell r="AG1" t="str">
            <v>Horizon Utilities Corporation</v>
          </cell>
          <cell r="AH1" t="str">
            <v>Hydro 2000 Inc.</v>
          </cell>
          <cell r="AI1" t="str">
            <v>Hydro Hawkesbury Inc.</v>
          </cell>
          <cell r="AJ1" t="str">
            <v>Hydro One Brampton Networks Inc.</v>
          </cell>
          <cell r="AK1" t="str">
            <v>Hydro One Networks Inc.</v>
          </cell>
          <cell r="AL1" t="str">
            <v>Hydro Ottawa Limited</v>
          </cell>
          <cell r="AM1" t="str">
            <v>Innisfil Hydro Distribution Systems Limited</v>
          </cell>
          <cell r="AN1" t="str">
            <v>Kenora Hydro Electric Corporation Ltd.</v>
          </cell>
          <cell r="AO1" t="str">
            <v>Kingston Hydro Corporation</v>
          </cell>
          <cell r="AP1" t="str">
            <v>Kitchener-Wilmot Hydro Inc.</v>
          </cell>
          <cell r="AQ1" t="str">
            <v>Lakefront Utilities Inc.</v>
          </cell>
          <cell r="AR1" t="str">
            <v>Lakeland Power Distribution Ltd.</v>
          </cell>
          <cell r="AS1" t="str">
            <v>London Hydro Inc.</v>
          </cell>
          <cell r="AT1" t="str">
            <v>Middlesex Power Distribution Corporation</v>
          </cell>
          <cell r="AU1" t="str">
            <v>Midland Power Utility Corporation</v>
          </cell>
          <cell r="AV1" t="str">
            <v>Milton Hydro Distribution Inc.</v>
          </cell>
          <cell r="AW1" t="str">
            <v>Newmarket - Tay Power Distribution Ltd.</v>
          </cell>
          <cell r="AX1" t="str">
            <v>Niagara Peninsula Energy Inc.</v>
          </cell>
          <cell r="AY1" t="str">
            <v>Niagara-on-the-Lake Hydro Inc.</v>
          </cell>
          <cell r="AZ1" t="str">
            <v>Norfolk Power Distribution Inc.</v>
          </cell>
          <cell r="BA1" t="str">
            <v>North Bay Hydro Distribution Limited</v>
          </cell>
          <cell r="BB1" t="str">
            <v>Northern Ontario Wires Inc.</v>
          </cell>
          <cell r="BC1" t="str">
            <v>Oakville Hydro Electricity Distribution Inc.</v>
          </cell>
          <cell r="BD1" t="str">
            <v>Orangeville Hydro Limited</v>
          </cell>
          <cell r="BE1" t="str">
            <v>Orillia Power Distribution Corporation</v>
          </cell>
          <cell r="BF1" t="str">
            <v>Oshawa PUC Networks Inc.</v>
          </cell>
          <cell r="BG1" t="str">
            <v>Ottawa River Power Corporation</v>
          </cell>
          <cell r="BH1" t="str">
            <v>Parry Sound Power Corporation</v>
          </cell>
          <cell r="BI1" t="str">
            <v>Peterborough Distribution Incorporated</v>
          </cell>
          <cell r="BJ1" t="str">
            <v>Port Colborne (CNP)</v>
          </cell>
          <cell r="BK1" t="str">
            <v>PowerStream Inc.</v>
          </cell>
          <cell r="BL1" t="str">
            <v>PUC Distribution Inc.</v>
          </cell>
          <cell r="BM1" t="str">
            <v>Renfrew Hydro Inc.</v>
          </cell>
          <cell r="BN1" t="str">
            <v>Rideau St. Lawrence Distribution Inc.</v>
          </cell>
          <cell r="BO1" t="str">
            <v>Sioux Lookout Hydro Inc.</v>
          </cell>
          <cell r="BP1" t="str">
            <v>St. Thomas Energy Inc.</v>
          </cell>
          <cell r="BQ1" t="str">
            <v>Thunder Bay Hydro Electricity Distribution Inc.</v>
          </cell>
          <cell r="BR1" t="str">
            <v>Tillsonburg Hydro Inc.</v>
          </cell>
          <cell r="BS1" t="str">
            <v>Toronto Hydro-Electric System Limited</v>
          </cell>
          <cell r="BT1" t="str">
            <v>Veridian Connections Inc.</v>
          </cell>
          <cell r="BU1" t="str">
            <v>Wasaga Distribution Inc.</v>
          </cell>
          <cell r="BV1" t="str">
            <v>Waterloo North Hydro Inc.</v>
          </cell>
          <cell r="BW1" t="str">
            <v>Welland Hydro-Electric System Corp.</v>
          </cell>
          <cell r="BX1" t="str">
            <v>Wellington North Power Inc.</v>
          </cell>
          <cell r="BY1" t="str">
            <v>West Coast Huron Energy Inc.</v>
          </cell>
          <cell r="BZ1" t="str">
            <v>West Perth Power Inc.</v>
          </cell>
          <cell r="CA1" t="str">
            <v>Westario Power Inc.</v>
          </cell>
          <cell r="CB1" t="str">
            <v>Whitby Hydro Electric Corporation</v>
          </cell>
          <cell r="CC1" t="str">
            <v>Woodstock Hydro Services Inc.</v>
          </cell>
          <cell r="CD1" t="str">
            <v>Eastern Ontario Power Inc.</v>
          </cell>
        </row>
        <row r="2">
          <cell r="B2" t="str">
            <v>PEG Variables</v>
          </cell>
          <cell r="C2" t="str">
            <v>Name</v>
          </cell>
          <cell r="D2" t="str">
            <v>Year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</row>
        <row r="4">
          <cell r="B4" t="str">
            <v>Total Plant in Service</v>
          </cell>
          <cell r="C4" t="str">
            <v>PTOT</v>
          </cell>
          <cell r="D4">
            <v>2011</v>
          </cell>
          <cell r="E4">
            <v>125850094.08999999</v>
          </cell>
          <cell r="F4">
            <v>5224251.2700000005</v>
          </cell>
          <cell r="G4">
            <v>112634407</v>
          </cell>
          <cell r="H4">
            <v>29895756.27</v>
          </cell>
          <cell r="I4">
            <v>96442334.849999994</v>
          </cell>
          <cell r="J4">
            <v>234956170.01999998</v>
          </cell>
          <cell r="K4">
            <v>192413506</v>
          </cell>
          <cell r="L4">
            <v>93206044.000000015</v>
          </cell>
          <cell r="M4">
            <v>17807505.149999999</v>
          </cell>
          <cell r="N4">
            <v>2107829.7799999998</v>
          </cell>
          <cell r="O4">
            <v>89517793.439999983</v>
          </cell>
          <cell r="P4" t="e">
            <v>#N/A</v>
          </cell>
          <cell r="Q4">
            <v>38428841.859999999</v>
          </cell>
          <cell r="R4">
            <v>3522012.040000001</v>
          </cell>
          <cell r="S4">
            <v>26499928.68</v>
          </cell>
          <cell r="T4">
            <v>874218682.37999988</v>
          </cell>
          <cell r="U4">
            <v>319618707.81</v>
          </cell>
          <cell r="V4">
            <v>42335149.559999995</v>
          </cell>
          <cell r="W4">
            <v>7467515.2400000012</v>
          </cell>
          <cell r="X4">
            <v>63672138.839999996</v>
          </cell>
          <cell r="Y4">
            <v>84310398.670000002</v>
          </cell>
          <cell r="Z4">
            <v>10629132.750000002</v>
          </cell>
          <cell r="AA4">
            <v>188982217.20999998</v>
          </cell>
          <cell r="AB4">
            <v>30819371.670000002</v>
          </cell>
          <cell r="AC4">
            <v>191891362.99000001</v>
          </cell>
          <cell r="AD4">
            <v>66179542.329999998</v>
          </cell>
          <cell r="AE4">
            <v>57800219</v>
          </cell>
          <cell r="AF4">
            <v>3872939.17</v>
          </cell>
          <cell r="AG4">
            <v>676539038.45999992</v>
          </cell>
          <cell r="AH4">
            <v>1089603.08</v>
          </cell>
          <cell r="AI4">
            <v>3885578.19</v>
          </cell>
          <cell r="AJ4">
            <v>637549843.93000007</v>
          </cell>
          <cell r="AK4">
            <v>7860833259.8099995</v>
          </cell>
          <cell r="AL4">
            <v>1160073945.05</v>
          </cell>
          <cell r="AM4">
            <v>59865833.889999986</v>
          </cell>
          <cell r="AN4">
            <v>15360882.779999999</v>
          </cell>
          <cell r="AO4">
            <v>51115070</v>
          </cell>
          <cell r="AP4">
            <v>329642639.25</v>
          </cell>
          <cell r="AQ4">
            <v>21795982.379999999</v>
          </cell>
          <cell r="AR4">
            <v>30524987.689999998</v>
          </cell>
          <cell r="AS4">
            <v>408055347.51999998</v>
          </cell>
          <cell r="AT4">
            <v>21175696.340000004</v>
          </cell>
          <cell r="AU4">
            <v>24671443.300000001</v>
          </cell>
          <cell r="AV4">
            <v>144101184</v>
          </cell>
          <cell r="AW4">
            <v>119443795.72000001</v>
          </cell>
          <cell r="AX4">
            <v>218322705.93999997</v>
          </cell>
          <cell r="AY4">
            <v>46762239.200000003</v>
          </cell>
          <cell r="AZ4">
            <v>88030720.170000002</v>
          </cell>
          <cell r="BA4">
            <v>100796808.36000001</v>
          </cell>
          <cell r="BB4">
            <v>7865405.7200000007</v>
          </cell>
          <cell r="BC4">
            <v>270625467.22000003</v>
          </cell>
          <cell r="BD4">
            <v>35782607.49000001</v>
          </cell>
          <cell r="BE4">
            <v>34333810.549999997</v>
          </cell>
          <cell r="BF4">
            <v>172069560.06000003</v>
          </cell>
          <cell r="BG4">
            <v>26471326.210000005</v>
          </cell>
          <cell r="BH4">
            <v>12139958.049999999</v>
          </cell>
          <cell r="BI4">
            <v>90945334.389999971</v>
          </cell>
          <cell r="BJ4">
            <v>16752395.579999998</v>
          </cell>
          <cell r="BK4">
            <v>1619407126.1500003</v>
          </cell>
          <cell r="BL4">
            <v>99682620</v>
          </cell>
          <cell r="BM4">
            <v>13229840.120000001</v>
          </cell>
          <cell r="BN4">
            <v>6974954.9600000009</v>
          </cell>
          <cell r="BO4">
            <v>8575068.2000000011</v>
          </cell>
          <cell r="BP4">
            <v>48155190.470000006</v>
          </cell>
          <cell r="BQ4">
            <v>166583882.19999999</v>
          </cell>
          <cell r="BR4">
            <v>18150571.300000001</v>
          </cell>
          <cell r="BS4">
            <v>4902256189.1300001</v>
          </cell>
          <cell r="BT4">
            <v>385442693</v>
          </cell>
          <cell r="BU4">
            <v>24550154.629999999</v>
          </cell>
          <cell r="BV4">
            <v>292818499</v>
          </cell>
          <cell r="BW4">
            <v>52258110.830000006</v>
          </cell>
          <cell r="BX4">
            <v>11566919.860000001</v>
          </cell>
          <cell r="BY4">
            <v>6465698</v>
          </cell>
          <cell r="BZ4" t="e">
            <v>#N/A</v>
          </cell>
          <cell r="CA4">
            <v>54544098</v>
          </cell>
          <cell r="CB4">
            <v>161115415.54999998</v>
          </cell>
          <cell r="CC4">
            <v>47355941.629999995</v>
          </cell>
          <cell r="CD4">
            <v>0</v>
          </cell>
        </row>
        <row r="5">
          <cell r="B5" t="str">
            <v>Accumulated Amortization</v>
          </cell>
          <cell r="C5" t="str">
            <v>ACCDEP</v>
          </cell>
          <cell r="D5">
            <v>2011</v>
          </cell>
          <cell r="E5">
            <v>-52122906.090000004</v>
          </cell>
          <cell r="F5">
            <v>-3124959.67</v>
          </cell>
          <cell r="G5">
            <v>-48565489</v>
          </cell>
          <cell r="H5">
            <v>-10572447.83</v>
          </cell>
          <cell r="I5">
            <v>-30219185.079999998</v>
          </cell>
          <cell r="J5">
            <v>-125888831.08</v>
          </cell>
          <cell r="K5">
            <v>-90948461</v>
          </cell>
          <cell r="L5">
            <v>-39173508.390000001</v>
          </cell>
          <cell r="M5">
            <v>-9831269.0199999996</v>
          </cell>
          <cell r="N5">
            <v>-1364869.56</v>
          </cell>
          <cell r="O5">
            <v>-35994406.350000001</v>
          </cell>
          <cell r="P5" t="e">
            <v>#N/A</v>
          </cell>
          <cell r="Q5">
            <v>-14872687.140000001</v>
          </cell>
          <cell r="R5">
            <v>-1251985.6499999999</v>
          </cell>
          <cell r="S5">
            <v>-14871786.390000001</v>
          </cell>
          <cell r="T5">
            <v>-425820957.5</v>
          </cell>
          <cell r="U5">
            <v>-130864724.44</v>
          </cell>
          <cell r="V5">
            <v>-14546687.220000001</v>
          </cell>
          <cell r="W5">
            <v>-4891084.3899999997</v>
          </cell>
          <cell r="X5">
            <v>-18481858.18</v>
          </cell>
          <cell r="Y5">
            <v>-46584221.289999999</v>
          </cell>
          <cell r="Z5">
            <v>-7758541.1600000001</v>
          </cell>
          <cell r="AA5">
            <v>-108870023.64</v>
          </cell>
          <cell r="AB5">
            <v>-13605416.74</v>
          </cell>
          <cell r="AC5">
            <v>-49185489.840000004</v>
          </cell>
          <cell r="AD5">
            <v>-25539682.400000002</v>
          </cell>
          <cell r="AE5">
            <v>-21309808</v>
          </cell>
          <cell r="AF5">
            <v>-3163486.41</v>
          </cell>
          <cell r="AG5">
            <v>-325707010.31999999</v>
          </cell>
          <cell r="AH5">
            <v>-486335.76</v>
          </cell>
          <cell r="AI5">
            <v>-1779449.81</v>
          </cell>
          <cell r="AJ5">
            <v>-258823741.33000001</v>
          </cell>
          <cell r="AK5">
            <v>-3024138817.3400002</v>
          </cell>
          <cell r="AL5">
            <v>-437985696.65000004</v>
          </cell>
          <cell r="AM5">
            <v>-27938674.370000001</v>
          </cell>
          <cell r="AN5">
            <v>-6780060.5800000001</v>
          </cell>
          <cell r="AO5">
            <v>-19543782</v>
          </cell>
          <cell r="AP5">
            <v>-133068380.33</v>
          </cell>
          <cell r="AQ5">
            <v>-8338498.3799999999</v>
          </cell>
          <cell r="AR5">
            <v>-10548742.58</v>
          </cell>
          <cell r="AS5">
            <v>-180949327.31999999</v>
          </cell>
          <cell r="AT5">
            <v>-11432833.890000001</v>
          </cell>
          <cell r="AU5">
            <v>-12270092.02</v>
          </cell>
          <cell r="AV5">
            <v>-61079639</v>
          </cell>
          <cell r="AW5">
            <v>-47531257</v>
          </cell>
          <cell r="AX5">
            <v>-104858659.13</v>
          </cell>
          <cell r="AY5">
            <v>-21171345.039999999</v>
          </cell>
          <cell r="AZ5">
            <v>-28096543.640000001</v>
          </cell>
          <cell r="BA5">
            <v>-51556263.5</v>
          </cell>
          <cell r="BB5">
            <v>-3468334.68</v>
          </cell>
          <cell r="BC5">
            <v>-92913946.400000006</v>
          </cell>
          <cell r="BD5">
            <v>-17739126.059999999</v>
          </cell>
          <cell r="BE5">
            <v>-18004651.289999999</v>
          </cell>
          <cell r="BF5">
            <v>-82243764.090000004</v>
          </cell>
          <cell r="BG5">
            <v>-16998913.510000002</v>
          </cell>
          <cell r="BH5">
            <v>-7400061.8200000003</v>
          </cell>
          <cell r="BI5">
            <v>-33043910.699999999</v>
          </cell>
          <cell r="BJ5">
            <v>-2707144.5300000003</v>
          </cell>
          <cell r="BK5">
            <v>-664848363.53999996</v>
          </cell>
          <cell r="BL5">
            <v>-49620201</v>
          </cell>
          <cell r="BM5">
            <v>-8580105.6899999995</v>
          </cell>
          <cell r="BN5">
            <v>-2232001.13</v>
          </cell>
          <cell r="BO5">
            <v>-3236651.6</v>
          </cell>
          <cell r="BP5">
            <v>-22001262.23</v>
          </cell>
          <cell r="BQ5">
            <v>-90481827.459999993</v>
          </cell>
          <cell r="BR5">
            <v>-9385731.8499999996</v>
          </cell>
          <cell r="BS5">
            <v>-2424230703.5600004</v>
          </cell>
          <cell r="BT5">
            <v>-198080627</v>
          </cell>
          <cell r="BU5">
            <v>-10758555.029999999</v>
          </cell>
          <cell r="BV5">
            <v>-113739171</v>
          </cell>
          <cell r="BW5">
            <v>-27863508.84</v>
          </cell>
          <cell r="BX5">
            <v>-6335545.21</v>
          </cell>
          <cell r="BY5">
            <v>-2126235</v>
          </cell>
          <cell r="BZ5" t="e">
            <v>#N/A</v>
          </cell>
          <cell r="CA5">
            <v>-17079279</v>
          </cell>
          <cell r="CB5">
            <v>-70410934.049999997</v>
          </cell>
          <cell r="CC5">
            <v>-19260341.66</v>
          </cell>
          <cell r="CD5">
            <v>0</v>
          </cell>
        </row>
        <row r="6">
          <cell r="B6" t="str">
            <v>Amortization Expense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</row>
        <row r="7">
          <cell r="B7" t="str">
            <v>Plant Additions</v>
          </cell>
          <cell r="C7" t="str">
            <v>PADD</v>
          </cell>
          <cell r="D7">
            <v>2011</v>
          </cell>
          <cell r="E7">
            <v>10996795</v>
          </cell>
          <cell r="F7">
            <v>77623</v>
          </cell>
          <cell r="G7">
            <v>5392223</v>
          </cell>
          <cell r="H7">
            <v>2818212</v>
          </cell>
          <cell r="I7">
            <v>4877144</v>
          </cell>
          <cell r="J7">
            <v>10310227.59</v>
          </cell>
          <cell r="K7">
            <v>9845215</v>
          </cell>
          <cell r="L7">
            <v>4418807.84</v>
          </cell>
          <cell r="M7">
            <v>778339.9</v>
          </cell>
          <cell r="N7">
            <v>10450.210000000001</v>
          </cell>
          <cell r="O7">
            <v>5234718.66</v>
          </cell>
          <cell r="P7" t="e">
            <v>#N/A</v>
          </cell>
          <cell r="Q7">
            <v>2074625.41</v>
          </cell>
          <cell r="R7">
            <v>66424.399999999994</v>
          </cell>
          <cell r="S7">
            <v>480331.29000000004</v>
          </cell>
          <cell r="T7">
            <v>48923842.310000002</v>
          </cell>
          <cell r="U7">
            <v>14352978</v>
          </cell>
          <cell r="V7">
            <v>2786470</v>
          </cell>
          <cell r="W7">
            <v>333755.63</v>
          </cell>
          <cell r="X7">
            <v>6166331.3300000001</v>
          </cell>
          <cell r="Y7">
            <v>3621283</v>
          </cell>
          <cell r="Z7">
            <v>11146.800000000001</v>
          </cell>
          <cell r="AA7">
            <v>7725292.7000000002</v>
          </cell>
          <cell r="AB7">
            <v>1226678.3999999999</v>
          </cell>
          <cell r="AC7">
            <v>24307230</v>
          </cell>
          <cell r="AD7">
            <v>4947158</v>
          </cell>
          <cell r="AE7">
            <v>4345429</v>
          </cell>
          <cell r="AF7">
            <v>28364.66</v>
          </cell>
          <cell r="AG7">
            <v>39548836</v>
          </cell>
          <cell r="AH7">
            <v>65521.440000000002</v>
          </cell>
          <cell r="AI7">
            <v>188178.68</v>
          </cell>
          <cell r="AJ7">
            <v>38257711</v>
          </cell>
          <cell r="AK7">
            <v>730752993</v>
          </cell>
          <cell r="AL7">
            <v>81912537</v>
          </cell>
          <cell r="AM7">
            <v>3605881</v>
          </cell>
          <cell r="AN7">
            <v>661400.84</v>
          </cell>
          <cell r="AO7">
            <v>6208435</v>
          </cell>
          <cell r="AP7">
            <v>22909723.449999999</v>
          </cell>
          <cell r="AQ7">
            <v>1355825.79</v>
          </cell>
          <cell r="AR7">
            <v>2535288.7999999998</v>
          </cell>
          <cell r="AS7">
            <v>29231897.609999999</v>
          </cell>
          <cell r="AT7">
            <v>1279610.8400000001</v>
          </cell>
          <cell r="AU7">
            <v>1040739.82</v>
          </cell>
          <cell r="AV7">
            <v>9625504.5500000007</v>
          </cell>
          <cell r="AW7">
            <v>6432585.7800000003</v>
          </cell>
          <cell r="AX7">
            <v>9922020</v>
          </cell>
          <cell r="AY7">
            <v>2100669.59</v>
          </cell>
          <cell r="AZ7">
            <v>5761971.7999999998</v>
          </cell>
          <cell r="BA7">
            <v>7483082.4199999999</v>
          </cell>
          <cell r="BB7">
            <v>1430450.2</v>
          </cell>
          <cell r="BC7">
            <v>29860999.989999998</v>
          </cell>
          <cell r="BD7">
            <v>1597404.52</v>
          </cell>
          <cell r="BE7">
            <v>1899562</v>
          </cell>
          <cell r="BF7">
            <v>18284376</v>
          </cell>
          <cell r="BG7">
            <v>767212.21</v>
          </cell>
          <cell r="BH7">
            <v>353225.53</v>
          </cell>
          <cell r="BI7">
            <v>6203278</v>
          </cell>
          <cell r="BJ7">
            <v>1409893.3900000001</v>
          </cell>
          <cell r="BK7">
            <v>113399335.43000001</v>
          </cell>
          <cell r="BL7">
            <v>12862025</v>
          </cell>
          <cell r="BM7">
            <v>518263</v>
          </cell>
          <cell r="BN7">
            <v>516578</v>
          </cell>
          <cell r="BO7">
            <v>325819.82</v>
          </cell>
          <cell r="BP7">
            <v>2031855.44</v>
          </cell>
          <cell r="BQ7">
            <v>11195367</v>
          </cell>
          <cell r="BR7">
            <v>821257</v>
          </cell>
          <cell r="BS7">
            <v>470688548.31999999</v>
          </cell>
          <cell r="BT7">
            <v>25290429</v>
          </cell>
          <cell r="BU7">
            <v>617100.76</v>
          </cell>
          <cell r="BV7">
            <v>38214923</v>
          </cell>
          <cell r="BW7">
            <v>2484168</v>
          </cell>
          <cell r="BX7">
            <v>576440.37</v>
          </cell>
          <cell r="BY7">
            <v>492367</v>
          </cell>
          <cell r="BZ7" t="e">
            <v>#N/A</v>
          </cell>
          <cell r="CA7">
            <v>4329738</v>
          </cell>
          <cell r="CB7">
            <v>5080096</v>
          </cell>
          <cell r="CC7">
            <v>6422281.9800000004</v>
          </cell>
          <cell r="CD7">
            <v>1003911.56</v>
          </cell>
        </row>
        <row r="8">
          <cell r="B8" t="str">
            <v>OM&amp;A Expense</v>
          </cell>
          <cell r="C8" t="str">
            <v>COMA</v>
          </cell>
          <cell r="D8">
            <v>2011</v>
          </cell>
          <cell r="E8">
            <v>9716668.379999999</v>
          </cell>
          <cell r="F8">
            <v>933668.64</v>
          </cell>
          <cell r="G8">
            <v>10829934</v>
          </cell>
          <cell r="H8">
            <v>4555301.87</v>
          </cell>
          <cell r="I8">
            <v>6704261.8000000007</v>
          </cell>
          <cell r="J8">
            <v>14278410.779999999</v>
          </cell>
          <cell r="K8">
            <v>10613508</v>
          </cell>
          <cell r="L8">
            <v>5221144.63</v>
          </cell>
          <cell r="M8">
            <v>1924698.5699999998</v>
          </cell>
          <cell r="N8">
            <v>531716.38</v>
          </cell>
          <cell r="O8">
            <v>6550637.2800000012</v>
          </cell>
          <cell r="P8" t="e">
            <v>#N/A</v>
          </cell>
          <cell r="Q8">
            <v>4012963.25</v>
          </cell>
          <cell r="R8">
            <v>531002.76</v>
          </cell>
          <cell r="S8">
            <v>2069968.6400000004</v>
          </cell>
          <cell r="T8">
            <v>42768101.390000001</v>
          </cell>
          <cell r="U8">
            <v>22397702.23</v>
          </cell>
          <cell r="V8">
            <v>5670359.0700000003</v>
          </cell>
          <cell r="W8">
            <v>1050769.625</v>
          </cell>
          <cell r="X8">
            <v>5385334.6500000004</v>
          </cell>
          <cell r="Y8">
            <v>3908316.23</v>
          </cell>
          <cell r="Z8">
            <v>1291776.72</v>
          </cell>
          <cell r="AA8">
            <v>12049089.35</v>
          </cell>
          <cell r="AB8">
            <v>2078668.08</v>
          </cell>
          <cell r="AC8">
            <v>12594875.43</v>
          </cell>
          <cell r="AD8">
            <v>7171214.3900000006</v>
          </cell>
          <cell r="AE8">
            <v>4766673</v>
          </cell>
          <cell r="AF8">
            <v>810198.53999999992</v>
          </cell>
          <cell r="AG8">
            <v>40753989.579999998</v>
          </cell>
          <cell r="AH8">
            <v>301314.90000000008</v>
          </cell>
          <cell r="AI8">
            <v>891994.29999999993</v>
          </cell>
          <cell r="AJ8">
            <v>19508263.439999998</v>
          </cell>
          <cell r="AK8">
            <v>524798322.97000003</v>
          </cell>
          <cell r="AL8">
            <v>56871338.349999994</v>
          </cell>
          <cell r="AM8">
            <v>4096017.67</v>
          </cell>
          <cell r="AN8">
            <v>1991091.3499999999</v>
          </cell>
          <cell r="AO8">
            <v>5768581</v>
          </cell>
          <cell r="AP8">
            <v>14058260.18</v>
          </cell>
          <cell r="AQ8">
            <v>2217997.3800000004</v>
          </cell>
          <cell r="AR8">
            <v>2856629.6800000006</v>
          </cell>
          <cell r="AS8">
            <v>30075780.630000003</v>
          </cell>
          <cell r="AT8">
            <v>1712299.3099999998</v>
          </cell>
          <cell r="AU8">
            <v>1879897.87</v>
          </cell>
          <cell r="AV8">
            <v>6368533</v>
          </cell>
          <cell r="AW8">
            <v>6540075.3000000007</v>
          </cell>
          <cell r="AX8">
            <v>13737673.52</v>
          </cell>
          <cell r="AY8">
            <v>1885320.3199999998</v>
          </cell>
          <cell r="AZ8">
            <v>4609986.24</v>
          </cell>
          <cell r="BA8">
            <v>4996953.09</v>
          </cell>
          <cell r="BB8">
            <v>2091310.31</v>
          </cell>
          <cell r="BC8">
            <v>12832817.600000001</v>
          </cell>
          <cell r="BD8">
            <v>2834444.7600000002</v>
          </cell>
          <cell r="BE8">
            <v>4405707.6100000003</v>
          </cell>
          <cell r="BF8">
            <v>9471777.8399999999</v>
          </cell>
          <cell r="BG8">
            <v>2615907.1300000004</v>
          </cell>
          <cell r="BH8">
            <v>1301891.3899999999</v>
          </cell>
          <cell r="BI8">
            <v>6718432.8800000008</v>
          </cell>
          <cell r="BJ8">
            <v>3601276</v>
          </cell>
          <cell r="BK8">
            <v>57831837.340000004</v>
          </cell>
          <cell r="BL8">
            <v>8475990</v>
          </cell>
          <cell r="BM8">
            <v>1084572.3800000001</v>
          </cell>
          <cell r="BN8">
            <v>1546298.84</v>
          </cell>
          <cell r="BO8">
            <v>1140634.92</v>
          </cell>
          <cell r="BP8">
            <v>3450897.29</v>
          </cell>
          <cell r="BQ8">
            <v>11965372.18</v>
          </cell>
          <cell r="BR8">
            <v>2127161.3800000004</v>
          </cell>
          <cell r="BS8">
            <v>219301208.17000002</v>
          </cell>
          <cell r="BT8">
            <v>20308168</v>
          </cell>
          <cell r="BU8">
            <v>2178363.58</v>
          </cell>
          <cell r="BV8">
            <v>9428211</v>
          </cell>
          <cell r="BW8">
            <v>5112142.45</v>
          </cell>
          <cell r="BX8">
            <v>1542486.42</v>
          </cell>
          <cell r="BY8">
            <v>1376820</v>
          </cell>
          <cell r="BZ8" t="e">
            <v>#N/A</v>
          </cell>
          <cell r="CA8">
            <v>4521400</v>
          </cell>
          <cell r="CB8">
            <v>8403954.5700000003</v>
          </cell>
          <cell r="CC8">
            <v>3718347.5000000005</v>
          </cell>
          <cell r="CD8">
            <v>0</v>
          </cell>
        </row>
        <row r="9">
          <cell r="B9" t="str">
            <v>Income Taxes</v>
          </cell>
          <cell r="C9" t="str">
            <v>CTAXINC</v>
          </cell>
          <cell r="D9">
            <v>2011</v>
          </cell>
          <cell r="E9">
            <v>256419</v>
          </cell>
          <cell r="F9">
            <v>92771</v>
          </cell>
          <cell r="G9">
            <v>525000</v>
          </cell>
          <cell r="H9">
            <v>331241</v>
          </cell>
          <cell r="I9">
            <v>770034</v>
          </cell>
          <cell r="J9">
            <v>1382584.38</v>
          </cell>
          <cell r="K9">
            <v>1658699</v>
          </cell>
          <cell r="L9">
            <v>105151.73</v>
          </cell>
          <cell r="M9">
            <v>1322</v>
          </cell>
          <cell r="N9">
            <v>0</v>
          </cell>
          <cell r="O9">
            <v>372028</v>
          </cell>
          <cell r="P9" t="e">
            <v>#N/A</v>
          </cell>
          <cell r="Q9">
            <v>125438</v>
          </cell>
          <cell r="R9">
            <v>23202</v>
          </cell>
          <cell r="S9">
            <v>216886.96</v>
          </cell>
          <cell r="T9">
            <v>3190224.4</v>
          </cell>
          <cell r="U9">
            <v>1809267.63</v>
          </cell>
          <cell r="V9">
            <v>38640.520000000004</v>
          </cell>
          <cell r="W9">
            <v>20688</v>
          </cell>
          <cell r="X9">
            <v>383000</v>
          </cell>
          <cell r="Y9">
            <v>628000</v>
          </cell>
          <cell r="Z9">
            <v>-18585</v>
          </cell>
          <cell r="AA9">
            <v>1785193</v>
          </cell>
          <cell r="AB9">
            <v>29049.42</v>
          </cell>
          <cell r="AC9">
            <v>1452000</v>
          </cell>
          <cell r="AD9">
            <v>958816</v>
          </cell>
          <cell r="AE9">
            <v>443604</v>
          </cell>
          <cell r="AF9">
            <v>123666</v>
          </cell>
          <cell r="AG9">
            <v>5924016.5899999999</v>
          </cell>
          <cell r="AH9">
            <v>-7239</v>
          </cell>
          <cell r="AI9">
            <v>-36001</v>
          </cell>
          <cell r="AJ9">
            <v>3025368.73</v>
          </cell>
          <cell r="AK9">
            <v>66087660.909999996</v>
          </cell>
          <cell r="AL9">
            <v>8311816</v>
          </cell>
          <cell r="AM9">
            <v>293400</v>
          </cell>
          <cell r="AN9">
            <v>13631</v>
          </cell>
          <cell r="AO9">
            <v>133098</v>
          </cell>
          <cell r="AP9">
            <v>2430985.7800000003</v>
          </cell>
          <cell r="AQ9">
            <v>190000</v>
          </cell>
          <cell r="AR9">
            <v>140548</v>
          </cell>
          <cell r="AS9">
            <v>1600402.96</v>
          </cell>
          <cell r="AT9">
            <v>38394</v>
          </cell>
          <cell r="AU9">
            <v>166687</v>
          </cell>
          <cell r="AV9">
            <v>609466</v>
          </cell>
          <cell r="AW9">
            <v>0</v>
          </cell>
          <cell r="AX9">
            <v>1342276.11</v>
          </cell>
          <cell r="AY9">
            <v>180129.57</v>
          </cell>
          <cell r="AZ9">
            <v>276500.25</v>
          </cell>
          <cell r="BA9">
            <v>709730.20000000007</v>
          </cell>
          <cell r="BB9">
            <v>-244082</v>
          </cell>
          <cell r="BC9">
            <v>-24234</v>
          </cell>
          <cell r="BD9">
            <v>213493</v>
          </cell>
          <cell r="BE9">
            <v>292000</v>
          </cell>
          <cell r="BF9">
            <v>1637431.7000000002</v>
          </cell>
          <cell r="BG9">
            <v>109813</v>
          </cell>
          <cell r="BH9">
            <v>35400</v>
          </cell>
          <cell r="BI9">
            <v>870496</v>
          </cell>
          <cell r="BJ9">
            <v>-16448.080000000002</v>
          </cell>
          <cell r="BK9">
            <v>5221900.68</v>
          </cell>
          <cell r="BL9">
            <v>466500</v>
          </cell>
          <cell r="BM9">
            <v>32633</v>
          </cell>
          <cell r="BN9">
            <v>7685</v>
          </cell>
          <cell r="BO9">
            <v>29731.99</v>
          </cell>
          <cell r="BP9">
            <v>283808</v>
          </cell>
          <cell r="BQ9">
            <v>661874.6</v>
          </cell>
          <cell r="BR9">
            <v>85557</v>
          </cell>
          <cell r="BS9">
            <v>9031912</v>
          </cell>
          <cell r="BT9">
            <v>2037696</v>
          </cell>
          <cell r="BU9">
            <v>32490</v>
          </cell>
          <cell r="BV9">
            <v>1130160</v>
          </cell>
          <cell r="BW9">
            <v>188437</v>
          </cell>
          <cell r="BX9">
            <v>-45520</v>
          </cell>
          <cell r="BY9">
            <v>71232</v>
          </cell>
          <cell r="BZ9" t="e">
            <v>#N/A</v>
          </cell>
          <cell r="CA9">
            <v>221000</v>
          </cell>
          <cell r="CB9">
            <v>1058156.72</v>
          </cell>
          <cell r="CC9">
            <v>-37000</v>
          </cell>
          <cell r="CD9">
            <v>0</v>
          </cell>
        </row>
        <row r="10">
          <cell r="B10" t="str">
            <v>Total Customers (not including Street &amp; Sentinel Lighting Connections)</v>
          </cell>
          <cell r="C10" t="str">
            <v>YN</v>
          </cell>
          <cell r="D10">
            <v>2011</v>
          </cell>
          <cell r="E10">
            <v>11581</v>
          </cell>
          <cell r="F10">
            <v>1661</v>
          </cell>
          <cell r="G10">
            <v>35772</v>
          </cell>
          <cell r="H10">
            <v>9741</v>
          </cell>
          <cell r="I10">
            <v>37967</v>
          </cell>
          <cell r="J10">
            <v>64329</v>
          </cell>
          <cell r="K10">
            <v>51586</v>
          </cell>
          <cell r="L10">
            <v>15708</v>
          </cell>
          <cell r="M10">
            <v>6496</v>
          </cell>
          <cell r="N10">
            <v>1293</v>
          </cell>
          <cell r="O10">
            <v>32132</v>
          </cell>
          <cell r="P10" t="e">
            <v>#N/A</v>
          </cell>
          <cell r="Q10">
            <v>15723</v>
          </cell>
          <cell r="R10">
            <v>1954</v>
          </cell>
          <cell r="S10">
            <v>11276</v>
          </cell>
          <cell r="T10">
            <v>195381</v>
          </cell>
          <cell r="U10">
            <v>85083</v>
          </cell>
          <cell r="V10">
            <v>18094</v>
          </cell>
          <cell r="W10">
            <v>3299</v>
          </cell>
          <cell r="X10">
            <v>28094</v>
          </cell>
          <cell r="Y10">
            <v>19885</v>
          </cell>
          <cell r="Z10">
            <v>3775</v>
          </cell>
          <cell r="AA10">
            <v>46748</v>
          </cell>
          <cell r="AB10">
            <v>10307</v>
          </cell>
          <cell r="AC10">
            <v>50859</v>
          </cell>
          <cell r="AD10">
            <v>21078</v>
          </cell>
          <cell r="AE10">
            <v>21232</v>
          </cell>
          <cell r="AF10">
            <v>2817</v>
          </cell>
          <cell r="AG10">
            <v>235327</v>
          </cell>
          <cell r="AH10">
            <v>1208</v>
          </cell>
          <cell r="AI10">
            <v>5521</v>
          </cell>
          <cell r="AJ10">
            <v>137856</v>
          </cell>
          <cell r="AK10">
            <v>1211071</v>
          </cell>
          <cell r="AL10">
            <v>305266</v>
          </cell>
          <cell r="AM10">
            <v>14826</v>
          </cell>
          <cell r="AN10">
            <v>5572</v>
          </cell>
          <cell r="AO10">
            <v>26844</v>
          </cell>
          <cell r="AP10">
            <v>87965</v>
          </cell>
          <cell r="AQ10">
            <v>9976</v>
          </cell>
          <cell r="AR10">
            <v>9598</v>
          </cell>
          <cell r="AS10">
            <v>148331</v>
          </cell>
          <cell r="AT10">
            <v>7988</v>
          </cell>
          <cell r="AU10">
            <v>6951</v>
          </cell>
          <cell r="AV10">
            <v>30485</v>
          </cell>
          <cell r="AW10">
            <v>33338</v>
          </cell>
          <cell r="AX10">
            <v>51162</v>
          </cell>
          <cell r="AY10">
            <v>8000</v>
          </cell>
          <cell r="AZ10">
            <v>19032</v>
          </cell>
          <cell r="BA10">
            <v>23850</v>
          </cell>
          <cell r="BB10">
            <v>6059</v>
          </cell>
          <cell r="BC10">
            <v>63614</v>
          </cell>
          <cell r="BD10">
            <v>11248</v>
          </cell>
          <cell r="BE10">
            <v>13035</v>
          </cell>
          <cell r="BF10">
            <v>53083</v>
          </cell>
          <cell r="BG10">
            <v>10555</v>
          </cell>
          <cell r="BH10">
            <v>3441</v>
          </cell>
          <cell r="BI10">
            <v>35270</v>
          </cell>
          <cell r="BJ10">
            <v>9138</v>
          </cell>
          <cell r="BK10">
            <v>332993</v>
          </cell>
          <cell r="BL10">
            <v>32998</v>
          </cell>
          <cell r="BM10">
            <v>4183</v>
          </cell>
          <cell r="BN10">
            <v>5839</v>
          </cell>
          <cell r="BO10">
            <v>2755</v>
          </cell>
          <cell r="BP10">
            <v>16436</v>
          </cell>
          <cell r="BQ10">
            <v>49765</v>
          </cell>
          <cell r="BR10">
            <v>6745</v>
          </cell>
          <cell r="BS10">
            <v>709323</v>
          </cell>
          <cell r="BT10">
            <v>113709</v>
          </cell>
          <cell r="BU10">
            <v>12324</v>
          </cell>
          <cell r="BV10">
            <v>52612</v>
          </cell>
          <cell r="BW10">
            <v>21768</v>
          </cell>
          <cell r="BX10">
            <v>3626</v>
          </cell>
          <cell r="BY10">
            <v>3697</v>
          </cell>
          <cell r="BZ10" t="e">
            <v>#N/A</v>
          </cell>
          <cell r="CA10">
            <v>22257</v>
          </cell>
          <cell r="CB10">
            <v>40337</v>
          </cell>
          <cell r="CC10">
            <v>15181</v>
          </cell>
          <cell r="CD10">
            <v>3551</v>
          </cell>
        </row>
        <row r="11">
          <cell r="B11" t="str">
            <v>Customers - Residential</v>
          </cell>
          <cell r="C11" t="str">
            <v>YNR</v>
          </cell>
          <cell r="D11">
            <v>2011</v>
          </cell>
          <cell r="E11">
            <v>10588</v>
          </cell>
          <cell r="F11">
            <v>1408</v>
          </cell>
          <cell r="G11">
            <v>31841</v>
          </cell>
          <cell r="H11">
            <v>8307</v>
          </cell>
          <cell r="I11">
            <v>34791</v>
          </cell>
          <cell r="J11">
            <v>58263</v>
          </cell>
          <cell r="K11">
            <v>46122</v>
          </cell>
          <cell r="L11">
            <v>14369</v>
          </cell>
          <cell r="M11">
            <v>5725</v>
          </cell>
          <cell r="N11">
            <v>1117</v>
          </cell>
          <cell r="O11">
            <v>28649</v>
          </cell>
          <cell r="P11" t="e">
            <v>#N/A</v>
          </cell>
          <cell r="Q11">
            <v>13897</v>
          </cell>
          <cell r="R11">
            <v>1785</v>
          </cell>
          <cell r="S11">
            <v>9964</v>
          </cell>
          <cell r="T11">
            <v>173444</v>
          </cell>
          <cell r="U11">
            <v>76915</v>
          </cell>
          <cell r="V11">
            <v>16148</v>
          </cell>
          <cell r="W11">
            <v>2849</v>
          </cell>
          <cell r="X11">
            <v>25989</v>
          </cell>
          <cell r="Y11">
            <v>17653</v>
          </cell>
          <cell r="Z11">
            <v>3308</v>
          </cell>
          <cell r="AA11">
            <v>42279</v>
          </cell>
          <cell r="AB11">
            <v>9519</v>
          </cell>
          <cell r="AC11">
            <v>46519</v>
          </cell>
          <cell r="AD11">
            <v>18554</v>
          </cell>
          <cell r="AE11">
            <v>19354</v>
          </cell>
          <cell r="AF11">
            <v>2341</v>
          </cell>
          <cell r="AG11">
            <v>215025</v>
          </cell>
          <cell r="AH11">
            <v>1055</v>
          </cell>
          <cell r="AI11">
            <v>4835</v>
          </cell>
          <cell r="AJ11">
            <v>127956</v>
          </cell>
          <cell r="AK11">
            <v>1091935</v>
          </cell>
          <cell r="AL11">
            <v>278056</v>
          </cell>
          <cell r="AM11">
            <v>13854</v>
          </cell>
          <cell r="AN11">
            <v>4757</v>
          </cell>
          <cell r="AO11">
            <v>23258</v>
          </cell>
          <cell r="AP11">
            <v>79391</v>
          </cell>
          <cell r="AQ11">
            <v>8767</v>
          </cell>
          <cell r="AR11">
            <v>7930</v>
          </cell>
          <cell r="AS11">
            <v>134714</v>
          </cell>
          <cell r="AT11">
            <v>7111</v>
          </cell>
          <cell r="AU11">
            <v>6092</v>
          </cell>
          <cell r="AV11">
            <v>27826</v>
          </cell>
          <cell r="AW11">
            <v>29873</v>
          </cell>
          <cell r="AX11">
            <v>45996</v>
          </cell>
          <cell r="AY11">
            <v>6649</v>
          </cell>
          <cell r="AZ11">
            <v>16880</v>
          </cell>
          <cell r="BA11">
            <v>20960</v>
          </cell>
          <cell r="BB11">
            <v>5241</v>
          </cell>
          <cell r="BC11">
            <v>57781</v>
          </cell>
          <cell r="BD11">
            <v>10027</v>
          </cell>
          <cell r="BE11">
            <v>11525</v>
          </cell>
          <cell r="BF11">
            <v>48674</v>
          </cell>
          <cell r="BG11">
            <v>9037</v>
          </cell>
          <cell r="BH11">
            <v>2837</v>
          </cell>
          <cell r="BI11">
            <v>31314</v>
          </cell>
          <cell r="BJ11">
            <v>8161</v>
          </cell>
          <cell r="BK11">
            <v>297962</v>
          </cell>
          <cell r="BL11">
            <v>29163</v>
          </cell>
          <cell r="BM11">
            <v>3687</v>
          </cell>
          <cell r="BN11">
            <v>5004</v>
          </cell>
          <cell r="BO11">
            <v>2324</v>
          </cell>
          <cell r="BP11">
            <v>14580</v>
          </cell>
          <cell r="BQ11">
            <v>44749</v>
          </cell>
          <cell r="BR11">
            <v>5994</v>
          </cell>
          <cell r="BS11">
            <v>629049</v>
          </cell>
          <cell r="BT11">
            <v>104060</v>
          </cell>
          <cell r="BU11">
            <v>11504</v>
          </cell>
          <cell r="BV11">
            <v>46525</v>
          </cell>
          <cell r="BW11">
            <v>19905</v>
          </cell>
          <cell r="BX11">
            <v>3103</v>
          </cell>
          <cell r="BY11">
            <v>3198</v>
          </cell>
          <cell r="BZ11" t="e">
            <v>#N/A</v>
          </cell>
          <cell r="CA11">
            <v>19522</v>
          </cell>
          <cell r="CB11">
            <v>37921</v>
          </cell>
          <cell r="CC11">
            <v>13793</v>
          </cell>
          <cell r="CD11">
            <v>3123</v>
          </cell>
        </row>
        <row r="12">
          <cell r="B12" t="str">
            <v xml:space="preserve">Customers- General Service </v>
          </cell>
          <cell r="D12">
            <v>2011</v>
          </cell>
          <cell r="E12">
            <v>983</v>
          </cell>
          <cell r="F12">
            <v>253</v>
          </cell>
          <cell r="G12">
            <v>3928</v>
          </cell>
          <cell r="H12">
            <v>1434</v>
          </cell>
          <cell r="I12">
            <v>3170</v>
          </cell>
          <cell r="J12">
            <v>6066</v>
          </cell>
          <cell r="K12">
            <v>5459</v>
          </cell>
          <cell r="L12">
            <v>1339</v>
          </cell>
          <cell r="M12">
            <v>771</v>
          </cell>
          <cell r="N12">
            <v>176</v>
          </cell>
          <cell r="O12">
            <v>3483</v>
          </cell>
          <cell r="P12" t="e">
            <v>#N/A</v>
          </cell>
          <cell r="Q12">
            <v>1826</v>
          </cell>
          <cell r="R12">
            <v>169</v>
          </cell>
          <cell r="S12">
            <v>1312</v>
          </cell>
          <cell r="T12">
            <v>21926</v>
          </cell>
          <cell r="U12">
            <v>8162</v>
          </cell>
          <cell r="V12">
            <v>1941</v>
          </cell>
          <cell r="W12">
            <v>450</v>
          </cell>
          <cell r="X12">
            <v>2105</v>
          </cell>
          <cell r="Y12">
            <v>2231</v>
          </cell>
          <cell r="Z12">
            <v>467</v>
          </cell>
          <cell r="AA12">
            <v>4469</v>
          </cell>
          <cell r="AB12">
            <v>788</v>
          </cell>
          <cell r="AC12">
            <v>4336</v>
          </cell>
          <cell r="AD12">
            <v>2516</v>
          </cell>
          <cell r="AE12">
            <v>1878</v>
          </cell>
          <cell r="AF12">
            <v>476</v>
          </cell>
          <cell r="AG12">
            <v>20291</v>
          </cell>
          <cell r="AH12">
            <v>153</v>
          </cell>
          <cell r="AI12">
            <v>686</v>
          </cell>
          <cell r="AJ12">
            <v>9894</v>
          </cell>
          <cell r="AK12">
            <v>118342</v>
          </cell>
          <cell r="AL12">
            <v>27199</v>
          </cell>
          <cell r="AM12">
            <v>972</v>
          </cell>
          <cell r="AN12">
            <v>815</v>
          </cell>
          <cell r="AO12">
            <v>3583</v>
          </cell>
          <cell r="AP12">
            <v>8571</v>
          </cell>
          <cell r="AQ12">
            <v>1209</v>
          </cell>
          <cell r="AR12">
            <v>1668</v>
          </cell>
          <cell r="AS12">
            <v>13614</v>
          </cell>
          <cell r="AT12">
            <v>876</v>
          </cell>
          <cell r="AU12">
            <v>859</v>
          </cell>
          <cell r="AV12">
            <v>2657</v>
          </cell>
          <cell r="AW12">
            <v>3465</v>
          </cell>
          <cell r="AX12">
            <v>5166</v>
          </cell>
          <cell r="AY12">
            <v>1351</v>
          </cell>
          <cell r="AZ12">
            <v>2152</v>
          </cell>
          <cell r="BA12">
            <v>2890</v>
          </cell>
          <cell r="BB12">
            <v>818</v>
          </cell>
          <cell r="BC12">
            <v>5833</v>
          </cell>
          <cell r="BD12">
            <v>1221</v>
          </cell>
          <cell r="BE12">
            <v>1510</v>
          </cell>
          <cell r="BF12">
            <v>4408</v>
          </cell>
          <cell r="BG12">
            <v>1518</v>
          </cell>
          <cell r="BH12">
            <v>604</v>
          </cell>
          <cell r="BI12">
            <v>3954</v>
          </cell>
          <cell r="BJ12">
            <v>977</v>
          </cell>
          <cell r="BK12">
            <v>35030</v>
          </cell>
          <cell r="BL12">
            <v>3835</v>
          </cell>
          <cell r="BM12">
            <v>496</v>
          </cell>
          <cell r="BN12">
            <v>835</v>
          </cell>
          <cell r="BO12">
            <v>431</v>
          </cell>
          <cell r="BP12">
            <v>1856</v>
          </cell>
          <cell r="BQ12">
            <v>5016</v>
          </cell>
          <cell r="BR12">
            <v>751</v>
          </cell>
          <cell r="BS12">
            <v>80222</v>
          </cell>
          <cell r="BT12">
            <v>9645</v>
          </cell>
          <cell r="BU12">
            <v>820</v>
          </cell>
          <cell r="BV12">
            <v>6085</v>
          </cell>
          <cell r="BW12">
            <v>1862</v>
          </cell>
          <cell r="BX12">
            <v>523</v>
          </cell>
          <cell r="BY12">
            <v>498</v>
          </cell>
          <cell r="BZ12" t="e">
            <v>#N/A</v>
          </cell>
          <cell r="CA12">
            <v>2735</v>
          </cell>
          <cell r="CB12">
            <v>2416</v>
          </cell>
          <cell r="CC12">
            <v>1388</v>
          </cell>
          <cell r="CD12">
            <v>428</v>
          </cell>
        </row>
        <row r="13">
          <cell r="B13" t="str">
            <v>Customers- Large User, Sub- Transmission, Intermediate/ Embedded Distributor</v>
          </cell>
          <cell r="D13">
            <v>2011</v>
          </cell>
          <cell r="E13">
            <v>10</v>
          </cell>
          <cell r="F13">
            <v>0</v>
          </cell>
          <cell r="G13">
            <v>3</v>
          </cell>
          <cell r="H13">
            <v>0</v>
          </cell>
          <cell r="I13">
            <v>6</v>
          </cell>
          <cell r="J13">
            <v>0</v>
          </cell>
          <cell r="K13">
            <v>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6</v>
          </cell>
          <cell r="V13">
            <v>5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8</v>
          </cell>
          <cell r="AE13">
            <v>0</v>
          </cell>
          <cell r="AF13">
            <v>0</v>
          </cell>
          <cell r="AG13">
            <v>11</v>
          </cell>
          <cell r="AH13">
            <v>0</v>
          </cell>
          <cell r="AI13">
            <v>0</v>
          </cell>
          <cell r="AJ13">
            <v>6</v>
          </cell>
          <cell r="AK13">
            <v>794</v>
          </cell>
          <cell r="AL13">
            <v>11</v>
          </cell>
          <cell r="AM13">
            <v>0</v>
          </cell>
          <cell r="AN13">
            <v>0</v>
          </cell>
          <cell r="AO13">
            <v>3</v>
          </cell>
          <cell r="AP13">
            <v>3</v>
          </cell>
          <cell r="AQ13">
            <v>0</v>
          </cell>
          <cell r="AR13">
            <v>0</v>
          </cell>
          <cell r="AS13">
            <v>3</v>
          </cell>
          <cell r="AT13">
            <v>1</v>
          </cell>
          <cell r="AU13">
            <v>0</v>
          </cell>
          <cell r="AV13">
            <v>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2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52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1</v>
          </cell>
          <cell r="BZ13" t="e">
            <v>#N/A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Customers- Street Lighting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B15" t="str">
            <v>Customers- Sentinel Lighting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B16" t="str">
            <v>kWh</v>
          </cell>
          <cell r="C16" t="str">
            <v>YNST</v>
          </cell>
          <cell r="D16">
            <v>2011</v>
          </cell>
          <cell r="E16">
            <v>188825588.5</v>
          </cell>
          <cell r="F16">
            <v>21914149</v>
          </cell>
          <cell r="G16">
            <v>1013462454</v>
          </cell>
          <cell r="H16">
            <v>276100189</v>
          </cell>
          <cell r="I16">
            <v>909897725.10000002</v>
          </cell>
          <cell r="J16">
            <v>1697206413</v>
          </cell>
          <cell r="K16">
            <v>1488576772.01</v>
          </cell>
          <cell r="L16">
            <v>273617384</v>
          </cell>
          <cell r="M16">
            <v>147194209</v>
          </cell>
          <cell r="N16">
            <v>26562880</v>
          </cell>
          <cell r="O16">
            <v>713235664</v>
          </cell>
          <cell r="P16" t="e">
            <v>#N/A</v>
          </cell>
          <cell r="Q16">
            <v>304695726</v>
          </cell>
          <cell r="R16">
            <v>28988375</v>
          </cell>
          <cell r="S16">
            <v>243982199</v>
          </cell>
          <cell r="T16">
            <v>7575590224</v>
          </cell>
          <cell r="U16">
            <v>2250502159</v>
          </cell>
          <cell r="V16">
            <v>456033398</v>
          </cell>
          <cell r="W16">
            <v>63642400</v>
          </cell>
          <cell r="X16">
            <v>533687309</v>
          </cell>
          <cell r="Y16">
            <v>577484414</v>
          </cell>
          <cell r="Z16">
            <v>78311374</v>
          </cell>
          <cell r="AA16">
            <v>923827081.64999998</v>
          </cell>
          <cell r="AB16">
            <v>180803939.70999998</v>
          </cell>
          <cell r="AC16">
            <v>1664955455</v>
          </cell>
          <cell r="AD16">
            <v>421078100</v>
          </cell>
          <cell r="AE16">
            <v>491642005</v>
          </cell>
          <cell r="AF16">
            <v>77706108</v>
          </cell>
          <cell r="AG16">
            <v>4626970393</v>
          </cell>
          <cell r="AH16">
            <v>19660484</v>
          </cell>
          <cell r="AI16">
            <v>152469854</v>
          </cell>
          <cell r="AJ16">
            <v>3807829878.9700003</v>
          </cell>
          <cell r="AK16">
            <v>23414000000</v>
          </cell>
          <cell r="AL16">
            <v>7542801651</v>
          </cell>
          <cell r="AM16">
            <v>247768900</v>
          </cell>
          <cell r="AN16">
            <v>105544154</v>
          </cell>
          <cell r="AO16">
            <v>710434028</v>
          </cell>
          <cell r="AP16">
            <v>1836015046</v>
          </cell>
          <cell r="AQ16">
            <v>231056870</v>
          </cell>
          <cell r="AR16">
            <v>204378205</v>
          </cell>
          <cell r="AS16">
            <v>3286890316</v>
          </cell>
          <cell r="AT16">
            <v>215118957</v>
          </cell>
          <cell r="AU16">
            <v>199189616</v>
          </cell>
          <cell r="AV16">
            <v>746591129</v>
          </cell>
          <cell r="AW16">
            <v>680451871</v>
          </cell>
          <cell r="AX16">
            <v>1176025374</v>
          </cell>
          <cell r="AY16">
            <v>182461223</v>
          </cell>
          <cell r="AZ16">
            <v>364192396</v>
          </cell>
          <cell r="BA16">
            <v>561135444</v>
          </cell>
          <cell r="BB16">
            <v>114314366</v>
          </cell>
          <cell r="BC16">
            <v>1507117575.8099999</v>
          </cell>
          <cell r="BD16">
            <v>243474417</v>
          </cell>
          <cell r="BE16">
            <v>303545330</v>
          </cell>
          <cell r="BF16">
            <v>1097496802</v>
          </cell>
          <cell r="BG16">
            <v>186403533.46000004</v>
          </cell>
          <cell r="BH16">
            <v>84106262.439999998</v>
          </cell>
          <cell r="BI16">
            <v>805584296</v>
          </cell>
          <cell r="BJ16">
            <v>201194502</v>
          </cell>
          <cell r="BK16">
            <v>8322749725</v>
          </cell>
          <cell r="BL16">
            <v>693540710</v>
          </cell>
          <cell r="BM16">
            <v>88568831</v>
          </cell>
          <cell r="BN16">
            <v>106753165</v>
          </cell>
          <cell r="BO16">
            <v>72584384.75</v>
          </cell>
          <cell r="BP16">
            <v>291893294</v>
          </cell>
          <cell r="BQ16">
            <v>943030337.75999999</v>
          </cell>
          <cell r="BR16">
            <v>182329432</v>
          </cell>
          <cell r="BS16">
            <v>24556469348</v>
          </cell>
          <cell r="BT16">
            <v>2526635929</v>
          </cell>
          <cell r="BU16">
            <v>119660738</v>
          </cell>
          <cell r="BV16">
            <v>1427314949</v>
          </cell>
          <cell r="BW16">
            <v>423225290</v>
          </cell>
          <cell r="BX16">
            <v>89373924</v>
          </cell>
          <cell r="BY16">
            <v>144028502</v>
          </cell>
          <cell r="BZ16" t="e">
            <v>#N/A</v>
          </cell>
          <cell r="CA16">
            <v>430635546</v>
          </cell>
          <cell r="CB16">
            <v>861945119</v>
          </cell>
          <cell r="CC16">
            <v>371114633</v>
          </cell>
          <cell r="CD16">
            <v>58825503</v>
          </cell>
        </row>
        <row r="17">
          <cell r="B17" t="str">
            <v>kWh - Residential</v>
          </cell>
          <cell r="C17" t="str">
            <v>YNSL</v>
          </cell>
          <cell r="D17">
            <v>2011</v>
          </cell>
          <cell r="E17">
            <v>89074837.200000003</v>
          </cell>
          <cell r="F17">
            <v>9619204</v>
          </cell>
          <cell r="G17">
            <v>262832708</v>
          </cell>
          <cell r="H17">
            <v>81900003</v>
          </cell>
          <cell r="I17">
            <v>291380972</v>
          </cell>
          <cell r="J17">
            <v>572972972</v>
          </cell>
          <cell r="K17">
            <v>401509896</v>
          </cell>
          <cell r="L17">
            <v>113713474</v>
          </cell>
          <cell r="M17">
            <v>45610704</v>
          </cell>
          <cell r="N17">
            <v>14223450</v>
          </cell>
          <cell r="O17">
            <v>235820564</v>
          </cell>
          <cell r="P17" t="e">
            <v>#N/A</v>
          </cell>
          <cell r="Q17">
            <v>116182693</v>
          </cell>
          <cell r="R17">
            <v>19799668</v>
          </cell>
          <cell r="S17">
            <v>91867820</v>
          </cell>
          <cell r="T17">
            <v>1583986482</v>
          </cell>
          <cell r="U17">
            <v>639713622</v>
          </cell>
          <cell r="V17">
            <v>141582564</v>
          </cell>
          <cell r="W17">
            <v>33345047</v>
          </cell>
          <cell r="X17">
            <v>256110722</v>
          </cell>
          <cell r="Y17">
            <v>140929999</v>
          </cell>
          <cell r="Z17">
            <v>38677253</v>
          </cell>
          <cell r="AA17">
            <v>397659452.85000002</v>
          </cell>
          <cell r="AB17">
            <v>92957574</v>
          </cell>
          <cell r="AC17">
            <v>365414554</v>
          </cell>
          <cell r="AD17">
            <v>171241285</v>
          </cell>
          <cell r="AE17">
            <v>213773795</v>
          </cell>
          <cell r="AF17">
            <v>24683731</v>
          </cell>
          <cell r="AG17">
            <v>1657856641</v>
          </cell>
          <cell r="AH17">
            <v>14717280</v>
          </cell>
          <cell r="AI17">
            <v>51273093</v>
          </cell>
          <cell r="AJ17">
            <v>1171420497</v>
          </cell>
          <cell r="AK17">
            <v>12008000000</v>
          </cell>
          <cell r="AL17">
            <v>2234649169</v>
          </cell>
          <cell r="AM17">
            <v>161295429</v>
          </cell>
          <cell r="AN17">
            <v>38295451</v>
          </cell>
          <cell r="AO17">
            <v>189907882</v>
          </cell>
          <cell r="AP17">
            <v>647280211</v>
          </cell>
          <cell r="AQ17">
            <v>52183168</v>
          </cell>
          <cell r="AR17">
            <v>77905420</v>
          </cell>
          <cell r="AS17">
            <v>1128889459</v>
          </cell>
          <cell r="AT17">
            <v>63675422</v>
          </cell>
          <cell r="AU17">
            <v>47493182</v>
          </cell>
          <cell r="AV17">
            <v>268725505</v>
          </cell>
          <cell r="AW17">
            <v>279717978</v>
          </cell>
          <cell r="AX17">
            <v>423279611</v>
          </cell>
          <cell r="AY17">
            <v>67755761</v>
          </cell>
          <cell r="AZ17">
            <v>144425322</v>
          </cell>
          <cell r="BA17">
            <v>207358082</v>
          </cell>
          <cell r="BB17">
            <v>42010127</v>
          </cell>
          <cell r="BC17">
            <v>588602039.60000002</v>
          </cell>
          <cell r="BD17">
            <v>85903538</v>
          </cell>
          <cell r="BE17">
            <v>106490221</v>
          </cell>
          <cell r="BF17">
            <v>484617834</v>
          </cell>
          <cell r="BG17">
            <v>79270519.859999999</v>
          </cell>
          <cell r="BH17">
            <v>33051993.399999999</v>
          </cell>
          <cell r="BI17">
            <v>291989685</v>
          </cell>
          <cell r="BJ17">
            <v>64016802</v>
          </cell>
          <cell r="BK17">
            <v>2727580225</v>
          </cell>
          <cell r="BL17">
            <v>331996914</v>
          </cell>
          <cell r="BM17">
            <v>30085520</v>
          </cell>
          <cell r="BN17">
            <v>43287278</v>
          </cell>
          <cell r="BO17">
            <v>32694600.370000001</v>
          </cell>
          <cell r="BP17">
            <v>118988254</v>
          </cell>
          <cell r="BQ17">
            <v>337828769</v>
          </cell>
          <cell r="BR17">
            <v>50395810</v>
          </cell>
          <cell r="BS17">
            <v>5204012541</v>
          </cell>
          <cell r="BT17">
            <v>955895335</v>
          </cell>
          <cell r="BU17">
            <v>81939538</v>
          </cell>
          <cell r="BV17">
            <v>408768579</v>
          </cell>
          <cell r="BW17">
            <v>158621921</v>
          </cell>
          <cell r="BX17">
            <v>22862125</v>
          </cell>
          <cell r="BY17">
            <v>25980284</v>
          </cell>
          <cell r="BZ17" t="e">
            <v>#N/A</v>
          </cell>
          <cell r="CA17">
            <v>200662039</v>
          </cell>
          <cell r="CB17">
            <v>361978770</v>
          </cell>
          <cell r="CC17">
            <v>109805906</v>
          </cell>
          <cell r="CD17">
            <v>29052645</v>
          </cell>
        </row>
        <row r="18">
          <cell r="B18" t="str">
            <v xml:space="preserve">kWh- General Service </v>
          </cell>
          <cell r="C18" t="str">
            <v>YV</v>
          </cell>
          <cell r="D18">
            <v>2011</v>
          </cell>
          <cell r="E18">
            <v>91661213.699999988</v>
          </cell>
          <cell r="F18">
            <v>12294945</v>
          </cell>
          <cell r="G18">
            <v>497013703</v>
          </cell>
          <cell r="H18">
            <v>194200186</v>
          </cell>
          <cell r="I18">
            <v>529252640</v>
          </cell>
          <cell r="J18">
            <v>1124233441</v>
          </cell>
          <cell r="K18">
            <v>893449166</v>
          </cell>
          <cell r="L18">
            <v>159903910</v>
          </cell>
          <cell r="M18">
            <v>101583505</v>
          </cell>
          <cell r="N18">
            <v>12339430</v>
          </cell>
          <cell r="O18">
            <v>477415100</v>
          </cell>
          <cell r="P18" t="e">
            <v>#N/A</v>
          </cell>
          <cell r="Q18">
            <v>188513033</v>
          </cell>
          <cell r="R18">
            <v>9188707</v>
          </cell>
          <cell r="S18">
            <v>152114379</v>
          </cell>
          <cell r="T18">
            <v>4953358663</v>
          </cell>
          <cell r="U18">
            <v>1214520347</v>
          </cell>
          <cell r="V18">
            <v>207311584</v>
          </cell>
          <cell r="W18">
            <v>30297353</v>
          </cell>
          <cell r="X18">
            <v>277576587</v>
          </cell>
          <cell r="Y18">
            <v>405964855</v>
          </cell>
          <cell r="Z18">
            <v>39634121</v>
          </cell>
          <cell r="AA18">
            <v>526167628.80000001</v>
          </cell>
          <cell r="AB18">
            <v>87846365.709999993</v>
          </cell>
          <cell r="AC18">
            <v>1038284556</v>
          </cell>
          <cell r="AD18">
            <v>175644565</v>
          </cell>
          <cell r="AE18">
            <v>277868210</v>
          </cell>
          <cell r="AF18">
            <v>53022377</v>
          </cell>
          <cell r="AG18">
            <v>2439314360</v>
          </cell>
          <cell r="AH18">
            <v>4943204</v>
          </cell>
          <cell r="AI18">
            <v>101196761</v>
          </cell>
          <cell r="AJ18">
            <v>2242519768.9700003</v>
          </cell>
          <cell r="AK18">
            <v>6423000000</v>
          </cell>
          <cell r="AL18">
            <v>4646107008</v>
          </cell>
          <cell r="AM18">
            <v>86473471</v>
          </cell>
          <cell r="AN18">
            <v>67248703</v>
          </cell>
          <cell r="AO18">
            <v>366196236</v>
          </cell>
          <cell r="AP18">
            <v>1111409571</v>
          </cell>
          <cell r="AQ18">
            <v>178873702</v>
          </cell>
          <cell r="AR18">
            <v>126472785</v>
          </cell>
          <cell r="AS18">
            <v>1964451709</v>
          </cell>
          <cell r="AT18">
            <v>117144545</v>
          </cell>
          <cell r="AU18">
            <v>151696434</v>
          </cell>
          <cell r="AV18">
            <v>397529090</v>
          </cell>
          <cell r="AW18">
            <v>400733893</v>
          </cell>
          <cell r="AX18">
            <v>752745763</v>
          </cell>
          <cell r="AY18">
            <v>114705462</v>
          </cell>
          <cell r="AZ18">
            <v>219767074</v>
          </cell>
          <cell r="BA18">
            <v>353777362</v>
          </cell>
          <cell r="BB18">
            <v>72304239</v>
          </cell>
          <cell r="BC18">
            <v>918515536.21000004</v>
          </cell>
          <cell r="BD18">
            <v>157570879</v>
          </cell>
          <cell r="BE18">
            <v>197055109</v>
          </cell>
          <cell r="BF18">
            <v>575138269</v>
          </cell>
          <cell r="BG18">
            <v>107133013.60000001</v>
          </cell>
          <cell r="BH18">
            <v>51054269.039999999</v>
          </cell>
          <cell r="BI18">
            <v>457353731</v>
          </cell>
          <cell r="BJ18">
            <v>137177700</v>
          </cell>
          <cell r="BK18">
            <v>5568053095</v>
          </cell>
          <cell r="BL18">
            <v>361543796</v>
          </cell>
          <cell r="BM18">
            <v>58483311</v>
          </cell>
          <cell r="BN18">
            <v>63465887</v>
          </cell>
          <cell r="BO18">
            <v>39889784.380000003</v>
          </cell>
          <cell r="BP18">
            <v>172905040</v>
          </cell>
          <cell r="BQ18">
            <v>605201568.75999999</v>
          </cell>
          <cell r="BR18">
            <v>131933622</v>
          </cell>
          <cell r="BS18">
            <v>16997313734</v>
          </cell>
          <cell r="BT18">
            <v>1370969487</v>
          </cell>
          <cell r="BU18">
            <v>37721200</v>
          </cell>
          <cell r="BV18">
            <v>912194093</v>
          </cell>
          <cell r="BW18">
            <v>204609877</v>
          </cell>
          <cell r="BX18">
            <v>66511799</v>
          </cell>
          <cell r="BY18">
            <v>49859294</v>
          </cell>
          <cell r="BZ18" t="e">
            <v>#N/A</v>
          </cell>
          <cell r="CA18">
            <v>229973507</v>
          </cell>
          <cell r="CB18">
            <v>499966349</v>
          </cell>
          <cell r="CC18">
            <v>261308727</v>
          </cell>
          <cell r="CD18">
            <v>29772858</v>
          </cell>
        </row>
        <row r="19">
          <cell r="B19" t="str">
            <v>kWh- Large User, Sub- Transmission, Intermediate/ Embedded Distributor</v>
          </cell>
          <cell r="C19" t="str">
            <v>YVR</v>
          </cell>
          <cell r="D19">
            <v>2011</v>
          </cell>
          <cell r="E19">
            <v>8089537.5999999996</v>
          </cell>
          <cell r="F19">
            <v>0</v>
          </cell>
          <cell r="G19">
            <v>253616043</v>
          </cell>
          <cell r="H19">
            <v>0</v>
          </cell>
          <cell r="I19">
            <v>89264113.099999994</v>
          </cell>
          <cell r="J19">
            <v>0</v>
          </cell>
          <cell r="K19">
            <v>193617710.00999999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#N/A</v>
          </cell>
          <cell r="Q19">
            <v>0</v>
          </cell>
          <cell r="R19">
            <v>0</v>
          </cell>
          <cell r="S19">
            <v>0</v>
          </cell>
          <cell r="T19">
            <v>1038245079</v>
          </cell>
          <cell r="U19">
            <v>396268190</v>
          </cell>
          <cell r="V19">
            <v>107139250</v>
          </cell>
          <cell r="W19">
            <v>0</v>
          </cell>
          <cell r="X19">
            <v>0</v>
          </cell>
          <cell r="Y19">
            <v>30589560</v>
          </cell>
          <cell r="Z19">
            <v>0</v>
          </cell>
          <cell r="AA19">
            <v>0</v>
          </cell>
          <cell r="AB19">
            <v>0</v>
          </cell>
          <cell r="AC19">
            <v>261256345</v>
          </cell>
          <cell r="AD19">
            <v>74192250</v>
          </cell>
          <cell r="AE19">
            <v>0</v>
          </cell>
          <cell r="AF19">
            <v>0</v>
          </cell>
          <cell r="AG19">
            <v>529799392</v>
          </cell>
          <cell r="AH19">
            <v>0</v>
          </cell>
          <cell r="AI19">
            <v>0</v>
          </cell>
          <cell r="AJ19">
            <v>393889613</v>
          </cell>
          <cell r="AK19">
            <v>4983000000</v>
          </cell>
          <cell r="AL19">
            <v>662045474</v>
          </cell>
          <cell r="AM19">
            <v>0</v>
          </cell>
          <cell r="AN19">
            <v>0</v>
          </cell>
          <cell r="AO19">
            <v>154329910</v>
          </cell>
          <cell r="AP19">
            <v>77325264</v>
          </cell>
          <cell r="AQ19">
            <v>0</v>
          </cell>
          <cell r="AR19">
            <v>0</v>
          </cell>
          <cell r="AS19">
            <v>193549148</v>
          </cell>
          <cell r="AT19">
            <v>34298990</v>
          </cell>
          <cell r="AU19">
            <v>0</v>
          </cell>
          <cell r="AV19">
            <v>80336534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37740699</v>
          </cell>
          <cell r="BG19">
            <v>0</v>
          </cell>
          <cell r="BH19">
            <v>0</v>
          </cell>
          <cell r="BI19">
            <v>56240880</v>
          </cell>
          <cell r="BJ19">
            <v>0</v>
          </cell>
          <cell r="BK19">
            <v>27116405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2355143073</v>
          </cell>
          <cell r="BT19">
            <v>199771107</v>
          </cell>
          <cell r="BU19">
            <v>0</v>
          </cell>
          <cell r="BV19">
            <v>106352277</v>
          </cell>
          <cell r="BW19">
            <v>59993492</v>
          </cell>
          <cell r="BX19">
            <v>0</v>
          </cell>
          <cell r="BY19">
            <v>68188924</v>
          </cell>
          <cell r="BZ19" t="e">
            <v>#N/A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B20" t="str">
            <v>kWh- Street Lighting</v>
          </cell>
          <cell r="D20">
            <v>2011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</row>
        <row r="21">
          <cell r="B21" t="str">
            <v>kWh- Sentinel Lighting</v>
          </cell>
          <cell r="D21">
            <v>2011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kW</v>
          </cell>
          <cell r="C22" t="str">
            <v>YVST</v>
          </cell>
          <cell r="D22">
            <v>2011</v>
          </cell>
          <cell r="E22">
            <v>176514</v>
          </cell>
          <cell r="F22">
            <v>3940</v>
          </cell>
          <cell r="G22">
            <v>1361225</v>
          </cell>
          <cell r="H22">
            <v>306914</v>
          </cell>
          <cell r="I22">
            <v>1501091</v>
          </cell>
          <cell r="J22">
            <v>2414370</v>
          </cell>
          <cell r="K22">
            <v>2480010</v>
          </cell>
          <cell r="L22">
            <v>342446</v>
          </cell>
          <cell r="M22">
            <v>206965</v>
          </cell>
          <cell r="N22">
            <v>19548</v>
          </cell>
          <cell r="O22">
            <v>1026002</v>
          </cell>
          <cell r="P22" t="e">
            <v>#N/A</v>
          </cell>
          <cell r="Q22">
            <v>327346</v>
          </cell>
          <cell r="R22">
            <v>12041</v>
          </cell>
          <cell r="S22">
            <v>121671195</v>
          </cell>
          <cell r="T22">
            <v>13100702</v>
          </cell>
          <cell r="U22">
            <v>3329464</v>
          </cell>
          <cell r="V22">
            <v>692866</v>
          </cell>
          <cell r="W22">
            <v>40289</v>
          </cell>
          <cell r="X22">
            <v>472700</v>
          </cell>
          <cell r="Y22">
            <v>952949</v>
          </cell>
          <cell r="Z22">
            <v>63157</v>
          </cell>
          <cell r="AA22">
            <v>957195</v>
          </cell>
          <cell r="AB22">
            <v>180394</v>
          </cell>
          <cell r="AC22">
            <v>2522857</v>
          </cell>
          <cell r="AD22">
            <v>597505</v>
          </cell>
          <cell r="AE22">
            <v>613138</v>
          </cell>
          <cell r="AF22">
            <v>124842</v>
          </cell>
          <cell r="AG22">
            <v>7566355</v>
          </cell>
          <cell r="AH22">
            <v>11645</v>
          </cell>
          <cell r="AI22">
            <v>211682</v>
          </cell>
          <cell r="AJ22">
            <v>5660214</v>
          </cell>
          <cell r="AK22">
            <v>27482944</v>
          </cell>
          <cell r="AL22">
            <v>10275130</v>
          </cell>
          <cell r="AM22">
            <v>149826</v>
          </cell>
          <cell r="AN22">
            <v>104670</v>
          </cell>
          <cell r="AO22">
            <v>1060695</v>
          </cell>
          <cell r="AP22">
            <v>2399792</v>
          </cell>
          <cell r="AQ22">
            <v>0</v>
          </cell>
          <cell r="AR22">
            <v>202946</v>
          </cell>
          <cell r="AS22">
            <v>4430654</v>
          </cell>
          <cell r="AT22">
            <v>303852</v>
          </cell>
          <cell r="AU22">
            <v>325169</v>
          </cell>
          <cell r="AV22">
            <v>939588</v>
          </cell>
          <cell r="AW22">
            <v>0</v>
          </cell>
          <cell r="AX22">
            <v>1793543</v>
          </cell>
          <cell r="AY22">
            <v>191907</v>
          </cell>
          <cell r="AZ22">
            <v>339114</v>
          </cell>
          <cell r="BA22">
            <v>653419</v>
          </cell>
          <cell r="BB22">
            <v>167396</v>
          </cell>
          <cell r="BC22">
            <v>1924820</v>
          </cell>
          <cell r="BD22">
            <v>298210</v>
          </cell>
          <cell r="BE22">
            <v>390760</v>
          </cell>
          <cell r="BF22">
            <v>1143474</v>
          </cell>
          <cell r="BG22">
            <v>203575</v>
          </cell>
          <cell r="BH22">
            <v>81419</v>
          </cell>
          <cell r="BI22">
            <v>970160</v>
          </cell>
          <cell r="BJ22">
            <v>374429</v>
          </cell>
          <cell r="BK22">
            <v>12137194</v>
          </cell>
          <cell r="BL22">
            <v>629024</v>
          </cell>
          <cell r="BM22">
            <v>130980</v>
          </cell>
          <cell r="BN22">
            <v>130762</v>
          </cell>
          <cell r="BO22">
            <v>66653</v>
          </cell>
          <cell r="BP22">
            <v>340694</v>
          </cell>
          <cell r="BQ22">
            <v>1259579</v>
          </cell>
          <cell r="BR22">
            <v>273364</v>
          </cell>
          <cell r="BS22">
            <v>42472355</v>
          </cell>
          <cell r="BT22">
            <v>2908072</v>
          </cell>
          <cell r="BU22">
            <v>52755</v>
          </cell>
          <cell r="BV22">
            <v>1976076</v>
          </cell>
          <cell r="BW22">
            <v>587446</v>
          </cell>
          <cell r="BX22">
            <v>139574</v>
          </cell>
          <cell r="BY22">
            <v>249291</v>
          </cell>
          <cell r="BZ22" t="e">
            <v>#N/A</v>
          </cell>
          <cell r="CA22">
            <v>466442</v>
          </cell>
          <cell r="CB22">
            <v>966654</v>
          </cell>
          <cell r="CC22">
            <v>572496</v>
          </cell>
          <cell r="CD22">
            <v>48371</v>
          </cell>
        </row>
        <row r="23">
          <cell r="B23" t="str">
            <v>kW - Residential</v>
          </cell>
          <cell r="C23" t="str">
            <v>YVSL</v>
          </cell>
          <cell r="D23">
            <v>2011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#N/A</v>
          </cell>
          <cell r="Q23">
            <v>0</v>
          </cell>
          <cell r="R23">
            <v>0</v>
          </cell>
          <cell r="S23">
            <v>91867820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e">
            <v>#N/A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kW- General Service</v>
          </cell>
          <cell r="C24" t="str">
            <v>YD</v>
          </cell>
          <cell r="D24">
            <v>2011</v>
          </cell>
          <cell r="E24">
            <v>161407</v>
          </cell>
          <cell r="F24">
            <v>3940</v>
          </cell>
          <cell r="G24">
            <v>959890</v>
          </cell>
          <cell r="H24">
            <v>306914</v>
          </cell>
          <cell r="I24">
            <v>1156162</v>
          </cell>
          <cell r="J24">
            <v>2414370</v>
          </cell>
          <cell r="K24">
            <v>1958282</v>
          </cell>
          <cell r="L24">
            <v>342446</v>
          </cell>
          <cell r="M24">
            <v>206965</v>
          </cell>
          <cell r="N24">
            <v>19548</v>
          </cell>
          <cell r="O24">
            <v>1026002</v>
          </cell>
          <cell r="P24" t="e">
            <v>#N/A</v>
          </cell>
          <cell r="Q24">
            <v>327346</v>
          </cell>
          <cell r="R24">
            <v>12041</v>
          </cell>
          <cell r="S24">
            <v>29803375</v>
          </cell>
          <cell r="T24">
            <v>11262965</v>
          </cell>
          <cell r="U24">
            <v>2566544</v>
          </cell>
          <cell r="V24">
            <v>496754</v>
          </cell>
          <cell r="W24">
            <v>40289</v>
          </cell>
          <cell r="X24">
            <v>472700</v>
          </cell>
          <cell r="Y24">
            <v>893506</v>
          </cell>
          <cell r="Z24">
            <v>63157</v>
          </cell>
          <cell r="AA24">
            <v>957195</v>
          </cell>
          <cell r="AB24">
            <v>180394</v>
          </cell>
          <cell r="AC24">
            <v>2056845</v>
          </cell>
          <cell r="AD24">
            <v>332718</v>
          </cell>
          <cell r="AE24">
            <v>613138</v>
          </cell>
          <cell r="AF24">
            <v>124842</v>
          </cell>
          <cell r="AG24">
            <v>5289672</v>
          </cell>
          <cell r="AH24">
            <v>11645</v>
          </cell>
          <cell r="AI24">
            <v>211682</v>
          </cell>
          <cell r="AJ24">
            <v>4943471</v>
          </cell>
          <cell r="AK24">
            <v>13969086</v>
          </cell>
          <cell r="AL24">
            <v>9092735</v>
          </cell>
          <cell r="AM24">
            <v>149826</v>
          </cell>
          <cell r="AN24">
            <v>104670</v>
          </cell>
          <cell r="AO24">
            <v>766581</v>
          </cell>
          <cell r="AP24">
            <v>2244883</v>
          </cell>
          <cell r="AQ24">
            <v>0</v>
          </cell>
          <cell r="AR24">
            <v>202946</v>
          </cell>
          <cell r="AS24">
            <v>4021566</v>
          </cell>
          <cell r="AT24">
            <v>239996</v>
          </cell>
          <cell r="AU24">
            <v>325169</v>
          </cell>
          <cell r="AV24">
            <v>764203</v>
          </cell>
          <cell r="AW24">
            <v>0</v>
          </cell>
          <cell r="AX24">
            <v>1793543</v>
          </cell>
          <cell r="AY24">
            <v>191907</v>
          </cell>
          <cell r="AZ24">
            <v>339114</v>
          </cell>
          <cell r="BA24">
            <v>653419</v>
          </cell>
          <cell r="BB24">
            <v>167396</v>
          </cell>
          <cell r="BC24">
            <v>1924820</v>
          </cell>
          <cell r="BD24">
            <v>298210</v>
          </cell>
          <cell r="BE24">
            <v>390760</v>
          </cell>
          <cell r="BF24">
            <v>1059770</v>
          </cell>
          <cell r="BG24">
            <v>203575</v>
          </cell>
          <cell r="BH24">
            <v>81419</v>
          </cell>
          <cell r="BI24">
            <v>848381</v>
          </cell>
          <cell r="BJ24">
            <v>374429</v>
          </cell>
          <cell r="BK24">
            <v>12056896</v>
          </cell>
          <cell r="BL24">
            <v>629024</v>
          </cell>
          <cell r="BM24">
            <v>130980</v>
          </cell>
          <cell r="BN24">
            <v>130762</v>
          </cell>
          <cell r="BO24">
            <v>66653</v>
          </cell>
          <cell r="BP24">
            <v>340694</v>
          </cell>
          <cell r="BQ24">
            <v>1259579.1299999999</v>
          </cell>
          <cell r="BR24">
            <v>273364</v>
          </cell>
          <cell r="BS24">
            <v>37250092</v>
          </cell>
          <cell r="BT24">
            <v>2557875</v>
          </cell>
          <cell r="BU24">
            <v>52755</v>
          </cell>
          <cell r="BV24">
            <v>1775934</v>
          </cell>
          <cell r="BW24">
            <v>417210</v>
          </cell>
          <cell r="BX24">
            <v>139574</v>
          </cell>
          <cell r="BY24">
            <v>99925</v>
          </cell>
          <cell r="BZ24" t="e">
            <v>#N/A</v>
          </cell>
          <cell r="CA24">
            <v>466442</v>
          </cell>
          <cell r="CB24">
            <v>966654</v>
          </cell>
          <cell r="CC24">
            <v>572496</v>
          </cell>
          <cell r="CD24">
            <v>48371</v>
          </cell>
        </row>
        <row r="25">
          <cell r="B25" t="str">
            <v>kW- Large User, Sub- Transmission, Intermediate/ Embedded Distributor</v>
          </cell>
          <cell r="C25" t="str">
            <v>YDR</v>
          </cell>
          <cell r="D25">
            <v>2011</v>
          </cell>
          <cell r="E25">
            <v>15107</v>
          </cell>
          <cell r="F25">
            <v>0</v>
          </cell>
          <cell r="G25">
            <v>401335</v>
          </cell>
          <cell r="H25">
            <v>0</v>
          </cell>
          <cell r="I25">
            <v>344929</v>
          </cell>
          <cell r="J25">
            <v>0</v>
          </cell>
          <cell r="K25">
            <v>521728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0</v>
          </cell>
          <cell r="T25">
            <v>1837737</v>
          </cell>
          <cell r="U25">
            <v>762920</v>
          </cell>
          <cell r="V25">
            <v>196112</v>
          </cell>
          <cell r="W25">
            <v>0</v>
          </cell>
          <cell r="X25">
            <v>0</v>
          </cell>
          <cell r="Y25">
            <v>59443</v>
          </cell>
          <cell r="Z25">
            <v>0</v>
          </cell>
          <cell r="AA25">
            <v>0</v>
          </cell>
          <cell r="AB25">
            <v>0</v>
          </cell>
          <cell r="AC25">
            <v>466012</v>
          </cell>
          <cell r="AD25">
            <v>264787</v>
          </cell>
          <cell r="AE25">
            <v>0</v>
          </cell>
          <cell r="AF25">
            <v>0</v>
          </cell>
          <cell r="AG25">
            <v>2276683</v>
          </cell>
          <cell r="AH25">
            <v>0</v>
          </cell>
          <cell r="AI25">
            <v>0</v>
          </cell>
          <cell r="AJ25">
            <v>716743</v>
          </cell>
          <cell r="AK25">
            <v>13513858</v>
          </cell>
          <cell r="AL25">
            <v>1182395</v>
          </cell>
          <cell r="AM25">
            <v>0</v>
          </cell>
          <cell r="AN25">
            <v>0</v>
          </cell>
          <cell r="AO25">
            <v>294114</v>
          </cell>
          <cell r="AP25">
            <v>154909</v>
          </cell>
          <cell r="AQ25">
            <v>0</v>
          </cell>
          <cell r="AR25">
            <v>0</v>
          </cell>
          <cell r="AS25">
            <v>409088</v>
          </cell>
          <cell r="AT25">
            <v>63856</v>
          </cell>
          <cell r="AU25">
            <v>0</v>
          </cell>
          <cell r="AV25">
            <v>175385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83704</v>
          </cell>
          <cell r="BG25">
            <v>0</v>
          </cell>
          <cell r="BH25">
            <v>0</v>
          </cell>
          <cell r="BI25">
            <v>121779</v>
          </cell>
          <cell r="BJ25">
            <v>0</v>
          </cell>
          <cell r="BK25">
            <v>80298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5222263</v>
          </cell>
          <cell r="BT25">
            <v>350197</v>
          </cell>
          <cell r="BU25">
            <v>0</v>
          </cell>
          <cell r="BV25">
            <v>200142</v>
          </cell>
          <cell r="BW25">
            <v>170236</v>
          </cell>
          <cell r="BX25">
            <v>0</v>
          </cell>
          <cell r="BY25">
            <v>149366</v>
          </cell>
          <cell r="BZ25" t="e">
            <v>#N/A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kW- Street Lighting</v>
          </cell>
          <cell r="D26">
            <v>2011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kW- Sentinel Lighting</v>
          </cell>
          <cell r="D27">
            <v>2011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Billed Total Distribution Revenues</v>
          </cell>
          <cell r="D28">
            <v>2011</v>
          </cell>
          <cell r="E28">
            <v>8041723.620000001</v>
          </cell>
          <cell r="F28">
            <v>1027326</v>
          </cell>
          <cell r="G28">
            <v>17592211</v>
          </cell>
          <cell r="H28">
            <v>5333156</v>
          </cell>
          <cell r="I28">
            <v>15306098.030000001</v>
          </cell>
          <cell r="J28">
            <v>29158059.91</v>
          </cell>
          <cell r="K28">
            <v>23024248</v>
          </cell>
          <cell r="L28">
            <v>8427255.2800000012</v>
          </cell>
          <cell r="M28">
            <v>2684314.8199999998</v>
          </cell>
          <cell r="N28">
            <v>589641</v>
          </cell>
          <cell r="O28">
            <v>14403070.109999999</v>
          </cell>
          <cell r="P28" t="e">
            <v>#N/A</v>
          </cell>
          <cell r="Q28">
            <v>5380638</v>
          </cell>
          <cell r="R28">
            <v>744559.14</v>
          </cell>
          <cell r="S28">
            <v>4441091.7700000005</v>
          </cell>
          <cell r="T28">
            <v>106433109</v>
          </cell>
          <cell r="U28">
            <v>45802443</v>
          </cell>
          <cell r="V28">
            <v>7321186.709999999</v>
          </cell>
          <cell r="W28">
            <v>1189937.8999999999</v>
          </cell>
          <cell r="X28">
            <v>10743101</v>
          </cell>
          <cell r="Y28">
            <v>-9567316</v>
          </cell>
          <cell r="Z28">
            <v>-1430955.96</v>
          </cell>
          <cell r="AA28">
            <v>21570047.210000001</v>
          </cell>
          <cell r="AB28">
            <v>3362363.82</v>
          </cell>
          <cell r="AC28">
            <v>24514368.899999999</v>
          </cell>
          <cell r="AD28">
            <v>12462418</v>
          </cell>
          <cell r="AE28">
            <v>8905202.7200000007</v>
          </cell>
          <cell r="AF28">
            <v>946506.51</v>
          </cell>
          <cell r="AG28">
            <v>97065747</v>
          </cell>
          <cell r="AH28">
            <v>302796.01</v>
          </cell>
          <cell r="AI28">
            <v>1291271</v>
          </cell>
          <cell r="AJ28">
            <v>57375753</v>
          </cell>
          <cell r="AK28">
            <v>1104959000</v>
          </cell>
          <cell r="AL28">
            <v>143910186</v>
          </cell>
          <cell r="AM28">
            <v>7229315.79</v>
          </cell>
          <cell r="AN28">
            <v>2190176</v>
          </cell>
          <cell r="AO28">
            <v>10202178</v>
          </cell>
          <cell r="AP28">
            <v>37682603.260000005</v>
          </cell>
          <cell r="AQ28">
            <v>3840426.8840000001</v>
          </cell>
          <cell r="AR28">
            <v>4349262</v>
          </cell>
          <cell r="AS28">
            <v>57583279</v>
          </cell>
          <cell r="AT28">
            <v>2808515.46</v>
          </cell>
          <cell r="AU28">
            <v>3301746.8800000004</v>
          </cell>
          <cell r="AV28">
            <v>12712369.84</v>
          </cell>
          <cell r="AW28">
            <v>16255922</v>
          </cell>
          <cell r="AX28">
            <v>27156951</v>
          </cell>
          <cell r="AY28">
            <v>4393782.9800000004</v>
          </cell>
          <cell r="AZ28">
            <v>10940529.17</v>
          </cell>
          <cell r="BA28">
            <v>10678210</v>
          </cell>
          <cell r="BB28">
            <v>2400033</v>
          </cell>
          <cell r="BC28">
            <v>31032646</v>
          </cell>
          <cell r="BD28">
            <v>4769455.97</v>
          </cell>
          <cell r="BE28">
            <v>6905232</v>
          </cell>
          <cell r="BF28">
            <v>20671828.620000001</v>
          </cell>
          <cell r="BG28">
            <v>3868446.99</v>
          </cell>
          <cell r="BH28">
            <v>1992360.8399999999</v>
          </cell>
          <cell r="BI28">
            <v>13186079.280000001</v>
          </cell>
          <cell r="BJ28">
            <v>4980077.05</v>
          </cell>
          <cell r="BK28">
            <v>149651732</v>
          </cell>
          <cell r="BL28">
            <v>13953059</v>
          </cell>
          <cell r="BM28">
            <v>1740413</v>
          </cell>
          <cell r="BN28">
            <v>1858647.98</v>
          </cell>
          <cell r="BO28">
            <v>1643146.92</v>
          </cell>
          <cell r="BP28">
            <v>5904775.6300000008</v>
          </cell>
          <cell r="BQ28">
            <v>16652988.33</v>
          </cell>
          <cell r="BR28">
            <v>2859057.63</v>
          </cell>
          <cell r="BS28">
            <v>515342681</v>
          </cell>
          <cell r="BT28">
            <v>46031063</v>
          </cell>
          <cell r="BU28">
            <v>3582287.4400000004</v>
          </cell>
          <cell r="BV28">
            <v>28047303</v>
          </cell>
          <cell r="BW28">
            <v>8137261</v>
          </cell>
          <cell r="BX28">
            <v>1738461.8000000003</v>
          </cell>
          <cell r="BY28">
            <v>2171262.88</v>
          </cell>
          <cell r="BZ28" t="e">
            <v>#N/A</v>
          </cell>
          <cell r="CA28">
            <v>8184954</v>
          </cell>
          <cell r="CB28">
            <v>19267099</v>
          </cell>
          <cell r="CC28">
            <v>7334876.8099999996</v>
          </cell>
          <cell r="CD28">
            <v>1867510.9500000002</v>
          </cell>
        </row>
        <row r="29">
          <cell r="B29" t="str">
            <v>Billed Residential Distribution Revenue</v>
          </cell>
          <cell r="D29">
            <v>2011</v>
          </cell>
          <cell r="E29">
            <v>6277997.3399999999</v>
          </cell>
          <cell r="F29">
            <v>638394</v>
          </cell>
          <cell r="G29">
            <v>10032358</v>
          </cell>
          <cell r="H29">
            <v>2943344</v>
          </cell>
          <cell r="I29">
            <v>8726464.7200000007</v>
          </cell>
          <cell r="J29">
            <v>18030401</v>
          </cell>
          <cell r="K29">
            <v>11562319</v>
          </cell>
          <cell r="L29">
            <v>4772323.7300000004</v>
          </cell>
          <cell r="M29">
            <v>1542061.72</v>
          </cell>
          <cell r="N29">
            <v>387729.9</v>
          </cell>
          <cell r="O29">
            <v>8180032</v>
          </cell>
          <cell r="P29" t="e">
            <v>#N/A</v>
          </cell>
          <cell r="Q29">
            <v>3608400</v>
          </cell>
          <cell r="R29">
            <v>542969.18000000005</v>
          </cell>
          <cell r="S29">
            <v>2522101.64</v>
          </cell>
          <cell r="T29">
            <v>40969478</v>
          </cell>
          <cell r="U29">
            <v>22810643</v>
          </cell>
          <cell r="V29">
            <v>4516877.55</v>
          </cell>
          <cell r="W29">
            <v>732469.36</v>
          </cell>
          <cell r="X29">
            <v>7721301</v>
          </cell>
          <cell r="Y29">
            <v>-5514546</v>
          </cell>
          <cell r="Z29">
            <v>-831973.74</v>
          </cell>
          <cell r="AA29">
            <v>12903869.210000001</v>
          </cell>
          <cell r="AB29">
            <v>2499149.89</v>
          </cell>
          <cell r="AC29">
            <v>13829552.66</v>
          </cell>
          <cell r="AD29">
            <v>8607062</v>
          </cell>
          <cell r="AE29">
            <v>5557689.7000000002</v>
          </cell>
          <cell r="AF29">
            <v>539998.49</v>
          </cell>
          <cell r="AG29">
            <v>60715244</v>
          </cell>
          <cell r="AH29">
            <v>197828.31</v>
          </cell>
          <cell r="AI29">
            <v>761751</v>
          </cell>
          <cell r="AJ29">
            <v>32468379</v>
          </cell>
          <cell r="AK29">
            <v>783917000</v>
          </cell>
          <cell r="AL29">
            <v>80374707</v>
          </cell>
          <cell r="AM29">
            <v>5971858.5</v>
          </cell>
          <cell r="AN29">
            <v>1322167</v>
          </cell>
          <cell r="AO29">
            <v>5851100</v>
          </cell>
          <cell r="AP29">
            <v>20577428.059999999</v>
          </cell>
          <cell r="AQ29">
            <v>1943183.53</v>
          </cell>
          <cell r="AR29">
            <v>2509429</v>
          </cell>
          <cell r="AS29">
            <v>36388835</v>
          </cell>
          <cell r="AT29">
            <v>2169192.63</v>
          </cell>
          <cell r="AU29">
            <v>1832475.9300000002</v>
          </cell>
          <cell r="AV29">
            <v>8329252.6799999997</v>
          </cell>
          <cell r="AW29">
            <v>9242788</v>
          </cell>
          <cell r="AX29">
            <v>14533786</v>
          </cell>
          <cell r="AY29">
            <v>2303061.5</v>
          </cell>
          <cell r="AZ29">
            <v>7167679.54</v>
          </cell>
          <cell r="BA29">
            <v>6291162</v>
          </cell>
          <cell r="BB29">
            <v>1660377</v>
          </cell>
          <cell r="BC29">
            <v>18241865</v>
          </cell>
          <cell r="BD29">
            <v>3125258.1</v>
          </cell>
          <cell r="BE29">
            <v>3687251</v>
          </cell>
          <cell r="BF29">
            <v>12986955.15</v>
          </cell>
          <cell r="BG29">
            <v>2388211.13</v>
          </cell>
          <cell r="BH29">
            <v>1144729.69</v>
          </cell>
          <cell r="BI29">
            <v>7759948.6900000004</v>
          </cell>
          <cell r="BJ29">
            <v>2943330.01</v>
          </cell>
          <cell r="BK29">
            <v>81026110</v>
          </cell>
          <cell r="BL29">
            <v>8189191</v>
          </cell>
          <cell r="BM29">
            <v>1058579</v>
          </cell>
          <cell r="BN29">
            <v>1131184.4099999999</v>
          </cell>
          <cell r="BO29">
            <v>1010129.49</v>
          </cell>
          <cell r="BP29">
            <v>3865040.54</v>
          </cell>
          <cell r="BQ29">
            <v>10099179.949999999</v>
          </cell>
          <cell r="BR29">
            <v>1603851.3900000001</v>
          </cell>
          <cell r="BS29">
            <v>218867923</v>
          </cell>
          <cell r="BT29">
            <v>29855043</v>
          </cell>
          <cell r="BU29">
            <v>2953398.5300000003</v>
          </cell>
          <cell r="BV29">
            <v>15023363</v>
          </cell>
          <cell r="BW29">
            <v>5629383</v>
          </cell>
          <cell r="BX29">
            <v>902620.75</v>
          </cell>
          <cell r="BY29">
            <v>1036087.13</v>
          </cell>
          <cell r="BZ29" t="e">
            <v>#N/A</v>
          </cell>
          <cell r="CA29">
            <v>5352474</v>
          </cell>
          <cell r="CB29">
            <v>12902856</v>
          </cell>
          <cell r="CC29">
            <v>4768148.1399999997</v>
          </cell>
          <cell r="CD29">
            <v>1098978.03</v>
          </cell>
        </row>
        <row r="30">
          <cell r="B30" t="str">
            <v>Billed General Service Customers Distribution Revenue</v>
          </cell>
          <cell r="C30" t="str">
            <v>RTOT</v>
          </cell>
          <cell r="D30">
            <v>2011</v>
          </cell>
          <cell r="E30">
            <v>1715604.63</v>
          </cell>
          <cell r="F30">
            <v>388932</v>
          </cell>
          <cell r="G30">
            <v>6269729</v>
          </cell>
          <cell r="H30">
            <v>2389812</v>
          </cell>
          <cell r="I30">
            <v>5834625.0099999998</v>
          </cell>
          <cell r="J30">
            <v>11127658.91</v>
          </cell>
          <cell r="K30">
            <v>10283891</v>
          </cell>
          <cell r="L30">
            <v>3654931.55</v>
          </cell>
          <cell r="M30">
            <v>1142253.1000000001</v>
          </cell>
          <cell r="N30">
            <v>201911.1</v>
          </cell>
          <cell r="O30">
            <v>6223038.1099999994</v>
          </cell>
          <cell r="P30" t="e">
            <v>#N/A</v>
          </cell>
          <cell r="Q30">
            <v>1772238</v>
          </cell>
          <cell r="R30">
            <v>201589.96000000002</v>
          </cell>
          <cell r="S30">
            <v>1918990.1300000001</v>
          </cell>
          <cell r="T30">
            <v>59454314</v>
          </cell>
          <cell r="U30">
            <v>18237487</v>
          </cell>
          <cell r="V30">
            <v>2294324.09</v>
          </cell>
          <cell r="W30">
            <v>457468.54000000004</v>
          </cell>
          <cell r="X30">
            <v>3021800</v>
          </cell>
          <cell r="Y30">
            <v>-3884586</v>
          </cell>
          <cell r="Z30">
            <v>-598982.22</v>
          </cell>
          <cell r="AA30">
            <v>8666178</v>
          </cell>
          <cell r="AB30">
            <v>862768.24</v>
          </cell>
          <cell r="AC30">
            <v>9641048.7400000002</v>
          </cell>
          <cell r="AD30">
            <v>3689868</v>
          </cell>
          <cell r="AE30">
            <v>3347513.02</v>
          </cell>
          <cell r="AF30">
            <v>406508.02</v>
          </cell>
          <cell r="AG30">
            <v>30576022</v>
          </cell>
          <cell r="AH30">
            <v>104967.70000000001</v>
          </cell>
          <cell r="AI30">
            <v>529520</v>
          </cell>
          <cell r="AJ30">
            <v>23020529</v>
          </cell>
          <cell r="AK30">
            <v>285198000</v>
          </cell>
          <cell r="AL30">
            <v>59507149.439999998</v>
          </cell>
          <cell r="AM30">
            <v>1257457.29</v>
          </cell>
          <cell r="AN30">
            <v>868009</v>
          </cell>
          <cell r="AO30">
            <v>3977406</v>
          </cell>
          <cell r="AP30">
            <v>16677042.040000001</v>
          </cell>
          <cell r="AQ30">
            <v>1897243.3540000001</v>
          </cell>
          <cell r="AR30">
            <v>1839833</v>
          </cell>
          <cell r="AS30">
            <v>19533529</v>
          </cell>
          <cell r="AT30">
            <v>629988.12000000011</v>
          </cell>
          <cell r="AU30">
            <v>1469270.95</v>
          </cell>
          <cell r="AV30">
            <v>3916117.38</v>
          </cell>
          <cell r="AW30">
            <v>7013134</v>
          </cell>
          <cell r="AX30">
            <v>12623165</v>
          </cell>
          <cell r="AY30">
            <v>2090721.48</v>
          </cell>
          <cell r="AZ30">
            <v>3772849.63</v>
          </cell>
          <cell r="BA30">
            <v>4387048</v>
          </cell>
          <cell r="BB30">
            <v>739656</v>
          </cell>
          <cell r="BC30">
            <v>12790781</v>
          </cell>
          <cell r="BD30">
            <v>1644197.87</v>
          </cell>
          <cell r="BE30">
            <v>3217981</v>
          </cell>
          <cell r="BF30">
            <v>7451916.5299999993</v>
          </cell>
          <cell r="BG30">
            <v>1480235.8599999999</v>
          </cell>
          <cell r="BH30">
            <v>847631.15</v>
          </cell>
          <cell r="BI30">
            <v>5191321.1100000003</v>
          </cell>
          <cell r="BJ30">
            <v>2036747.04</v>
          </cell>
          <cell r="BK30">
            <v>68516095</v>
          </cell>
          <cell r="BL30">
            <v>5763868</v>
          </cell>
          <cell r="BM30">
            <v>681834</v>
          </cell>
          <cell r="BN30">
            <v>727463.57000000007</v>
          </cell>
          <cell r="BO30">
            <v>633017.42999999993</v>
          </cell>
          <cell r="BP30">
            <v>2039735.09</v>
          </cell>
          <cell r="BQ30">
            <v>6553808.3799999999</v>
          </cell>
          <cell r="BR30">
            <v>1255206.24</v>
          </cell>
          <cell r="BS30">
            <v>266581884</v>
          </cell>
          <cell r="BT30">
            <v>15387805</v>
          </cell>
          <cell r="BU30">
            <v>628888.91</v>
          </cell>
          <cell r="BV30">
            <v>12471931</v>
          </cell>
          <cell r="BW30">
            <v>2208086</v>
          </cell>
          <cell r="BX30">
            <v>835841.05</v>
          </cell>
          <cell r="BY30">
            <v>849039.7</v>
          </cell>
          <cell r="BZ30" t="e">
            <v>#N/A</v>
          </cell>
          <cell r="CA30">
            <v>2832480</v>
          </cell>
          <cell r="CB30">
            <v>6364243</v>
          </cell>
          <cell r="CC30">
            <v>2566728.67</v>
          </cell>
          <cell r="CD30">
            <v>768532.92</v>
          </cell>
        </row>
        <row r="31">
          <cell r="B31" t="str">
            <v>Billed Large User, Sub- Transmission, Intermediate/ Embedded Distributor Distribution Revenue</v>
          </cell>
          <cell r="C31" t="str">
            <v>RR</v>
          </cell>
          <cell r="D31">
            <v>2011</v>
          </cell>
          <cell r="E31">
            <v>48121.65</v>
          </cell>
          <cell r="F31">
            <v>0</v>
          </cell>
          <cell r="G31">
            <v>1290124</v>
          </cell>
          <cell r="H31">
            <v>0</v>
          </cell>
          <cell r="I31">
            <v>745008.3</v>
          </cell>
          <cell r="J31">
            <v>0</v>
          </cell>
          <cell r="K31">
            <v>1178038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0</v>
          </cell>
          <cell r="S31">
            <v>0</v>
          </cell>
          <cell r="T31">
            <v>6009317</v>
          </cell>
          <cell r="U31">
            <v>4754313</v>
          </cell>
          <cell r="V31">
            <v>509985.07000000007</v>
          </cell>
          <cell r="W31">
            <v>0</v>
          </cell>
          <cell r="X31">
            <v>0</v>
          </cell>
          <cell r="Y31">
            <v>-168184</v>
          </cell>
          <cell r="Z31">
            <v>0</v>
          </cell>
          <cell r="AA31">
            <v>0</v>
          </cell>
          <cell r="AB31">
            <v>445.69</v>
          </cell>
          <cell r="AC31">
            <v>1043767.5</v>
          </cell>
          <cell r="AD31">
            <v>165488</v>
          </cell>
          <cell r="AE31">
            <v>0</v>
          </cell>
          <cell r="AF31">
            <v>0</v>
          </cell>
          <cell r="AG31">
            <v>5774481</v>
          </cell>
          <cell r="AH31">
            <v>0</v>
          </cell>
          <cell r="AI31">
            <v>0</v>
          </cell>
          <cell r="AJ31">
            <v>1886845</v>
          </cell>
          <cell r="AK31">
            <v>35844000</v>
          </cell>
          <cell r="AL31">
            <v>4028329.56</v>
          </cell>
          <cell r="AM31">
            <v>0</v>
          </cell>
          <cell r="AN31">
            <v>0</v>
          </cell>
          <cell r="AO31">
            <v>373672</v>
          </cell>
          <cell r="AP31">
            <v>428133.16</v>
          </cell>
          <cell r="AQ31">
            <v>0</v>
          </cell>
          <cell r="AR31">
            <v>0</v>
          </cell>
          <cell r="AS31">
            <v>1660915</v>
          </cell>
          <cell r="AT31">
            <v>9334.7100000000009</v>
          </cell>
          <cell r="AU31">
            <v>0</v>
          </cell>
          <cell r="AV31">
            <v>466999.78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232956.94</v>
          </cell>
          <cell r="BG31">
            <v>0</v>
          </cell>
          <cell r="BH31">
            <v>0</v>
          </cell>
          <cell r="BI31">
            <v>234809.48</v>
          </cell>
          <cell r="BJ31">
            <v>0</v>
          </cell>
          <cell r="BK31">
            <v>109527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29892874</v>
          </cell>
          <cell r="BT31">
            <v>788215</v>
          </cell>
          <cell r="BU31">
            <v>0</v>
          </cell>
          <cell r="BV31">
            <v>552009</v>
          </cell>
          <cell r="BW31">
            <v>299792</v>
          </cell>
          <cell r="BX31">
            <v>0</v>
          </cell>
          <cell r="BY31">
            <v>286136.05</v>
          </cell>
          <cell r="BZ31" t="e">
            <v>#N/A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B32" t="str">
            <v>Billed Street lighting Distribution Revenue</v>
          </cell>
          <cell r="C32" t="str">
            <v>RGS</v>
          </cell>
          <cell r="D32">
            <v>2011</v>
          </cell>
        </row>
        <row r="33">
          <cell r="B33" t="str">
            <v>Billed Sentinel Lighting Distribution Revenue</v>
          </cell>
          <cell r="C33" t="str">
            <v>RST</v>
          </cell>
          <cell r="D33">
            <v>2011</v>
          </cell>
        </row>
        <row r="34">
          <cell r="B34" t="str">
            <v>Total service area</v>
          </cell>
          <cell r="C34" t="str">
            <v>AREA</v>
          </cell>
          <cell r="D34">
            <v>2011</v>
          </cell>
          <cell r="E34">
            <v>14200</v>
          </cell>
          <cell r="F34">
            <v>380</v>
          </cell>
          <cell r="G34">
            <v>201</v>
          </cell>
          <cell r="H34">
            <v>258</v>
          </cell>
          <cell r="I34">
            <v>74</v>
          </cell>
          <cell r="J34">
            <v>188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 t="e">
            <v>#N/A</v>
          </cell>
          <cell r="Q34">
            <v>57</v>
          </cell>
          <cell r="R34">
            <v>5</v>
          </cell>
          <cell r="S34">
            <v>22</v>
          </cell>
          <cell r="T34">
            <v>287</v>
          </cell>
          <cell r="U34">
            <v>120</v>
          </cell>
          <cell r="V34">
            <v>1887</v>
          </cell>
          <cell r="W34">
            <v>99</v>
          </cell>
          <cell r="X34">
            <v>104</v>
          </cell>
          <cell r="Y34">
            <v>44</v>
          </cell>
          <cell r="Z34">
            <v>26</v>
          </cell>
          <cell r="AA34">
            <v>410</v>
          </cell>
          <cell r="AB34">
            <v>69</v>
          </cell>
          <cell r="AC34">
            <v>93</v>
          </cell>
          <cell r="AD34">
            <v>1252</v>
          </cell>
          <cell r="AE34">
            <v>280</v>
          </cell>
          <cell r="AF34">
            <v>93</v>
          </cell>
          <cell r="AG34">
            <v>426</v>
          </cell>
          <cell r="AH34">
            <v>9</v>
          </cell>
          <cell r="AI34">
            <v>8</v>
          </cell>
          <cell r="AJ34">
            <v>269</v>
          </cell>
          <cell r="AK34">
            <v>650000</v>
          </cell>
          <cell r="AL34">
            <v>1104</v>
          </cell>
          <cell r="AM34">
            <v>292</v>
          </cell>
          <cell r="AN34">
            <v>24</v>
          </cell>
          <cell r="AO34">
            <v>32</v>
          </cell>
          <cell r="AP34">
            <v>405</v>
          </cell>
          <cell r="AQ34">
            <v>27</v>
          </cell>
          <cell r="AR34">
            <v>144</v>
          </cell>
          <cell r="AS34">
            <v>421</v>
          </cell>
          <cell r="AT34">
            <v>26</v>
          </cell>
          <cell r="AU34">
            <v>25</v>
          </cell>
          <cell r="AV34">
            <v>371</v>
          </cell>
          <cell r="AW34">
            <v>74</v>
          </cell>
          <cell r="AX34">
            <v>827</v>
          </cell>
          <cell r="AY34">
            <v>133</v>
          </cell>
          <cell r="AZ34">
            <v>693</v>
          </cell>
          <cell r="BA34">
            <v>330</v>
          </cell>
          <cell r="BB34">
            <v>28</v>
          </cell>
          <cell r="BC34">
            <v>143</v>
          </cell>
          <cell r="BD34">
            <v>17</v>
          </cell>
          <cell r="BE34">
            <v>27</v>
          </cell>
          <cell r="BF34">
            <v>149</v>
          </cell>
          <cell r="BG34">
            <v>35</v>
          </cell>
          <cell r="BH34">
            <v>15</v>
          </cell>
          <cell r="BI34">
            <v>63</v>
          </cell>
          <cell r="BJ34">
            <v>122</v>
          </cell>
          <cell r="BK34">
            <v>806</v>
          </cell>
          <cell r="BL34">
            <v>342</v>
          </cell>
          <cell r="BM34">
            <v>13</v>
          </cell>
          <cell r="BN34">
            <v>18</v>
          </cell>
          <cell r="BO34">
            <v>536</v>
          </cell>
          <cell r="BP34">
            <v>33</v>
          </cell>
          <cell r="BQ34">
            <v>381</v>
          </cell>
          <cell r="BR34">
            <v>24</v>
          </cell>
          <cell r="BS34">
            <v>630</v>
          </cell>
          <cell r="BT34">
            <v>639</v>
          </cell>
          <cell r="BU34">
            <v>61</v>
          </cell>
          <cell r="BV34">
            <v>672</v>
          </cell>
          <cell r="BW34">
            <v>86</v>
          </cell>
          <cell r="BX34">
            <v>14</v>
          </cell>
          <cell r="BY34">
            <v>8</v>
          </cell>
          <cell r="BZ34" t="e">
            <v>#N/A</v>
          </cell>
          <cell r="CA34">
            <v>64</v>
          </cell>
          <cell r="CB34">
            <v>148</v>
          </cell>
          <cell r="CC34">
            <v>29</v>
          </cell>
          <cell r="CD34">
            <v>66</v>
          </cell>
        </row>
        <row r="35">
          <cell r="B35" t="str">
            <v>Urban service area</v>
          </cell>
          <cell r="C35" t="str">
            <v>AREAURB</v>
          </cell>
          <cell r="D35">
            <v>2011</v>
          </cell>
          <cell r="E35">
            <v>3</v>
          </cell>
          <cell r="F35">
            <v>380</v>
          </cell>
          <cell r="G35">
            <v>54</v>
          </cell>
          <cell r="H35">
            <v>4</v>
          </cell>
          <cell r="I35">
            <v>74</v>
          </cell>
          <cell r="J35">
            <v>98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 t="e">
            <v>#N/A</v>
          </cell>
          <cell r="Q35">
            <v>57</v>
          </cell>
          <cell r="R35">
            <v>5</v>
          </cell>
          <cell r="S35">
            <v>22</v>
          </cell>
          <cell r="T35">
            <v>287</v>
          </cell>
          <cell r="U35">
            <v>120</v>
          </cell>
          <cell r="V35">
            <v>57</v>
          </cell>
          <cell r="W35">
            <v>26</v>
          </cell>
          <cell r="X35">
            <v>66</v>
          </cell>
          <cell r="Y35">
            <v>44</v>
          </cell>
          <cell r="Z35">
            <v>26</v>
          </cell>
          <cell r="AA35">
            <v>290</v>
          </cell>
          <cell r="AB35">
            <v>19</v>
          </cell>
          <cell r="AC35">
            <v>93</v>
          </cell>
          <cell r="AD35">
            <v>36</v>
          </cell>
          <cell r="AE35">
            <v>25</v>
          </cell>
          <cell r="AF35">
            <v>93</v>
          </cell>
          <cell r="AG35">
            <v>338</v>
          </cell>
          <cell r="AH35">
            <v>9</v>
          </cell>
          <cell r="AI35">
            <v>8</v>
          </cell>
          <cell r="AJ35">
            <v>269</v>
          </cell>
          <cell r="AK35">
            <v>0</v>
          </cell>
          <cell r="AL35">
            <v>454</v>
          </cell>
          <cell r="AM35">
            <v>71</v>
          </cell>
          <cell r="AN35">
            <v>24</v>
          </cell>
          <cell r="AO35">
            <v>32</v>
          </cell>
          <cell r="AP35">
            <v>125</v>
          </cell>
          <cell r="AQ35">
            <v>27</v>
          </cell>
          <cell r="AR35">
            <v>16</v>
          </cell>
          <cell r="AS35">
            <v>163</v>
          </cell>
          <cell r="AT35">
            <v>26</v>
          </cell>
          <cell r="AU35">
            <v>25</v>
          </cell>
          <cell r="AV35">
            <v>56</v>
          </cell>
          <cell r="AW35">
            <v>71</v>
          </cell>
          <cell r="AX35">
            <v>68</v>
          </cell>
          <cell r="AY35">
            <v>14</v>
          </cell>
          <cell r="AZ35">
            <v>144</v>
          </cell>
          <cell r="BA35">
            <v>51</v>
          </cell>
          <cell r="BB35">
            <v>28</v>
          </cell>
          <cell r="BC35">
            <v>102</v>
          </cell>
          <cell r="BD35">
            <v>17</v>
          </cell>
          <cell r="BE35">
            <v>27</v>
          </cell>
          <cell r="BF35">
            <v>71</v>
          </cell>
          <cell r="BG35">
            <v>35</v>
          </cell>
          <cell r="BH35">
            <v>15</v>
          </cell>
          <cell r="BI35">
            <v>63</v>
          </cell>
          <cell r="BJ35">
            <v>20</v>
          </cell>
          <cell r="BK35">
            <v>503</v>
          </cell>
          <cell r="BL35">
            <v>58</v>
          </cell>
          <cell r="BM35">
            <v>13</v>
          </cell>
          <cell r="BN35">
            <v>11</v>
          </cell>
          <cell r="BO35">
            <v>6</v>
          </cell>
          <cell r="BP35">
            <v>33</v>
          </cell>
          <cell r="BQ35">
            <v>122</v>
          </cell>
          <cell r="BR35">
            <v>21</v>
          </cell>
          <cell r="BS35">
            <v>630</v>
          </cell>
          <cell r="BT35">
            <v>253</v>
          </cell>
          <cell r="BU35">
            <v>53</v>
          </cell>
          <cell r="BV35">
            <v>65</v>
          </cell>
          <cell r="BW35">
            <v>86</v>
          </cell>
          <cell r="BX35">
            <v>14</v>
          </cell>
          <cell r="BY35">
            <v>8</v>
          </cell>
          <cell r="BZ35" t="e">
            <v>#N/A</v>
          </cell>
          <cell r="CA35">
            <v>64</v>
          </cell>
          <cell r="CB35">
            <v>67</v>
          </cell>
          <cell r="CC35">
            <v>29</v>
          </cell>
          <cell r="CD35">
            <v>18</v>
          </cell>
        </row>
        <row r="36">
          <cell r="B36" t="str">
            <v>Rural service area</v>
          </cell>
          <cell r="C36" t="str">
            <v>AREARUR</v>
          </cell>
          <cell r="D36">
            <v>2011</v>
          </cell>
          <cell r="E36">
            <v>14197</v>
          </cell>
          <cell r="F36">
            <v>0</v>
          </cell>
          <cell r="G36">
            <v>147</v>
          </cell>
          <cell r="H36">
            <v>254</v>
          </cell>
          <cell r="I36">
            <v>0</v>
          </cell>
          <cell r="J36">
            <v>90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1830</v>
          </cell>
          <cell r="W36">
            <v>73</v>
          </cell>
          <cell r="X36">
            <v>38</v>
          </cell>
          <cell r="Y36">
            <v>0</v>
          </cell>
          <cell r="Z36">
            <v>0</v>
          </cell>
          <cell r="AA36">
            <v>120</v>
          </cell>
          <cell r="AB36">
            <v>50</v>
          </cell>
          <cell r="AC36">
            <v>0</v>
          </cell>
          <cell r="AD36">
            <v>1216</v>
          </cell>
          <cell r="AE36">
            <v>255</v>
          </cell>
          <cell r="AF36">
            <v>0</v>
          </cell>
          <cell r="AG36">
            <v>88</v>
          </cell>
          <cell r="AH36">
            <v>0</v>
          </cell>
          <cell r="AI36">
            <v>0</v>
          </cell>
          <cell r="AJ36">
            <v>0</v>
          </cell>
          <cell r="AK36">
            <v>650000</v>
          </cell>
          <cell r="AL36">
            <v>650</v>
          </cell>
          <cell r="AM36">
            <v>221</v>
          </cell>
          <cell r="AN36">
            <v>0</v>
          </cell>
          <cell r="AO36">
            <v>0</v>
          </cell>
          <cell r="AP36">
            <v>280</v>
          </cell>
          <cell r="AQ36">
            <v>0</v>
          </cell>
          <cell r="AR36">
            <v>128</v>
          </cell>
          <cell r="AS36">
            <v>258</v>
          </cell>
          <cell r="AT36">
            <v>0</v>
          </cell>
          <cell r="AU36">
            <v>0</v>
          </cell>
          <cell r="AV36">
            <v>315</v>
          </cell>
          <cell r="AW36">
            <v>3</v>
          </cell>
          <cell r="AX36">
            <v>759</v>
          </cell>
          <cell r="AY36">
            <v>119</v>
          </cell>
          <cell r="AZ36">
            <v>549</v>
          </cell>
          <cell r="BA36">
            <v>279</v>
          </cell>
          <cell r="BB36">
            <v>0</v>
          </cell>
          <cell r="BC36">
            <v>41</v>
          </cell>
          <cell r="BD36">
            <v>0</v>
          </cell>
          <cell r="BE36">
            <v>0</v>
          </cell>
          <cell r="BF36">
            <v>78</v>
          </cell>
          <cell r="BG36">
            <v>0</v>
          </cell>
          <cell r="BH36">
            <v>0</v>
          </cell>
          <cell r="BI36">
            <v>0</v>
          </cell>
          <cell r="BJ36">
            <v>102</v>
          </cell>
          <cell r="BK36">
            <v>303</v>
          </cell>
          <cell r="BL36">
            <v>284</v>
          </cell>
          <cell r="BM36">
            <v>0</v>
          </cell>
          <cell r="BN36">
            <v>7</v>
          </cell>
          <cell r="BO36">
            <v>530</v>
          </cell>
          <cell r="BP36">
            <v>0</v>
          </cell>
          <cell r="BQ36">
            <v>259</v>
          </cell>
          <cell r="BR36">
            <v>3</v>
          </cell>
          <cell r="BS36">
            <v>0</v>
          </cell>
          <cell r="BT36">
            <v>386</v>
          </cell>
          <cell r="BU36">
            <v>8</v>
          </cell>
          <cell r="BV36">
            <v>607</v>
          </cell>
          <cell r="BW36">
            <v>0</v>
          </cell>
          <cell r="BX36">
            <v>0</v>
          </cell>
          <cell r="BY36">
            <v>0</v>
          </cell>
          <cell r="BZ36" t="e">
            <v>#N/A</v>
          </cell>
          <cell r="CA36">
            <v>0</v>
          </cell>
          <cell r="CB36">
            <v>81</v>
          </cell>
          <cell r="CC36">
            <v>0</v>
          </cell>
          <cell r="CD36">
            <v>48</v>
          </cell>
        </row>
        <row r="37">
          <cell r="B37" t="str">
            <v>Service area population</v>
          </cell>
          <cell r="C37" t="str">
            <v>POP</v>
          </cell>
          <cell r="D37">
            <v>2011</v>
          </cell>
          <cell r="E37">
            <v>16789</v>
          </cell>
          <cell r="F37">
            <v>3000</v>
          </cell>
          <cell r="G37">
            <v>82368</v>
          </cell>
          <cell r="H37">
            <v>25000</v>
          </cell>
          <cell r="I37">
            <v>95960</v>
          </cell>
          <cell r="J37">
            <v>175779</v>
          </cell>
          <cell r="K37">
            <v>139500</v>
          </cell>
          <cell r="L37">
            <v>27698</v>
          </cell>
          <cell r="M37">
            <v>21640</v>
          </cell>
          <cell r="N37">
            <v>2428</v>
          </cell>
          <cell r="O37">
            <v>94769</v>
          </cell>
          <cell r="P37" t="e">
            <v>#N/A</v>
          </cell>
          <cell r="Q37">
            <v>27000</v>
          </cell>
          <cell r="R37">
            <v>4000</v>
          </cell>
          <cell r="S37">
            <v>21873</v>
          </cell>
          <cell r="T37">
            <v>738000</v>
          </cell>
          <cell r="U37">
            <v>215718</v>
          </cell>
          <cell r="V37">
            <v>39042</v>
          </cell>
          <cell r="W37">
            <v>7138</v>
          </cell>
          <cell r="X37">
            <v>73654</v>
          </cell>
          <cell r="Y37">
            <v>44186</v>
          </cell>
          <cell r="Z37">
            <v>7952</v>
          </cell>
          <cell r="AA37">
            <v>112234</v>
          </cell>
          <cell r="AB37">
            <v>25325</v>
          </cell>
          <cell r="AC37">
            <v>136466</v>
          </cell>
          <cell r="AD37">
            <v>45212</v>
          </cell>
          <cell r="AE37">
            <v>59008</v>
          </cell>
          <cell r="AF37">
            <v>5620</v>
          </cell>
          <cell r="AG37">
            <v>575673</v>
          </cell>
          <cell r="AH37">
            <v>2650</v>
          </cell>
          <cell r="AI37">
            <v>10500</v>
          </cell>
          <cell r="AJ37">
            <v>523911</v>
          </cell>
          <cell r="AK37">
            <v>3029722</v>
          </cell>
          <cell r="AL37">
            <v>834406</v>
          </cell>
          <cell r="AM37">
            <v>34000</v>
          </cell>
          <cell r="AN37">
            <v>12000</v>
          </cell>
          <cell r="AO37">
            <v>58000</v>
          </cell>
          <cell r="AP37">
            <v>243445</v>
          </cell>
          <cell r="AQ37">
            <v>22000</v>
          </cell>
          <cell r="AR37">
            <v>22641</v>
          </cell>
          <cell r="AS37">
            <v>366151</v>
          </cell>
          <cell r="AT37">
            <v>7831</v>
          </cell>
          <cell r="AU37">
            <v>15572</v>
          </cell>
          <cell r="AV37">
            <v>94500</v>
          </cell>
          <cell r="AW37">
            <v>91547</v>
          </cell>
          <cell r="AX37">
            <v>140017</v>
          </cell>
          <cell r="AY37">
            <v>15000</v>
          </cell>
          <cell r="AZ37">
            <v>31500</v>
          </cell>
          <cell r="BA37">
            <v>55000</v>
          </cell>
          <cell r="BB37">
            <v>14000</v>
          </cell>
          <cell r="BC37">
            <v>183700</v>
          </cell>
          <cell r="BD37">
            <v>29575</v>
          </cell>
          <cell r="BE37">
            <v>31586</v>
          </cell>
          <cell r="BF37">
            <v>155000</v>
          </cell>
          <cell r="BG37">
            <v>20200</v>
          </cell>
          <cell r="BH37">
            <v>6500</v>
          </cell>
          <cell r="BI37">
            <v>83173</v>
          </cell>
          <cell r="BJ37">
            <v>18003</v>
          </cell>
          <cell r="BK37">
            <v>1026559</v>
          </cell>
          <cell r="BL37">
            <v>78000</v>
          </cell>
          <cell r="BM37">
            <v>7846</v>
          </cell>
          <cell r="BN37">
            <v>9900</v>
          </cell>
          <cell r="BO37">
            <v>5336</v>
          </cell>
          <cell r="BP37">
            <v>36110</v>
          </cell>
          <cell r="BQ37">
            <v>109219</v>
          </cell>
          <cell r="BR37">
            <v>15140</v>
          </cell>
          <cell r="BS37">
            <v>2503281</v>
          </cell>
          <cell r="BT37">
            <v>316309</v>
          </cell>
          <cell r="BU37">
            <v>17300</v>
          </cell>
          <cell r="BV37">
            <v>160278</v>
          </cell>
          <cell r="BW37">
            <v>50331</v>
          </cell>
          <cell r="BX37">
            <v>7200</v>
          </cell>
          <cell r="BY37">
            <v>7521</v>
          </cell>
          <cell r="BZ37" t="e">
            <v>#N/A</v>
          </cell>
          <cell r="CA37">
            <v>43225</v>
          </cell>
          <cell r="CB37">
            <v>125900</v>
          </cell>
          <cell r="CC37">
            <v>36000</v>
          </cell>
          <cell r="CD37">
            <v>6700</v>
          </cell>
        </row>
        <row r="38">
          <cell r="B38" t="str">
            <v>Municipal population</v>
          </cell>
          <cell r="C38" t="str">
            <v>POPCITY</v>
          </cell>
          <cell r="D38">
            <v>2011</v>
          </cell>
          <cell r="E38">
            <v>10552</v>
          </cell>
          <cell r="F38">
            <v>3000</v>
          </cell>
          <cell r="G38">
            <v>126199</v>
          </cell>
          <cell r="H38">
            <v>30000</v>
          </cell>
          <cell r="I38">
            <v>95960</v>
          </cell>
          <cell r="J38">
            <v>175779</v>
          </cell>
          <cell r="K38">
            <v>139500</v>
          </cell>
          <cell r="L38">
            <v>27698</v>
          </cell>
          <cell r="M38">
            <v>28530</v>
          </cell>
          <cell r="N38">
            <v>2428</v>
          </cell>
          <cell r="O38">
            <v>107615</v>
          </cell>
          <cell r="P38" t="e">
            <v>#N/A</v>
          </cell>
          <cell r="Q38">
            <v>27000</v>
          </cell>
          <cell r="R38">
            <v>12500</v>
          </cell>
          <cell r="S38">
            <v>74185</v>
          </cell>
          <cell r="T38">
            <v>738000</v>
          </cell>
          <cell r="U38">
            <v>216473</v>
          </cell>
          <cell r="V38">
            <v>37346</v>
          </cell>
          <cell r="W38">
            <v>8700</v>
          </cell>
          <cell r="X38">
            <v>105663</v>
          </cell>
          <cell r="Y38">
            <v>44186</v>
          </cell>
          <cell r="Z38">
            <v>7952</v>
          </cell>
          <cell r="AA38">
            <v>174423</v>
          </cell>
          <cell r="AB38">
            <v>25325</v>
          </cell>
          <cell r="AC38">
            <v>136466</v>
          </cell>
          <cell r="AD38">
            <v>45212</v>
          </cell>
          <cell r="AE38">
            <v>59008</v>
          </cell>
          <cell r="AF38">
            <v>5620</v>
          </cell>
          <cell r="AG38">
            <v>670580</v>
          </cell>
          <cell r="AH38">
            <v>9500</v>
          </cell>
          <cell r="AI38">
            <v>10500</v>
          </cell>
          <cell r="AJ38">
            <v>523911</v>
          </cell>
          <cell r="AK38">
            <v>3029722</v>
          </cell>
          <cell r="AL38">
            <v>927118</v>
          </cell>
          <cell r="AM38">
            <v>34000</v>
          </cell>
          <cell r="AN38">
            <v>16500</v>
          </cell>
          <cell r="AO38">
            <v>123363</v>
          </cell>
          <cell r="AP38">
            <v>551300</v>
          </cell>
          <cell r="AQ38">
            <v>22000</v>
          </cell>
          <cell r="AR38">
            <v>36682</v>
          </cell>
          <cell r="AS38">
            <v>366151</v>
          </cell>
          <cell r="AT38">
            <v>21749</v>
          </cell>
          <cell r="AU38">
            <v>16572</v>
          </cell>
          <cell r="AV38">
            <v>94500</v>
          </cell>
          <cell r="AW38">
            <v>137369</v>
          </cell>
          <cell r="AX38">
            <v>140946</v>
          </cell>
          <cell r="AY38">
            <v>15000</v>
          </cell>
          <cell r="AZ38">
            <v>63000</v>
          </cell>
          <cell r="BA38">
            <v>55000</v>
          </cell>
          <cell r="BB38">
            <v>18777</v>
          </cell>
          <cell r="BC38">
            <v>183700</v>
          </cell>
          <cell r="BD38">
            <v>31031</v>
          </cell>
          <cell r="BE38">
            <v>31586</v>
          </cell>
          <cell r="BF38">
            <v>155000</v>
          </cell>
          <cell r="BG38">
            <v>20200</v>
          </cell>
          <cell r="BH38">
            <v>6500</v>
          </cell>
          <cell r="BI38">
            <v>83173</v>
          </cell>
          <cell r="BJ38">
            <v>18003</v>
          </cell>
          <cell r="BK38">
            <v>1026559</v>
          </cell>
          <cell r="BL38">
            <v>75000</v>
          </cell>
          <cell r="BM38">
            <v>7846</v>
          </cell>
          <cell r="BN38">
            <v>16700</v>
          </cell>
          <cell r="BO38">
            <v>5336</v>
          </cell>
          <cell r="BP38">
            <v>36110</v>
          </cell>
          <cell r="BQ38">
            <v>108359</v>
          </cell>
          <cell r="BR38">
            <v>15000</v>
          </cell>
          <cell r="BS38">
            <v>2503281</v>
          </cell>
          <cell r="BT38">
            <v>413710</v>
          </cell>
          <cell r="BU38">
            <v>17300</v>
          </cell>
          <cell r="BV38">
            <v>160278</v>
          </cell>
          <cell r="BW38">
            <v>50331</v>
          </cell>
          <cell r="BX38">
            <v>11500</v>
          </cell>
          <cell r="BY38">
            <v>0</v>
          </cell>
          <cell r="BZ38" t="e">
            <v>#N/A</v>
          </cell>
          <cell r="CA38">
            <v>78736</v>
          </cell>
          <cell r="CB38">
            <v>125900</v>
          </cell>
          <cell r="CC38">
            <v>37754</v>
          </cell>
          <cell r="CD38">
            <v>5000</v>
          </cell>
        </row>
        <row r="39">
          <cell r="B39" t="str">
            <v>No seasonal occupacy customers</v>
          </cell>
          <cell r="C39" t="str">
            <v>YNSUM</v>
          </cell>
          <cell r="D39">
            <v>2011</v>
          </cell>
          <cell r="E39">
            <v>3565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154799</v>
          </cell>
          <cell r="AL39">
            <v>0</v>
          </cell>
          <cell r="AM39">
            <v>500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192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525</v>
          </cell>
          <cell r="AX39">
            <v>0</v>
          </cell>
          <cell r="AY39">
            <v>250</v>
          </cell>
          <cell r="AZ39">
            <v>200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108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1589</v>
          </cell>
          <cell r="BU39">
            <v>1000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 t="e">
            <v>#N/A</v>
          </cell>
          <cell r="CA39">
            <v>0</v>
          </cell>
          <cell r="CB39">
            <v>0</v>
          </cell>
          <cell r="CC39">
            <v>0</v>
          </cell>
          <cell r="CD39">
            <v>200</v>
          </cell>
        </row>
        <row r="40">
          <cell r="B40" t="str">
            <v>Utility winter max peak load</v>
          </cell>
          <cell r="C40" t="str">
            <v>PEAKW</v>
          </cell>
          <cell r="D40">
            <v>2011</v>
          </cell>
          <cell r="E40">
            <v>42342</v>
          </cell>
          <cell r="F40">
            <v>4503</v>
          </cell>
          <cell r="G40">
            <v>140212</v>
          </cell>
          <cell r="H40">
            <v>47834</v>
          </cell>
          <cell r="I40">
            <v>150179</v>
          </cell>
          <cell r="J40">
            <v>269328</v>
          </cell>
          <cell r="K40">
            <v>235762</v>
          </cell>
          <cell r="L40">
            <v>45700</v>
          </cell>
          <cell r="M40">
            <v>26436</v>
          </cell>
          <cell r="N40">
            <v>6676</v>
          </cell>
          <cell r="O40">
            <v>104348</v>
          </cell>
          <cell r="P40" t="e">
            <v>#N/A</v>
          </cell>
          <cell r="Q40">
            <v>58755</v>
          </cell>
          <cell r="R40">
            <v>6744</v>
          </cell>
          <cell r="S40">
            <v>41770</v>
          </cell>
          <cell r="T40">
            <v>1170459</v>
          </cell>
          <cell r="U40">
            <v>366400</v>
          </cell>
          <cell r="V40">
            <v>74900</v>
          </cell>
          <cell r="W40">
            <v>13753</v>
          </cell>
          <cell r="X40">
            <v>82710</v>
          </cell>
          <cell r="Y40">
            <v>94031</v>
          </cell>
          <cell r="Z40">
            <v>16925</v>
          </cell>
          <cell r="AA40">
            <v>196115</v>
          </cell>
          <cell r="AB40">
            <v>29983</v>
          </cell>
          <cell r="AC40">
            <v>253600</v>
          </cell>
          <cell r="AD40">
            <v>81845</v>
          </cell>
          <cell r="AE40">
            <v>84038</v>
          </cell>
          <cell r="AF40">
            <v>16328</v>
          </cell>
          <cell r="AG40">
            <v>819019</v>
          </cell>
          <cell r="AH40">
            <v>6368</v>
          </cell>
          <cell r="AI40">
            <v>31966</v>
          </cell>
          <cell r="AJ40">
            <v>595700</v>
          </cell>
          <cell r="AK40">
            <v>3923771</v>
          </cell>
          <cell r="AL40">
            <v>1305498</v>
          </cell>
          <cell r="AM40">
            <v>49220</v>
          </cell>
          <cell r="AN40">
            <v>20492</v>
          </cell>
          <cell r="AO40">
            <v>136597</v>
          </cell>
          <cell r="AP40">
            <v>309627</v>
          </cell>
          <cell r="AQ40">
            <v>44452</v>
          </cell>
          <cell r="AR40">
            <v>41419</v>
          </cell>
          <cell r="AS40">
            <v>531481</v>
          </cell>
          <cell r="AT40">
            <v>32939</v>
          </cell>
          <cell r="AU40">
            <v>35345</v>
          </cell>
          <cell r="AV40">
            <v>118892</v>
          </cell>
          <cell r="AW40">
            <v>116122</v>
          </cell>
          <cell r="AX40">
            <v>191328</v>
          </cell>
          <cell r="AY40">
            <v>28568</v>
          </cell>
          <cell r="AZ40">
            <v>61767</v>
          </cell>
          <cell r="BA40">
            <v>113732</v>
          </cell>
          <cell r="BB40">
            <v>22918</v>
          </cell>
          <cell r="BC40">
            <v>239300</v>
          </cell>
          <cell r="BD40">
            <v>42505</v>
          </cell>
          <cell r="BE40">
            <v>59312</v>
          </cell>
          <cell r="BF40">
            <v>205860</v>
          </cell>
          <cell r="BG40">
            <v>37173</v>
          </cell>
          <cell r="BH40">
            <v>19700</v>
          </cell>
          <cell r="BI40">
            <v>153393</v>
          </cell>
          <cell r="BJ40">
            <v>34773</v>
          </cell>
          <cell r="BK40">
            <v>1350678</v>
          </cell>
          <cell r="BL40">
            <v>149857</v>
          </cell>
          <cell r="BM40">
            <v>10822</v>
          </cell>
          <cell r="BN40">
            <v>26579</v>
          </cell>
          <cell r="BO40">
            <v>18704</v>
          </cell>
          <cell r="BP40">
            <v>47750</v>
          </cell>
          <cell r="BQ40">
            <v>171304</v>
          </cell>
          <cell r="BR40">
            <v>29488</v>
          </cell>
          <cell r="BS40">
            <v>4060630</v>
          </cell>
          <cell r="BT40">
            <v>433549</v>
          </cell>
          <cell r="BU40">
            <v>24245</v>
          </cell>
          <cell r="BV40">
            <v>240964</v>
          </cell>
          <cell r="BW40">
            <v>75412</v>
          </cell>
          <cell r="BX40">
            <v>17539</v>
          </cell>
          <cell r="BY40">
            <v>26222</v>
          </cell>
          <cell r="BZ40" t="e">
            <v>#N/A</v>
          </cell>
          <cell r="CA40">
            <v>86667</v>
          </cell>
          <cell r="CB40">
            <v>149997</v>
          </cell>
          <cell r="CC40">
            <v>61443</v>
          </cell>
          <cell r="CD40">
            <v>12946</v>
          </cell>
        </row>
        <row r="41">
          <cell r="B41" t="str">
            <v>Utility summer max peak load</v>
          </cell>
          <cell r="C41" t="str">
            <v>PEAKS</v>
          </cell>
          <cell r="D41">
            <v>2011</v>
          </cell>
          <cell r="E41">
            <v>29018</v>
          </cell>
          <cell r="F41">
            <v>3226</v>
          </cell>
          <cell r="G41">
            <v>187658</v>
          </cell>
          <cell r="H41">
            <v>57677</v>
          </cell>
          <cell r="I41">
            <v>192538</v>
          </cell>
          <cell r="J41">
            <v>379690</v>
          </cell>
          <cell r="K41">
            <v>309690</v>
          </cell>
          <cell r="L41">
            <v>55600</v>
          </cell>
          <cell r="M41">
            <v>28006</v>
          </cell>
          <cell r="N41">
            <v>4532</v>
          </cell>
          <cell r="O41">
            <v>134861</v>
          </cell>
          <cell r="P41" t="e">
            <v>#N/A</v>
          </cell>
          <cell r="Q41">
            <v>50957</v>
          </cell>
          <cell r="R41">
            <v>6573</v>
          </cell>
          <cell r="S41">
            <v>64272</v>
          </cell>
          <cell r="T41">
            <v>1606494</v>
          </cell>
          <cell r="U41">
            <v>550900</v>
          </cell>
          <cell r="V41">
            <v>92146</v>
          </cell>
          <cell r="W41">
            <v>9299</v>
          </cell>
          <cell r="X41">
            <v>125478</v>
          </cell>
          <cell r="Y41">
            <v>107415</v>
          </cell>
          <cell r="Z41">
            <v>13707</v>
          </cell>
          <cell r="AA41">
            <v>155517</v>
          </cell>
          <cell r="AB41">
            <v>44698</v>
          </cell>
          <cell r="AC41">
            <v>297500</v>
          </cell>
          <cell r="AD41">
            <v>100582</v>
          </cell>
          <cell r="AE41">
            <v>110391</v>
          </cell>
          <cell r="AF41">
            <v>11855</v>
          </cell>
          <cell r="AG41">
            <v>1092560</v>
          </cell>
          <cell r="AH41">
            <v>3940</v>
          </cell>
          <cell r="AI41">
            <v>30227</v>
          </cell>
          <cell r="AJ41">
            <v>820000</v>
          </cell>
          <cell r="AK41">
            <v>3395487</v>
          </cell>
          <cell r="AL41">
            <v>1501701</v>
          </cell>
          <cell r="AM41">
            <v>48959</v>
          </cell>
          <cell r="AN41">
            <v>18511</v>
          </cell>
          <cell r="AO41">
            <v>109026</v>
          </cell>
          <cell r="AP41">
            <v>377020</v>
          </cell>
          <cell r="AQ41">
            <v>44011</v>
          </cell>
          <cell r="AR41">
            <v>34472</v>
          </cell>
          <cell r="AS41">
            <v>717155</v>
          </cell>
          <cell r="AT41">
            <v>38524</v>
          </cell>
          <cell r="AU41">
            <v>37873</v>
          </cell>
          <cell r="AV41">
            <v>161635</v>
          </cell>
          <cell r="AW41">
            <v>156479</v>
          </cell>
          <cell r="AX41">
            <v>269269</v>
          </cell>
          <cell r="AY41">
            <v>45651</v>
          </cell>
          <cell r="AZ41">
            <v>80766</v>
          </cell>
          <cell r="BA41">
            <v>92484</v>
          </cell>
          <cell r="BB41">
            <v>20631</v>
          </cell>
          <cell r="BC41">
            <v>380100</v>
          </cell>
          <cell r="BD41">
            <v>47996</v>
          </cell>
          <cell r="BE41">
            <v>57089</v>
          </cell>
          <cell r="BF41">
            <v>234849</v>
          </cell>
          <cell r="BG41">
            <v>33019</v>
          </cell>
          <cell r="BH41">
            <v>13168</v>
          </cell>
          <cell r="BI41">
            <v>161697</v>
          </cell>
          <cell r="BJ41">
            <v>42478</v>
          </cell>
          <cell r="BK41">
            <v>1961144</v>
          </cell>
          <cell r="BL41">
            <v>95135</v>
          </cell>
          <cell r="BM41">
            <v>18295</v>
          </cell>
          <cell r="BN41">
            <v>32356</v>
          </cell>
          <cell r="BO41">
            <v>10767</v>
          </cell>
          <cell r="BP41">
            <v>65534</v>
          </cell>
          <cell r="BQ41">
            <v>154665</v>
          </cell>
          <cell r="BR41">
            <v>37105</v>
          </cell>
          <cell r="BS41">
            <v>4919150</v>
          </cell>
          <cell r="BT41">
            <v>526513</v>
          </cell>
          <cell r="BU41">
            <v>28946</v>
          </cell>
          <cell r="BV41">
            <v>294349</v>
          </cell>
          <cell r="BW41">
            <v>98478</v>
          </cell>
          <cell r="BX41">
            <v>16621</v>
          </cell>
          <cell r="BY41">
            <v>27350</v>
          </cell>
          <cell r="BZ41" t="e">
            <v>#N/A</v>
          </cell>
          <cell r="CA41">
            <v>73789</v>
          </cell>
          <cell r="CB41">
            <v>208479</v>
          </cell>
          <cell r="CC41">
            <v>76830</v>
          </cell>
          <cell r="CD41">
            <v>11856</v>
          </cell>
        </row>
        <row r="42">
          <cell r="B42" t="str">
            <v>Utility Annual Peak load</v>
          </cell>
          <cell r="D42">
            <v>2011</v>
          </cell>
          <cell r="E42">
            <v>42342</v>
          </cell>
          <cell r="F42">
            <v>4503</v>
          </cell>
          <cell r="G42">
            <v>187658</v>
          </cell>
          <cell r="H42">
            <v>57677</v>
          </cell>
          <cell r="I42">
            <v>192538</v>
          </cell>
          <cell r="J42">
            <v>379690</v>
          </cell>
          <cell r="K42">
            <v>309690</v>
          </cell>
          <cell r="L42">
            <v>55600</v>
          </cell>
          <cell r="M42">
            <v>28006</v>
          </cell>
          <cell r="N42">
            <v>6676</v>
          </cell>
          <cell r="O42">
            <v>134861</v>
          </cell>
          <cell r="P42" t="e">
            <v>#N/A</v>
          </cell>
          <cell r="Q42">
            <v>58755</v>
          </cell>
          <cell r="R42">
            <v>6744</v>
          </cell>
          <cell r="S42">
            <v>64272</v>
          </cell>
          <cell r="T42">
            <v>1606494</v>
          </cell>
          <cell r="U42">
            <v>550900</v>
          </cell>
          <cell r="V42">
            <v>92146</v>
          </cell>
          <cell r="W42">
            <v>13753</v>
          </cell>
          <cell r="X42">
            <v>125478</v>
          </cell>
          <cell r="Y42">
            <v>107415</v>
          </cell>
          <cell r="Z42">
            <v>16925</v>
          </cell>
          <cell r="AA42">
            <v>196115</v>
          </cell>
          <cell r="AB42">
            <v>44698</v>
          </cell>
          <cell r="AC42">
            <v>297500</v>
          </cell>
          <cell r="AD42">
            <v>100582</v>
          </cell>
          <cell r="AE42">
            <v>110391</v>
          </cell>
          <cell r="AF42">
            <v>16328</v>
          </cell>
          <cell r="AG42">
            <v>1092560</v>
          </cell>
          <cell r="AH42">
            <v>6368</v>
          </cell>
          <cell r="AI42">
            <v>31966</v>
          </cell>
          <cell r="AJ42">
            <v>820000</v>
          </cell>
          <cell r="AK42">
            <v>3923771</v>
          </cell>
          <cell r="AL42">
            <v>1501701</v>
          </cell>
          <cell r="AM42">
            <v>49220</v>
          </cell>
          <cell r="AN42">
            <v>20492</v>
          </cell>
          <cell r="AO42">
            <v>136597</v>
          </cell>
          <cell r="AP42">
            <v>377020</v>
          </cell>
          <cell r="AQ42">
            <v>44452</v>
          </cell>
          <cell r="AR42">
            <v>41419</v>
          </cell>
          <cell r="AS42">
            <v>717155</v>
          </cell>
          <cell r="AT42">
            <v>38524</v>
          </cell>
          <cell r="AU42">
            <v>37873</v>
          </cell>
          <cell r="AV42">
            <v>161635</v>
          </cell>
          <cell r="AW42">
            <v>156479</v>
          </cell>
          <cell r="AX42">
            <v>269269</v>
          </cell>
          <cell r="AY42">
            <v>45651</v>
          </cell>
          <cell r="AZ42">
            <v>80766</v>
          </cell>
          <cell r="BA42">
            <v>113732</v>
          </cell>
          <cell r="BB42">
            <v>22918</v>
          </cell>
          <cell r="BC42">
            <v>380100</v>
          </cell>
          <cell r="BD42">
            <v>47996</v>
          </cell>
          <cell r="BE42">
            <v>59312</v>
          </cell>
          <cell r="BF42">
            <v>234849</v>
          </cell>
          <cell r="BG42">
            <v>37173</v>
          </cell>
          <cell r="BH42">
            <v>19700</v>
          </cell>
          <cell r="BI42">
            <v>161697</v>
          </cell>
          <cell r="BJ42">
            <v>42478</v>
          </cell>
          <cell r="BK42">
            <v>1961144</v>
          </cell>
          <cell r="BL42">
            <v>149857</v>
          </cell>
          <cell r="BM42">
            <v>18295</v>
          </cell>
          <cell r="BN42">
            <v>32356</v>
          </cell>
          <cell r="BO42">
            <v>18704</v>
          </cell>
          <cell r="BP42">
            <v>65534</v>
          </cell>
          <cell r="BQ42">
            <v>171304</v>
          </cell>
          <cell r="BR42">
            <v>37105</v>
          </cell>
          <cell r="BS42">
            <v>4919150</v>
          </cell>
          <cell r="BT42">
            <v>526513</v>
          </cell>
          <cell r="BU42">
            <v>28946</v>
          </cell>
          <cell r="BV42">
            <v>294349</v>
          </cell>
          <cell r="BW42">
            <v>98478</v>
          </cell>
          <cell r="BX42">
            <v>17539</v>
          </cell>
          <cell r="BY42">
            <v>27350</v>
          </cell>
          <cell r="BZ42" t="e">
            <v>#N/A</v>
          </cell>
          <cell r="CA42">
            <v>86667</v>
          </cell>
          <cell r="CB42">
            <v>208479</v>
          </cell>
          <cell r="CC42">
            <v>76830</v>
          </cell>
          <cell r="CD42">
            <v>12946</v>
          </cell>
        </row>
        <row r="43">
          <cell r="B43" t="str">
            <v>Utility average peak load</v>
          </cell>
          <cell r="C43" t="str">
            <v>PEAKA</v>
          </cell>
          <cell r="D43">
            <v>2011</v>
          </cell>
          <cell r="E43">
            <v>30706</v>
          </cell>
          <cell r="F43">
            <v>3614</v>
          </cell>
          <cell r="G43">
            <v>163935</v>
          </cell>
          <cell r="H43">
            <v>46298</v>
          </cell>
          <cell r="I43">
            <v>153392</v>
          </cell>
          <cell r="J43">
            <v>280106</v>
          </cell>
          <cell r="K43">
            <v>246578</v>
          </cell>
          <cell r="L43">
            <v>45067</v>
          </cell>
          <cell r="M43">
            <v>24928</v>
          </cell>
          <cell r="N43">
            <v>4374</v>
          </cell>
          <cell r="O43">
            <v>119604</v>
          </cell>
          <cell r="P43" t="e">
            <v>#N/A</v>
          </cell>
          <cell r="Q43">
            <v>49878</v>
          </cell>
          <cell r="R43">
            <v>5618</v>
          </cell>
          <cell r="S43">
            <v>45507</v>
          </cell>
          <cell r="T43">
            <v>1215861</v>
          </cell>
          <cell r="U43">
            <v>411675</v>
          </cell>
          <cell r="V43">
            <v>72336</v>
          </cell>
          <cell r="W43">
            <v>10175</v>
          </cell>
          <cell r="X43">
            <v>91444</v>
          </cell>
          <cell r="Y43">
            <v>93454</v>
          </cell>
          <cell r="Z43">
            <v>13177</v>
          </cell>
          <cell r="AA43">
            <v>151771</v>
          </cell>
          <cell r="AB43">
            <v>31728</v>
          </cell>
          <cell r="AC43">
            <v>254900</v>
          </cell>
          <cell r="AD43">
            <v>80013</v>
          </cell>
          <cell r="AE43">
            <v>84825</v>
          </cell>
          <cell r="AF43">
            <v>14023</v>
          </cell>
          <cell r="AG43">
            <v>845981</v>
          </cell>
          <cell r="AH43">
            <v>4179</v>
          </cell>
          <cell r="AI43">
            <v>26301</v>
          </cell>
          <cell r="AJ43">
            <v>626200</v>
          </cell>
          <cell r="AK43">
            <v>3089825</v>
          </cell>
          <cell r="AL43">
            <v>1203408</v>
          </cell>
          <cell r="AM43">
            <v>41923</v>
          </cell>
          <cell r="AN43">
            <v>17242</v>
          </cell>
          <cell r="AO43">
            <v>111249</v>
          </cell>
          <cell r="AP43">
            <v>301899</v>
          </cell>
          <cell r="AQ43">
            <v>40058</v>
          </cell>
          <cell r="AR43">
            <v>34529</v>
          </cell>
          <cell r="AS43">
            <v>540982</v>
          </cell>
          <cell r="AT43">
            <v>35731</v>
          </cell>
          <cell r="AU43">
            <v>33363</v>
          </cell>
          <cell r="AV43">
            <v>125053</v>
          </cell>
          <cell r="AW43">
            <v>117903</v>
          </cell>
          <cell r="AX43">
            <v>199310</v>
          </cell>
          <cell r="AY43">
            <v>31132</v>
          </cell>
          <cell r="AZ43">
            <v>62240</v>
          </cell>
          <cell r="BA43">
            <v>89858</v>
          </cell>
          <cell r="BB43">
            <v>18797</v>
          </cell>
          <cell r="BC43">
            <v>251564</v>
          </cell>
          <cell r="BD43">
            <v>40755</v>
          </cell>
          <cell r="BE43">
            <v>50680</v>
          </cell>
          <cell r="BF43">
            <v>130273</v>
          </cell>
          <cell r="BG43">
            <v>27564</v>
          </cell>
          <cell r="BH43">
            <v>13845</v>
          </cell>
          <cell r="BI43">
            <v>135588</v>
          </cell>
          <cell r="BJ43">
            <v>35494</v>
          </cell>
          <cell r="BK43">
            <v>1434223</v>
          </cell>
          <cell r="BL43">
            <v>109109</v>
          </cell>
          <cell r="BM43">
            <v>15304</v>
          </cell>
          <cell r="BN43">
            <v>20617</v>
          </cell>
          <cell r="BO43">
            <v>12177</v>
          </cell>
          <cell r="BP43">
            <v>50164</v>
          </cell>
          <cell r="BQ43">
            <v>149558</v>
          </cell>
          <cell r="BR43">
            <v>30734</v>
          </cell>
          <cell r="BS43">
            <v>3914700</v>
          </cell>
          <cell r="BT43">
            <v>412902</v>
          </cell>
          <cell r="BU43">
            <v>21915</v>
          </cell>
          <cell r="BV43">
            <v>238844</v>
          </cell>
          <cell r="BW43">
            <v>76704</v>
          </cell>
          <cell r="BX43">
            <v>16373</v>
          </cell>
          <cell r="BY43">
            <v>24737</v>
          </cell>
          <cell r="BZ43" t="e">
            <v>#N/A</v>
          </cell>
          <cell r="CA43">
            <v>72617</v>
          </cell>
          <cell r="CB43">
            <v>151006</v>
          </cell>
          <cell r="CC43">
            <v>61185</v>
          </cell>
          <cell r="CD43">
            <v>10383</v>
          </cell>
        </row>
        <row r="44">
          <cell r="B44" t="str">
            <v>Total circuit kms of line</v>
          </cell>
          <cell r="C44" t="str">
            <v>KMC</v>
          </cell>
          <cell r="D44">
            <v>2011</v>
          </cell>
          <cell r="E44">
            <v>1848</v>
          </cell>
          <cell r="F44">
            <v>92</v>
          </cell>
          <cell r="G44">
            <v>777</v>
          </cell>
          <cell r="H44">
            <v>332</v>
          </cell>
          <cell r="I44">
            <v>649</v>
          </cell>
          <cell r="J44">
            <v>1703</v>
          </cell>
          <cell r="K44">
            <v>1119</v>
          </cell>
          <cell r="L44">
            <v>526</v>
          </cell>
          <cell r="M44">
            <v>161</v>
          </cell>
          <cell r="N44">
            <v>27</v>
          </cell>
          <cell r="O44">
            <v>811</v>
          </cell>
          <cell r="P44" t="e">
            <v>#N/A</v>
          </cell>
          <cell r="Q44">
            <v>339</v>
          </cell>
          <cell r="R44">
            <v>27</v>
          </cell>
          <cell r="S44">
            <v>150</v>
          </cell>
          <cell r="T44">
            <v>5163</v>
          </cell>
          <cell r="U44">
            <v>1176</v>
          </cell>
          <cell r="V44">
            <v>327</v>
          </cell>
          <cell r="W44">
            <v>137</v>
          </cell>
          <cell r="X44">
            <v>465</v>
          </cell>
          <cell r="Y44">
            <v>277</v>
          </cell>
          <cell r="Z44">
            <v>74</v>
          </cell>
          <cell r="AA44">
            <v>962</v>
          </cell>
          <cell r="AB44">
            <v>240</v>
          </cell>
          <cell r="AC44">
            <v>1084</v>
          </cell>
          <cell r="AD44">
            <v>1734</v>
          </cell>
          <cell r="AE44">
            <v>1464</v>
          </cell>
          <cell r="AF44">
            <v>68</v>
          </cell>
          <cell r="AG44">
            <v>3414</v>
          </cell>
          <cell r="AH44">
            <v>21</v>
          </cell>
          <cell r="AI44">
            <v>66</v>
          </cell>
          <cell r="AJ44">
            <v>2896</v>
          </cell>
          <cell r="AK44">
            <v>117385</v>
          </cell>
          <cell r="AL44">
            <v>5606</v>
          </cell>
          <cell r="AM44">
            <v>748</v>
          </cell>
          <cell r="AN44">
            <v>98</v>
          </cell>
          <cell r="AO44">
            <v>362</v>
          </cell>
          <cell r="AP44">
            <v>1878</v>
          </cell>
          <cell r="AQ44">
            <v>115</v>
          </cell>
          <cell r="AR44">
            <v>333</v>
          </cell>
          <cell r="AS44">
            <v>2820</v>
          </cell>
          <cell r="AT44">
            <v>135</v>
          </cell>
          <cell r="AU44">
            <v>265</v>
          </cell>
          <cell r="AV44">
            <v>950</v>
          </cell>
          <cell r="AW44">
            <v>830</v>
          </cell>
          <cell r="AX44">
            <v>1975</v>
          </cell>
          <cell r="AY44">
            <v>348</v>
          </cell>
          <cell r="AZ44">
            <v>770</v>
          </cell>
          <cell r="BA44">
            <v>618</v>
          </cell>
          <cell r="BB44">
            <v>370</v>
          </cell>
          <cell r="BC44">
            <v>1455</v>
          </cell>
          <cell r="BD44">
            <v>176</v>
          </cell>
          <cell r="BE44">
            <v>314</v>
          </cell>
          <cell r="BF44">
            <v>987</v>
          </cell>
          <cell r="BG44">
            <v>148</v>
          </cell>
          <cell r="BH44">
            <v>129</v>
          </cell>
          <cell r="BI44">
            <v>553</v>
          </cell>
          <cell r="BJ44">
            <v>315</v>
          </cell>
          <cell r="BK44">
            <v>7431</v>
          </cell>
          <cell r="BL44">
            <v>737</v>
          </cell>
          <cell r="BM44">
            <v>55</v>
          </cell>
          <cell r="BN44">
            <v>94</v>
          </cell>
          <cell r="BO44">
            <v>283</v>
          </cell>
          <cell r="BP44">
            <v>248</v>
          </cell>
          <cell r="BQ44">
            <v>1186</v>
          </cell>
          <cell r="BR44">
            <v>157</v>
          </cell>
          <cell r="BS44">
            <v>10061</v>
          </cell>
          <cell r="BT44">
            <v>2409</v>
          </cell>
          <cell r="BU44">
            <v>243</v>
          </cell>
          <cell r="BV44">
            <v>1542</v>
          </cell>
          <cell r="BW44">
            <v>300</v>
          </cell>
          <cell r="BX44">
            <v>76</v>
          </cell>
          <cell r="BY44">
            <v>68</v>
          </cell>
          <cell r="BZ44" t="e">
            <v>#N/A</v>
          </cell>
          <cell r="CA44">
            <v>515</v>
          </cell>
          <cell r="CB44">
            <v>1060</v>
          </cell>
          <cell r="CC44">
            <v>249</v>
          </cell>
          <cell r="CD44">
            <v>181</v>
          </cell>
        </row>
        <row r="45">
          <cell r="B45" t="str">
            <v>Overhead circuit kms of line</v>
          </cell>
          <cell r="C45" t="str">
            <v>KMCO</v>
          </cell>
          <cell r="D45">
            <v>2011</v>
          </cell>
          <cell r="E45">
            <v>1844</v>
          </cell>
          <cell r="F45">
            <v>92</v>
          </cell>
          <cell r="G45">
            <v>581</v>
          </cell>
          <cell r="H45">
            <v>290</v>
          </cell>
          <cell r="I45">
            <v>389</v>
          </cell>
          <cell r="J45">
            <v>963</v>
          </cell>
          <cell r="K45">
            <v>713</v>
          </cell>
          <cell r="L45">
            <v>482</v>
          </cell>
          <cell r="M45">
            <v>91</v>
          </cell>
          <cell r="N45">
            <v>26</v>
          </cell>
          <cell r="O45">
            <v>581</v>
          </cell>
          <cell r="P45" t="e">
            <v>#N/A</v>
          </cell>
          <cell r="Q45">
            <v>207</v>
          </cell>
          <cell r="R45">
            <v>15</v>
          </cell>
          <cell r="S45">
            <v>89</v>
          </cell>
          <cell r="T45">
            <v>1798</v>
          </cell>
          <cell r="U45">
            <v>709</v>
          </cell>
          <cell r="V45">
            <v>254</v>
          </cell>
          <cell r="W45">
            <v>126</v>
          </cell>
          <cell r="X45">
            <v>211</v>
          </cell>
          <cell r="Y45">
            <v>185</v>
          </cell>
          <cell r="Z45">
            <v>66</v>
          </cell>
          <cell r="AA45">
            <v>737</v>
          </cell>
          <cell r="AB45">
            <v>170</v>
          </cell>
          <cell r="AC45">
            <v>430</v>
          </cell>
          <cell r="AD45">
            <v>1642</v>
          </cell>
          <cell r="AE45">
            <v>888</v>
          </cell>
          <cell r="AF45">
            <v>57</v>
          </cell>
          <cell r="AG45">
            <v>1523</v>
          </cell>
          <cell r="AH45">
            <v>18</v>
          </cell>
          <cell r="AI45">
            <v>56</v>
          </cell>
          <cell r="AJ45">
            <v>802</v>
          </cell>
          <cell r="AK45">
            <v>109499</v>
          </cell>
          <cell r="AL45">
            <v>2916</v>
          </cell>
          <cell r="AM45">
            <v>607</v>
          </cell>
          <cell r="AN45">
            <v>88</v>
          </cell>
          <cell r="AO45">
            <v>233</v>
          </cell>
          <cell r="AP45">
            <v>1046</v>
          </cell>
          <cell r="AQ45">
            <v>95</v>
          </cell>
          <cell r="AR45">
            <v>257</v>
          </cell>
          <cell r="AS45">
            <v>1363</v>
          </cell>
          <cell r="AT45">
            <v>97</v>
          </cell>
          <cell r="AU45">
            <v>198</v>
          </cell>
          <cell r="AV45">
            <v>567</v>
          </cell>
          <cell r="AW45">
            <v>359</v>
          </cell>
          <cell r="AX45">
            <v>1484</v>
          </cell>
          <cell r="AY45">
            <v>246</v>
          </cell>
          <cell r="AZ45">
            <v>656</v>
          </cell>
          <cell r="BA45">
            <v>510</v>
          </cell>
          <cell r="BB45">
            <v>365</v>
          </cell>
          <cell r="BC45">
            <v>561</v>
          </cell>
          <cell r="BD45">
            <v>103</v>
          </cell>
          <cell r="BE45">
            <v>248</v>
          </cell>
          <cell r="BF45">
            <v>570</v>
          </cell>
          <cell r="BG45">
            <v>129</v>
          </cell>
          <cell r="BH45">
            <v>118</v>
          </cell>
          <cell r="BI45">
            <v>385</v>
          </cell>
          <cell r="BJ45">
            <v>298</v>
          </cell>
          <cell r="BK45">
            <v>2584</v>
          </cell>
          <cell r="BL45">
            <v>617</v>
          </cell>
          <cell r="BM45">
            <v>53</v>
          </cell>
          <cell r="BN45">
            <v>84</v>
          </cell>
          <cell r="BO45">
            <v>277</v>
          </cell>
          <cell r="BP45">
            <v>156</v>
          </cell>
          <cell r="BQ45">
            <v>950</v>
          </cell>
          <cell r="BR45">
            <v>102</v>
          </cell>
          <cell r="BS45">
            <v>4168</v>
          </cell>
          <cell r="BT45">
            <v>1331</v>
          </cell>
          <cell r="BU45">
            <v>127</v>
          </cell>
          <cell r="BV45">
            <v>1051</v>
          </cell>
          <cell r="BW45">
            <v>213</v>
          </cell>
          <cell r="BX45">
            <v>66</v>
          </cell>
          <cell r="BY45">
            <v>53</v>
          </cell>
          <cell r="BZ45" t="e">
            <v>#N/A</v>
          </cell>
          <cell r="CA45">
            <v>371</v>
          </cell>
          <cell r="CB45">
            <v>503</v>
          </cell>
          <cell r="CC45">
            <v>155</v>
          </cell>
          <cell r="CD45">
            <v>171</v>
          </cell>
        </row>
        <row r="46">
          <cell r="B46" t="str">
            <v>Underground circuit kms ofline</v>
          </cell>
          <cell r="C46" t="str">
            <v>KMCU</v>
          </cell>
          <cell r="D46">
            <v>2011</v>
          </cell>
          <cell r="E46">
            <v>4</v>
          </cell>
          <cell r="F46">
            <v>0</v>
          </cell>
          <cell r="G46">
            <v>196</v>
          </cell>
          <cell r="H46">
            <v>42</v>
          </cell>
          <cell r="I46">
            <v>260</v>
          </cell>
          <cell r="J46">
            <v>740</v>
          </cell>
          <cell r="K46">
            <v>406</v>
          </cell>
          <cell r="L46">
            <v>44</v>
          </cell>
          <cell r="M46">
            <v>70</v>
          </cell>
          <cell r="N46">
            <v>1</v>
          </cell>
          <cell r="O46">
            <v>230</v>
          </cell>
          <cell r="P46" t="e">
            <v>#N/A</v>
          </cell>
          <cell r="Q46">
            <v>132</v>
          </cell>
          <cell r="R46">
            <v>12</v>
          </cell>
          <cell r="S46">
            <v>61</v>
          </cell>
          <cell r="T46">
            <v>3365</v>
          </cell>
          <cell r="U46">
            <v>467</v>
          </cell>
          <cell r="V46">
            <v>73</v>
          </cell>
          <cell r="W46">
            <v>11</v>
          </cell>
          <cell r="X46">
            <v>254</v>
          </cell>
          <cell r="Y46">
            <v>92</v>
          </cell>
          <cell r="Z46">
            <v>8</v>
          </cell>
          <cell r="AA46">
            <v>225</v>
          </cell>
          <cell r="AB46">
            <v>70</v>
          </cell>
          <cell r="AC46">
            <v>654</v>
          </cell>
          <cell r="AD46">
            <v>92</v>
          </cell>
          <cell r="AE46">
            <v>576</v>
          </cell>
          <cell r="AF46">
            <v>11</v>
          </cell>
          <cell r="AG46">
            <v>1891</v>
          </cell>
          <cell r="AH46">
            <v>3</v>
          </cell>
          <cell r="AI46">
            <v>10</v>
          </cell>
          <cell r="AJ46">
            <v>2094</v>
          </cell>
          <cell r="AK46">
            <v>7886</v>
          </cell>
          <cell r="AL46">
            <v>2690</v>
          </cell>
          <cell r="AM46">
            <v>141</v>
          </cell>
          <cell r="AN46">
            <v>10</v>
          </cell>
          <cell r="AO46">
            <v>129</v>
          </cell>
          <cell r="AP46">
            <v>832</v>
          </cell>
          <cell r="AQ46">
            <v>20</v>
          </cell>
          <cell r="AR46">
            <v>76</v>
          </cell>
          <cell r="AS46">
            <v>1457</v>
          </cell>
          <cell r="AT46">
            <v>38</v>
          </cell>
          <cell r="AU46">
            <v>67</v>
          </cell>
          <cell r="AV46">
            <v>383</v>
          </cell>
          <cell r="AW46">
            <v>471</v>
          </cell>
          <cell r="AX46">
            <v>491</v>
          </cell>
          <cell r="AY46">
            <v>102</v>
          </cell>
          <cell r="AZ46">
            <v>114</v>
          </cell>
          <cell r="BA46">
            <v>108</v>
          </cell>
          <cell r="BB46">
            <v>5</v>
          </cell>
          <cell r="BC46">
            <v>894</v>
          </cell>
          <cell r="BD46">
            <v>73</v>
          </cell>
          <cell r="BE46">
            <v>66</v>
          </cell>
          <cell r="BF46">
            <v>417</v>
          </cell>
          <cell r="BG46">
            <v>19</v>
          </cell>
          <cell r="BH46">
            <v>11</v>
          </cell>
          <cell r="BI46">
            <v>168</v>
          </cell>
          <cell r="BJ46">
            <v>17</v>
          </cell>
          <cell r="BK46">
            <v>4847</v>
          </cell>
          <cell r="BL46">
            <v>120</v>
          </cell>
          <cell r="BM46">
            <v>2</v>
          </cell>
          <cell r="BN46">
            <v>10</v>
          </cell>
          <cell r="BO46">
            <v>6</v>
          </cell>
          <cell r="BP46">
            <v>92</v>
          </cell>
          <cell r="BQ46">
            <v>236</v>
          </cell>
          <cell r="BR46">
            <v>55</v>
          </cell>
          <cell r="BS46">
            <v>5893</v>
          </cell>
          <cell r="BT46">
            <v>1078</v>
          </cell>
          <cell r="BU46">
            <v>116</v>
          </cell>
          <cell r="BV46">
            <v>491</v>
          </cell>
          <cell r="BW46">
            <v>87</v>
          </cell>
          <cell r="BX46">
            <v>10</v>
          </cell>
          <cell r="BY46">
            <v>15</v>
          </cell>
          <cell r="BZ46" t="e">
            <v>#N/A</v>
          </cell>
          <cell r="CA46">
            <v>144</v>
          </cell>
          <cell r="CB46">
            <v>557</v>
          </cell>
          <cell r="CC46">
            <v>94</v>
          </cell>
          <cell r="CD46">
            <v>10</v>
          </cell>
        </row>
        <row r="47">
          <cell r="B47" t="str">
            <v>Circuit kilometers 3 phase</v>
          </cell>
          <cell r="C47" t="str">
            <v>KMC3</v>
          </cell>
          <cell r="D47">
            <v>2011</v>
          </cell>
          <cell r="E47">
            <v>442</v>
          </cell>
          <cell r="F47">
            <v>47</v>
          </cell>
          <cell r="G47">
            <v>423</v>
          </cell>
          <cell r="H47">
            <v>175</v>
          </cell>
          <cell r="I47">
            <v>364</v>
          </cell>
          <cell r="J47">
            <v>856</v>
          </cell>
          <cell r="K47">
            <v>437</v>
          </cell>
          <cell r="L47">
            <v>339</v>
          </cell>
          <cell r="M47">
            <v>83</v>
          </cell>
          <cell r="N47">
            <v>16</v>
          </cell>
          <cell r="O47">
            <v>519</v>
          </cell>
          <cell r="P47" t="e">
            <v>#N/A</v>
          </cell>
          <cell r="Q47">
            <v>166</v>
          </cell>
          <cell r="R47">
            <v>12</v>
          </cell>
          <cell r="S47">
            <v>73</v>
          </cell>
          <cell r="T47">
            <v>3061</v>
          </cell>
          <cell r="U47">
            <v>567</v>
          </cell>
          <cell r="V47">
            <v>174</v>
          </cell>
          <cell r="W47">
            <v>31</v>
          </cell>
          <cell r="X47">
            <v>156</v>
          </cell>
          <cell r="Y47">
            <v>148</v>
          </cell>
          <cell r="Z47">
            <v>50</v>
          </cell>
          <cell r="AA47">
            <v>560</v>
          </cell>
          <cell r="AB47">
            <v>103</v>
          </cell>
          <cell r="AC47">
            <v>491</v>
          </cell>
          <cell r="AD47">
            <v>611</v>
          </cell>
          <cell r="AE47">
            <v>402</v>
          </cell>
          <cell r="AF47">
            <v>27</v>
          </cell>
          <cell r="AG47">
            <v>1779</v>
          </cell>
          <cell r="AH47">
            <v>10</v>
          </cell>
          <cell r="AI47">
            <v>42</v>
          </cell>
          <cell r="AJ47">
            <v>1227</v>
          </cell>
          <cell r="AK47">
            <v>43827</v>
          </cell>
          <cell r="AL47">
            <v>3115</v>
          </cell>
          <cell r="AM47">
            <v>350</v>
          </cell>
          <cell r="AN47">
            <v>61</v>
          </cell>
          <cell r="AO47">
            <v>258</v>
          </cell>
          <cell r="AP47">
            <v>798</v>
          </cell>
          <cell r="AQ47">
            <v>76</v>
          </cell>
          <cell r="AR47">
            <v>145</v>
          </cell>
          <cell r="AS47">
            <v>1328</v>
          </cell>
          <cell r="AT47">
            <v>73</v>
          </cell>
          <cell r="AU47">
            <v>225</v>
          </cell>
          <cell r="AV47">
            <v>462</v>
          </cell>
          <cell r="AW47">
            <v>323</v>
          </cell>
          <cell r="AX47">
            <v>881</v>
          </cell>
          <cell r="AY47">
            <v>176</v>
          </cell>
          <cell r="AZ47">
            <v>335</v>
          </cell>
          <cell r="BA47">
            <v>365</v>
          </cell>
          <cell r="BB47">
            <v>200</v>
          </cell>
          <cell r="BC47">
            <v>750</v>
          </cell>
          <cell r="BD47">
            <v>97</v>
          </cell>
          <cell r="BE47">
            <v>226</v>
          </cell>
          <cell r="BF47">
            <v>417</v>
          </cell>
          <cell r="BG47">
            <v>96</v>
          </cell>
          <cell r="BH47">
            <v>84</v>
          </cell>
          <cell r="BI47">
            <v>346</v>
          </cell>
          <cell r="BJ47">
            <v>177</v>
          </cell>
          <cell r="BK47">
            <v>3537</v>
          </cell>
          <cell r="BL47">
            <v>464</v>
          </cell>
          <cell r="BM47">
            <v>34</v>
          </cell>
          <cell r="BN47">
            <v>50</v>
          </cell>
          <cell r="BO47">
            <v>79</v>
          </cell>
          <cell r="BP47">
            <v>139</v>
          </cell>
          <cell r="BQ47">
            <v>630</v>
          </cell>
          <cell r="BR47">
            <v>73</v>
          </cell>
          <cell r="BS47">
            <v>6099</v>
          </cell>
          <cell r="BT47">
            <v>1043</v>
          </cell>
          <cell r="BU47">
            <v>103</v>
          </cell>
          <cell r="BV47">
            <v>701</v>
          </cell>
          <cell r="BW47">
            <v>187</v>
          </cell>
          <cell r="BX47">
            <v>47</v>
          </cell>
          <cell r="BY47">
            <v>46</v>
          </cell>
          <cell r="BZ47" t="e">
            <v>#N/A</v>
          </cell>
          <cell r="CA47">
            <v>307</v>
          </cell>
          <cell r="CB47">
            <v>480</v>
          </cell>
          <cell r="CC47">
            <v>163</v>
          </cell>
          <cell r="CD47">
            <v>107</v>
          </cell>
        </row>
        <row r="48">
          <cell r="B48" t="str">
            <v>Circuit kilometers 2 phase</v>
          </cell>
          <cell r="C48" t="str">
            <v>KMC2</v>
          </cell>
          <cell r="D48">
            <v>2011</v>
          </cell>
          <cell r="E48">
            <v>38</v>
          </cell>
          <cell r="F48">
            <v>0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0</v>
          </cell>
          <cell r="L48">
            <v>58</v>
          </cell>
          <cell r="M48">
            <v>0</v>
          </cell>
          <cell r="N48">
            <v>2</v>
          </cell>
          <cell r="O48">
            <v>0</v>
          </cell>
          <cell r="P48" t="e">
            <v>#N/A</v>
          </cell>
          <cell r="Q48">
            <v>4</v>
          </cell>
          <cell r="R48">
            <v>1</v>
          </cell>
          <cell r="S48">
            <v>2</v>
          </cell>
          <cell r="T48">
            <v>100</v>
          </cell>
          <cell r="U48">
            <v>2</v>
          </cell>
          <cell r="V48">
            <v>3</v>
          </cell>
          <cell r="W48">
            <v>1</v>
          </cell>
          <cell r="X48">
            <v>0</v>
          </cell>
          <cell r="Y48">
            <v>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27</v>
          </cell>
          <cell r="AE48">
            <v>0</v>
          </cell>
          <cell r="AF48">
            <v>0</v>
          </cell>
          <cell r="AG48">
            <v>20</v>
          </cell>
          <cell r="AH48">
            <v>2</v>
          </cell>
          <cell r="AI48">
            <v>0</v>
          </cell>
          <cell r="AJ48">
            <v>21</v>
          </cell>
          <cell r="AK48">
            <v>2290</v>
          </cell>
          <cell r="AL48">
            <v>167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8</v>
          </cell>
          <cell r="AS48">
            <v>0</v>
          </cell>
          <cell r="AT48">
            <v>0</v>
          </cell>
          <cell r="AU48">
            <v>4</v>
          </cell>
          <cell r="AV48">
            <v>23</v>
          </cell>
          <cell r="AW48">
            <v>0</v>
          </cell>
          <cell r="AX48">
            <v>2</v>
          </cell>
          <cell r="AY48">
            <v>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6</v>
          </cell>
          <cell r="BF48">
            <v>0</v>
          </cell>
          <cell r="BG48">
            <v>1</v>
          </cell>
          <cell r="BH48">
            <v>0</v>
          </cell>
          <cell r="BI48">
            <v>7</v>
          </cell>
          <cell r="BJ48">
            <v>0</v>
          </cell>
          <cell r="BK48">
            <v>136</v>
          </cell>
          <cell r="BL48">
            <v>10</v>
          </cell>
          <cell r="BM48">
            <v>1</v>
          </cell>
          <cell r="BN48">
            <v>0</v>
          </cell>
          <cell r="BO48">
            <v>0</v>
          </cell>
          <cell r="BP48">
            <v>11</v>
          </cell>
          <cell r="BQ48">
            <v>1</v>
          </cell>
          <cell r="BR48">
            <v>0</v>
          </cell>
          <cell r="BS48">
            <v>56</v>
          </cell>
          <cell r="BT48">
            <v>18</v>
          </cell>
          <cell r="BU48">
            <v>10</v>
          </cell>
          <cell r="BV48">
            <v>7</v>
          </cell>
          <cell r="BW48">
            <v>0</v>
          </cell>
          <cell r="BX48">
            <v>0</v>
          </cell>
          <cell r="BY48">
            <v>0</v>
          </cell>
          <cell r="BZ48" t="e">
            <v>#N/A</v>
          </cell>
          <cell r="CA48">
            <v>1</v>
          </cell>
          <cell r="CB48">
            <v>13</v>
          </cell>
          <cell r="CC48">
            <v>4</v>
          </cell>
          <cell r="CD48">
            <v>10</v>
          </cell>
        </row>
        <row r="49">
          <cell r="B49" t="str">
            <v>Circuit kms single phase</v>
          </cell>
          <cell r="C49" t="str">
            <v>KMC1</v>
          </cell>
          <cell r="D49">
            <v>2011</v>
          </cell>
          <cell r="E49">
            <v>1368</v>
          </cell>
          <cell r="F49">
            <v>45</v>
          </cell>
          <cell r="G49">
            <v>347</v>
          </cell>
          <cell r="H49">
            <v>149</v>
          </cell>
          <cell r="I49">
            <v>285</v>
          </cell>
          <cell r="J49">
            <v>847</v>
          </cell>
          <cell r="K49">
            <v>682</v>
          </cell>
          <cell r="L49">
            <v>129</v>
          </cell>
          <cell r="M49">
            <v>78</v>
          </cell>
          <cell r="N49">
            <v>9</v>
          </cell>
          <cell r="O49">
            <v>292</v>
          </cell>
          <cell r="P49" t="e">
            <v>#N/A</v>
          </cell>
          <cell r="Q49">
            <v>169</v>
          </cell>
          <cell r="R49">
            <v>14</v>
          </cell>
          <cell r="S49">
            <v>75</v>
          </cell>
          <cell r="T49">
            <v>2002</v>
          </cell>
          <cell r="U49">
            <v>607</v>
          </cell>
          <cell r="V49">
            <v>150</v>
          </cell>
          <cell r="W49">
            <v>105</v>
          </cell>
          <cell r="X49">
            <v>309</v>
          </cell>
          <cell r="Y49">
            <v>123</v>
          </cell>
          <cell r="Z49">
            <v>24</v>
          </cell>
          <cell r="AA49">
            <v>402</v>
          </cell>
          <cell r="AB49">
            <v>137</v>
          </cell>
          <cell r="AC49">
            <v>593</v>
          </cell>
          <cell r="AD49">
            <v>1096</v>
          </cell>
          <cell r="AE49">
            <v>1062</v>
          </cell>
          <cell r="AF49">
            <v>41</v>
          </cell>
          <cell r="AG49">
            <v>1615</v>
          </cell>
          <cell r="AH49">
            <v>9</v>
          </cell>
          <cell r="AI49">
            <v>24</v>
          </cell>
          <cell r="AJ49">
            <v>1648</v>
          </cell>
          <cell r="AK49">
            <v>71268</v>
          </cell>
          <cell r="AL49">
            <v>2324</v>
          </cell>
          <cell r="AM49">
            <v>398</v>
          </cell>
          <cell r="AN49">
            <v>37</v>
          </cell>
          <cell r="AO49">
            <v>104</v>
          </cell>
          <cell r="AP49">
            <v>1080</v>
          </cell>
          <cell r="AQ49">
            <v>39</v>
          </cell>
          <cell r="AR49">
            <v>180</v>
          </cell>
          <cell r="AS49">
            <v>1492</v>
          </cell>
          <cell r="AT49">
            <v>62</v>
          </cell>
          <cell r="AU49">
            <v>36</v>
          </cell>
          <cell r="AV49">
            <v>465</v>
          </cell>
          <cell r="AW49">
            <v>507</v>
          </cell>
          <cell r="AX49">
            <v>1092</v>
          </cell>
          <cell r="AY49">
            <v>166</v>
          </cell>
          <cell r="AZ49">
            <v>435</v>
          </cell>
          <cell r="BA49">
            <v>253</v>
          </cell>
          <cell r="BB49">
            <v>170</v>
          </cell>
          <cell r="BC49">
            <v>705</v>
          </cell>
          <cell r="BD49">
            <v>79</v>
          </cell>
          <cell r="BE49">
            <v>82</v>
          </cell>
          <cell r="BF49">
            <v>570</v>
          </cell>
          <cell r="BG49">
            <v>51</v>
          </cell>
          <cell r="BH49">
            <v>45</v>
          </cell>
          <cell r="BI49">
            <v>200</v>
          </cell>
          <cell r="BJ49">
            <v>138</v>
          </cell>
          <cell r="BK49">
            <v>3758</v>
          </cell>
          <cell r="BL49">
            <v>263</v>
          </cell>
          <cell r="BM49">
            <v>20</v>
          </cell>
          <cell r="BN49">
            <v>44</v>
          </cell>
          <cell r="BO49">
            <v>204</v>
          </cell>
          <cell r="BP49">
            <v>98</v>
          </cell>
          <cell r="BQ49">
            <v>555</v>
          </cell>
          <cell r="BR49">
            <v>84</v>
          </cell>
          <cell r="BS49">
            <v>3906</v>
          </cell>
          <cell r="BT49">
            <v>1348</v>
          </cell>
          <cell r="BU49">
            <v>130</v>
          </cell>
          <cell r="BV49">
            <v>834</v>
          </cell>
          <cell r="BW49">
            <v>113</v>
          </cell>
          <cell r="BX49">
            <v>29</v>
          </cell>
          <cell r="BY49">
            <v>22</v>
          </cell>
          <cell r="BZ49" t="e">
            <v>#N/A</v>
          </cell>
          <cell r="CA49">
            <v>207</v>
          </cell>
          <cell r="CB49">
            <v>567</v>
          </cell>
          <cell r="CC49">
            <v>82</v>
          </cell>
          <cell r="CD49">
            <v>64</v>
          </cell>
        </row>
        <row r="50">
          <cell r="B50" t="str">
            <v>No transmission transformers</v>
          </cell>
          <cell r="C50" t="str">
            <v>NTRST</v>
          </cell>
          <cell r="D50">
            <v>2011</v>
          </cell>
          <cell r="E50">
            <v>0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0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#N/A</v>
          </cell>
          <cell r="Q50">
            <v>77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</v>
          </cell>
          <cell r="AJ50">
            <v>2</v>
          </cell>
          <cell r="AK50">
            <v>242</v>
          </cell>
          <cell r="AL50">
            <v>27</v>
          </cell>
          <cell r="AM50">
            <v>0</v>
          </cell>
          <cell r="AN50">
            <v>3</v>
          </cell>
          <cell r="AO50">
            <v>0</v>
          </cell>
          <cell r="AP50">
            <v>18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14</v>
          </cell>
          <cell r="AY50">
            <v>2</v>
          </cell>
          <cell r="AZ50">
            <v>2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22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 t="e">
            <v>#N/A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B51" t="str">
            <v>No subtransmission transformer</v>
          </cell>
          <cell r="C51" t="str">
            <v>NTRFST</v>
          </cell>
          <cell r="D51">
            <v>2011</v>
          </cell>
          <cell r="E51">
            <v>21</v>
          </cell>
          <cell r="F51">
            <v>4</v>
          </cell>
          <cell r="G51">
            <v>25</v>
          </cell>
          <cell r="H51">
            <v>3</v>
          </cell>
          <cell r="I51">
            <v>0</v>
          </cell>
          <cell r="J51">
            <v>44</v>
          </cell>
          <cell r="K51">
            <v>0</v>
          </cell>
          <cell r="L51">
            <v>0</v>
          </cell>
          <cell r="M51">
            <v>6</v>
          </cell>
          <cell r="N51">
            <v>0</v>
          </cell>
          <cell r="O51">
            <v>19</v>
          </cell>
          <cell r="P51" t="e">
            <v>#N/A</v>
          </cell>
          <cell r="Q51">
            <v>14</v>
          </cell>
          <cell r="R51">
            <v>1</v>
          </cell>
          <cell r="S51">
            <v>0</v>
          </cell>
          <cell r="T51">
            <v>118</v>
          </cell>
          <cell r="U51">
            <v>10</v>
          </cell>
          <cell r="V51">
            <v>15</v>
          </cell>
          <cell r="W51">
            <v>0</v>
          </cell>
          <cell r="X51">
            <v>4</v>
          </cell>
          <cell r="Y51">
            <v>0</v>
          </cell>
          <cell r="Z51">
            <v>0</v>
          </cell>
          <cell r="AA51">
            <v>45</v>
          </cell>
          <cell r="AB51">
            <v>0</v>
          </cell>
          <cell r="AC51">
            <v>0</v>
          </cell>
          <cell r="AD51">
            <v>5</v>
          </cell>
          <cell r="AE51">
            <v>12</v>
          </cell>
          <cell r="AF51">
            <v>0</v>
          </cell>
          <cell r="AG51">
            <v>7</v>
          </cell>
          <cell r="AH51">
            <v>0</v>
          </cell>
          <cell r="AI51">
            <v>3</v>
          </cell>
          <cell r="AJ51">
            <v>19</v>
          </cell>
          <cell r="AK51">
            <v>1560</v>
          </cell>
          <cell r="AL51">
            <v>143</v>
          </cell>
          <cell r="AM51">
            <v>17</v>
          </cell>
          <cell r="AN51">
            <v>0</v>
          </cell>
          <cell r="AO51">
            <v>37</v>
          </cell>
          <cell r="AP51">
            <v>7</v>
          </cell>
          <cell r="AQ51">
            <v>7</v>
          </cell>
          <cell r="AR51">
            <v>7</v>
          </cell>
          <cell r="AS51">
            <v>55</v>
          </cell>
          <cell r="AT51">
            <v>5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27</v>
          </cell>
          <cell r="AZ51">
            <v>0</v>
          </cell>
          <cell r="BA51">
            <v>19</v>
          </cell>
          <cell r="BB51">
            <v>0</v>
          </cell>
          <cell r="BC51">
            <v>40</v>
          </cell>
          <cell r="BD51">
            <v>0</v>
          </cell>
          <cell r="BE51">
            <v>0</v>
          </cell>
          <cell r="BF51">
            <v>16</v>
          </cell>
          <cell r="BG51">
            <v>14</v>
          </cell>
          <cell r="BH51">
            <v>5</v>
          </cell>
          <cell r="BI51">
            <v>37</v>
          </cell>
          <cell r="BJ51">
            <v>0</v>
          </cell>
          <cell r="BK51">
            <v>65</v>
          </cell>
          <cell r="BL51">
            <v>34</v>
          </cell>
          <cell r="BM51">
            <v>5</v>
          </cell>
          <cell r="BN51">
            <v>9</v>
          </cell>
          <cell r="BO51">
            <v>0</v>
          </cell>
          <cell r="BP51">
            <v>0</v>
          </cell>
          <cell r="BQ51">
            <v>27</v>
          </cell>
          <cell r="BR51">
            <v>3</v>
          </cell>
          <cell r="BS51">
            <v>0</v>
          </cell>
          <cell r="BT51">
            <v>63</v>
          </cell>
          <cell r="BU51">
            <v>5</v>
          </cell>
          <cell r="BV51">
            <v>4</v>
          </cell>
          <cell r="BW51">
            <v>615</v>
          </cell>
          <cell r="BX51">
            <v>6</v>
          </cell>
          <cell r="BY51">
            <v>4</v>
          </cell>
          <cell r="BZ51" t="e">
            <v>#N/A</v>
          </cell>
          <cell r="CA51">
            <v>27</v>
          </cell>
          <cell r="CB51">
            <v>30</v>
          </cell>
          <cell r="CC51">
            <v>0</v>
          </cell>
          <cell r="CD51">
            <v>0</v>
          </cell>
        </row>
        <row r="52">
          <cell r="B52" t="str">
            <v>No distribution transformers</v>
          </cell>
          <cell r="C52" t="str">
            <v>NTRFD</v>
          </cell>
          <cell r="D52">
            <v>2011</v>
          </cell>
          <cell r="E52">
            <v>4822</v>
          </cell>
          <cell r="F52">
            <v>324</v>
          </cell>
          <cell r="G52">
            <v>5443</v>
          </cell>
          <cell r="H52">
            <v>3300</v>
          </cell>
          <cell r="I52">
            <v>3234</v>
          </cell>
          <cell r="J52">
            <v>8325</v>
          </cell>
          <cell r="K52">
            <v>6984</v>
          </cell>
          <cell r="L52">
            <v>6</v>
          </cell>
          <cell r="M52">
            <v>830</v>
          </cell>
          <cell r="N52">
            <v>1</v>
          </cell>
          <cell r="O52">
            <v>3489</v>
          </cell>
          <cell r="P52" t="e">
            <v>#N/A</v>
          </cell>
          <cell r="Q52">
            <v>2178</v>
          </cell>
          <cell r="R52">
            <v>295</v>
          </cell>
          <cell r="S52">
            <v>1563</v>
          </cell>
          <cell r="T52">
            <v>25212</v>
          </cell>
          <cell r="U52">
            <v>8122</v>
          </cell>
          <cell r="V52">
            <v>2042</v>
          </cell>
          <cell r="W52">
            <v>5</v>
          </cell>
          <cell r="X52">
            <v>3060</v>
          </cell>
          <cell r="Y52">
            <v>4</v>
          </cell>
          <cell r="Z52">
            <v>804</v>
          </cell>
          <cell r="AA52">
            <v>5648</v>
          </cell>
          <cell r="AB52">
            <v>1433</v>
          </cell>
          <cell r="AC52">
            <v>5711</v>
          </cell>
          <cell r="AD52">
            <v>7179</v>
          </cell>
          <cell r="AE52">
            <v>3740</v>
          </cell>
          <cell r="AF52">
            <v>0</v>
          </cell>
          <cell r="AG52">
            <v>46</v>
          </cell>
          <cell r="AH52">
            <v>180</v>
          </cell>
          <cell r="AI52">
            <v>745</v>
          </cell>
          <cell r="AJ52">
            <v>15826</v>
          </cell>
          <cell r="AK52">
            <v>431</v>
          </cell>
          <cell r="AL52">
            <v>42970</v>
          </cell>
          <cell r="AM52">
            <v>3312</v>
          </cell>
          <cell r="AN52">
            <v>688</v>
          </cell>
          <cell r="AO52">
            <v>2141</v>
          </cell>
          <cell r="AP52">
            <v>10394</v>
          </cell>
          <cell r="AQ52">
            <v>980</v>
          </cell>
          <cell r="AR52">
            <v>7</v>
          </cell>
          <cell r="AS52">
            <v>15164</v>
          </cell>
          <cell r="AT52">
            <v>890</v>
          </cell>
          <cell r="AU52">
            <v>1235</v>
          </cell>
          <cell r="AV52">
            <v>5146</v>
          </cell>
          <cell r="AW52">
            <v>4153</v>
          </cell>
          <cell r="AX52">
            <v>9456</v>
          </cell>
          <cell r="AY52">
            <v>1952</v>
          </cell>
          <cell r="AZ52">
            <v>12</v>
          </cell>
          <cell r="BA52">
            <v>4068</v>
          </cell>
          <cell r="BB52">
            <v>0</v>
          </cell>
          <cell r="BC52">
            <v>8285</v>
          </cell>
          <cell r="BD52">
            <v>1416</v>
          </cell>
          <cell r="BE52">
            <v>10</v>
          </cell>
          <cell r="BF52">
            <v>6439</v>
          </cell>
          <cell r="BG52">
            <v>1592</v>
          </cell>
          <cell r="BH52">
            <v>687</v>
          </cell>
          <cell r="BI52">
            <v>3864</v>
          </cell>
          <cell r="BJ52">
            <v>8</v>
          </cell>
          <cell r="BK52">
            <v>42603</v>
          </cell>
          <cell r="BL52">
            <v>6082</v>
          </cell>
          <cell r="BM52">
            <v>645</v>
          </cell>
          <cell r="BN52">
            <v>973</v>
          </cell>
          <cell r="BO52">
            <v>0</v>
          </cell>
          <cell r="BP52">
            <v>1393</v>
          </cell>
          <cell r="BQ52">
            <v>7132</v>
          </cell>
          <cell r="BR52">
            <v>850</v>
          </cell>
          <cell r="BS52">
            <v>60604</v>
          </cell>
          <cell r="BT52">
            <v>16991</v>
          </cell>
          <cell r="BU52">
            <v>1505</v>
          </cell>
          <cell r="BV52">
            <v>14</v>
          </cell>
          <cell r="BW52">
            <v>1924</v>
          </cell>
          <cell r="BX52">
            <v>676</v>
          </cell>
          <cell r="BY52">
            <v>457</v>
          </cell>
          <cell r="BZ52" t="e">
            <v>#N/A</v>
          </cell>
          <cell r="CA52">
            <v>2994</v>
          </cell>
          <cell r="CB52">
            <v>5423</v>
          </cell>
          <cell r="CC52">
            <v>1561</v>
          </cell>
          <cell r="CD52">
            <v>11</v>
          </cell>
        </row>
        <row r="53">
          <cell r="B53" t="str">
            <v>Utility average load factor</v>
          </cell>
          <cell r="C53" t="str">
            <v>LF</v>
          </cell>
          <cell r="D53">
            <v>2011</v>
          </cell>
          <cell r="E53">
            <v>77</v>
          </cell>
          <cell r="F53">
            <v>72</v>
          </cell>
          <cell r="G53">
            <v>88</v>
          </cell>
          <cell r="H53">
            <v>0</v>
          </cell>
          <cell r="I53">
            <v>70</v>
          </cell>
          <cell r="J53">
            <v>70</v>
          </cell>
          <cell r="K53">
            <v>71</v>
          </cell>
          <cell r="L53">
            <v>81</v>
          </cell>
          <cell r="M53">
            <v>83</v>
          </cell>
          <cell r="N53">
            <v>75</v>
          </cell>
          <cell r="O53">
            <v>72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74</v>
          </cell>
          <cell r="U53">
            <v>54</v>
          </cell>
          <cell r="V53">
            <v>74</v>
          </cell>
          <cell r="W53">
            <v>73</v>
          </cell>
          <cell r="X53">
            <v>59</v>
          </cell>
          <cell r="Y53">
            <v>86</v>
          </cell>
          <cell r="Z53">
            <v>71</v>
          </cell>
          <cell r="AA53">
            <v>73</v>
          </cell>
          <cell r="AB53">
            <v>67</v>
          </cell>
          <cell r="AC53">
            <v>76</v>
          </cell>
          <cell r="AD53">
            <v>64</v>
          </cell>
          <cell r="AE53">
            <v>0</v>
          </cell>
          <cell r="AF53">
            <v>68</v>
          </cell>
          <cell r="AG53">
            <v>75</v>
          </cell>
          <cell r="AH53">
            <v>69</v>
          </cell>
          <cell r="AI53">
            <v>82</v>
          </cell>
          <cell r="AJ53">
            <v>73</v>
          </cell>
          <cell r="AK53">
            <v>80</v>
          </cell>
          <cell r="AL53">
            <v>72</v>
          </cell>
          <cell r="AM53">
            <v>55</v>
          </cell>
          <cell r="AN53">
            <v>0</v>
          </cell>
          <cell r="AO53">
            <v>81</v>
          </cell>
          <cell r="AP53">
            <v>71</v>
          </cell>
          <cell r="AQ53">
            <v>0</v>
          </cell>
          <cell r="AR53">
            <v>71</v>
          </cell>
          <cell r="AS53">
            <v>72</v>
          </cell>
          <cell r="AT53">
            <v>72</v>
          </cell>
          <cell r="AU53">
            <v>71</v>
          </cell>
          <cell r="AV53">
            <v>54</v>
          </cell>
          <cell r="AW53">
            <v>0</v>
          </cell>
          <cell r="AX53">
            <v>0</v>
          </cell>
          <cell r="AY53">
            <v>70</v>
          </cell>
          <cell r="AZ53">
            <v>77</v>
          </cell>
          <cell r="BA53">
            <v>75</v>
          </cell>
          <cell r="BB53">
            <v>72</v>
          </cell>
          <cell r="BC53">
            <v>67</v>
          </cell>
          <cell r="BD53">
            <v>71</v>
          </cell>
          <cell r="BE53">
            <v>71</v>
          </cell>
          <cell r="BF53">
            <v>55</v>
          </cell>
          <cell r="BG53">
            <v>78</v>
          </cell>
          <cell r="BH53">
            <v>68270</v>
          </cell>
          <cell r="BI53">
            <v>71</v>
          </cell>
          <cell r="BJ53">
            <v>84</v>
          </cell>
          <cell r="BK53">
            <v>0</v>
          </cell>
          <cell r="BL53">
            <v>72</v>
          </cell>
          <cell r="BM53">
            <v>70</v>
          </cell>
          <cell r="BN53">
            <v>0</v>
          </cell>
          <cell r="BO53">
            <v>8</v>
          </cell>
          <cell r="BP53">
            <v>53</v>
          </cell>
          <cell r="BQ53">
            <v>76</v>
          </cell>
          <cell r="BR53">
            <v>63</v>
          </cell>
          <cell r="BS53">
            <v>75</v>
          </cell>
          <cell r="BT53">
            <v>74</v>
          </cell>
          <cell r="BU53">
            <v>66</v>
          </cell>
          <cell r="BV53">
            <v>71</v>
          </cell>
          <cell r="BW53">
            <v>67</v>
          </cell>
          <cell r="BX53">
            <v>87</v>
          </cell>
          <cell r="BY53">
            <v>62</v>
          </cell>
          <cell r="BZ53" t="e">
            <v>#N/A</v>
          </cell>
          <cell r="CA53">
            <v>71</v>
          </cell>
          <cell r="CB53">
            <v>69</v>
          </cell>
          <cell r="CC53">
            <v>71</v>
          </cell>
          <cell r="CD53">
            <v>80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</sheetData>
      <sheetData sheetId="24">
        <row r="1">
          <cell r="A1" t="str">
            <v>Distributor Data for Year ended Dec 31st, 2011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0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C25">
            <v>0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</row>
        <row r="27">
          <cell r="A27" t="str">
            <v>kW- Sentinel Lighting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5">
        <row r="1">
          <cell r="A1" t="str">
            <v>Distributor Data for Year ended Dec 31st, 2009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2009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2009</v>
          </cell>
          <cell r="D8">
            <v>8573686.379999999</v>
          </cell>
          <cell r="E8">
            <v>865062.42</v>
          </cell>
          <cell r="F8">
            <v>9822988</v>
          </cell>
          <cell r="G8">
            <v>4169574</v>
          </cell>
          <cell r="H8">
            <v>7448485.8500000006</v>
          </cell>
          <cell r="I8">
            <v>12936278.32</v>
          </cell>
          <cell r="J8">
            <v>9648851</v>
          </cell>
          <cell r="K8">
            <v>4639201.5999999996</v>
          </cell>
          <cell r="L8">
            <v>1675445.8699999999</v>
          </cell>
          <cell r="M8">
            <v>483671.37</v>
          </cell>
          <cell r="N8">
            <v>5369670.3700000001</v>
          </cell>
          <cell r="O8">
            <v>587931.16</v>
          </cell>
          <cell r="P8">
            <v>3832696.84</v>
          </cell>
          <cell r="Q8">
            <v>409001.89000000007</v>
          </cell>
          <cell r="R8">
            <v>2250714.77</v>
          </cell>
          <cell r="S8">
            <v>47890746</v>
          </cell>
          <cell r="T8">
            <v>19417835.399999999</v>
          </cell>
          <cell r="U8">
            <v>4306817.08</v>
          </cell>
          <cell r="V8">
            <v>1094953.1300000001</v>
          </cell>
          <cell r="W8">
            <v>5016386.2699999996</v>
          </cell>
          <cell r="X8">
            <v>3586186</v>
          </cell>
          <cell r="Y8">
            <v>1310033.75</v>
          </cell>
          <cell r="Z8">
            <v>11143531.409999998</v>
          </cell>
          <cell r="AA8">
            <v>1744090.7000000002</v>
          </cell>
          <cell r="AB8">
            <v>9222877.8499999996</v>
          </cell>
          <cell r="AC8">
            <v>6832035.2600000007</v>
          </cell>
          <cell r="AD8">
            <v>4353194</v>
          </cell>
          <cell r="AE8">
            <v>833662.94000000006</v>
          </cell>
          <cell r="AF8">
            <v>38690882.360000007</v>
          </cell>
          <cell r="AG8">
            <v>261779.44999999998</v>
          </cell>
          <cell r="AH8">
            <v>774132.09</v>
          </cell>
          <cell r="AI8">
            <v>16617613</v>
          </cell>
          <cell r="AJ8">
            <v>485626331.73999995</v>
          </cell>
          <cell r="AK8">
            <v>50330790.689999998</v>
          </cell>
          <cell r="AL8">
            <v>3632923.9299999997</v>
          </cell>
          <cell r="AM8">
            <v>1760368.6199999999</v>
          </cell>
          <cell r="AN8">
            <v>5311350</v>
          </cell>
          <cell r="AO8">
            <v>12330019.859999999</v>
          </cell>
          <cell r="AP8">
            <v>1863847.04</v>
          </cell>
          <cell r="AQ8">
            <v>2904443.74</v>
          </cell>
          <cell r="AR8">
            <v>26532275.159999996</v>
          </cell>
          <cell r="AS8">
            <v>1634702.4699999997</v>
          </cell>
          <cell r="AT8">
            <v>1708574.8</v>
          </cell>
          <cell r="AU8">
            <v>5286434.95</v>
          </cell>
          <cell r="AV8">
            <v>6377763.4799999995</v>
          </cell>
          <cell r="AW8">
            <v>12617618.790000001</v>
          </cell>
          <cell r="AX8">
            <v>1808520.6800000002</v>
          </cell>
          <cell r="AY8">
            <v>4332649.28</v>
          </cell>
          <cell r="AZ8">
            <v>4616463.49</v>
          </cell>
          <cell r="BA8">
            <v>1984070.12</v>
          </cell>
          <cell r="BB8">
            <v>10168114.280000001</v>
          </cell>
          <cell r="BC8">
            <v>2354774.4200000004</v>
          </cell>
          <cell r="BD8">
            <v>3831334.23</v>
          </cell>
          <cell r="BE8">
            <v>8399845.8200000003</v>
          </cell>
          <cell r="BF8">
            <v>2364575.9000000004</v>
          </cell>
          <cell r="BG8">
            <v>1210059.1100000001</v>
          </cell>
          <cell r="BH8">
            <v>6329469.4500000002</v>
          </cell>
          <cell r="BI8">
            <v>3387196.17</v>
          </cell>
          <cell r="BJ8">
            <v>55129046</v>
          </cell>
          <cell r="BK8">
            <v>7756509.3600000013</v>
          </cell>
          <cell r="BL8">
            <v>1008660.1900000001</v>
          </cell>
          <cell r="BM8">
            <v>1555712.19</v>
          </cell>
          <cell r="BN8">
            <v>1102924.6599999999</v>
          </cell>
          <cell r="BO8">
            <v>3152055.5900000003</v>
          </cell>
          <cell r="BP8">
            <v>11703465.470000001</v>
          </cell>
          <cell r="BQ8">
            <v>1846785.04</v>
          </cell>
          <cell r="BR8">
            <v>171193582.38000003</v>
          </cell>
          <cell r="BS8">
            <v>18832922</v>
          </cell>
          <cell r="BT8">
            <v>1980210.5500000003</v>
          </cell>
          <cell r="BU8">
            <v>8582506</v>
          </cell>
          <cell r="BV8">
            <v>4808050</v>
          </cell>
          <cell r="BW8">
            <v>1139669.9100000001</v>
          </cell>
          <cell r="BX8">
            <v>1434994</v>
          </cell>
          <cell r="BY8">
            <v>716315.33000000007</v>
          </cell>
          <cell r="BZ8">
            <v>4230081.6399999997</v>
          </cell>
          <cell r="CA8">
            <v>8192476.2000000002</v>
          </cell>
          <cell r="CB8">
            <v>3291799.4800000004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2009</v>
          </cell>
          <cell r="D9">
            <v>1033536.12</v>
          </cell>
          <cell r="E9">
            <v>0</v>
          </cell>
          <cell r="F9">
            <v>1293000</v>
          </cell>
          <cell r="G9">
            <v>342923</v>
          </cell>
          <cell r="H9">
            <v>887911</v>
          </cell>
          <cell r="I9">
            <v>1104962.53</v>
          </cell>
          <cell r="J9">
            <v>1146529</v>
          </cell>
          <cell r="K9">
            <v>442170.02</v>
          </cell>
          <cell r="L9">
            <v>-715.66</v>
          </cell>
          <cell r="M9">
            <v>0</v>
          </cell>
          <cell r="N9">
            <v>1010703.8</v>
          </cell>
          <cell r="O9">
            <v>0</v>
          </cell>
          <cell r="P9">
            <v>67969</v>
          </cell>
          <cell r="Q9">
            <v>5012</v>
          </cell>
          <cell r="R9">
            <v>562106</v>
          </cell>
          <cell r="S9">
            <v>6250773</v>
          </cell>
          <cell r="T9">
            <v>6012482</v>
          </cell>
          <cell r="U9">
            <v>91999.69</v>
          </cell>
          <cell r="V9">
            <v>0</v>
          </cell>
          <cell r="W9">
            <v>582521</v>
          </cell>
          <cell r="X9">
            <v>988000</v>
          </cell>
          <cell r="Y9">
            <v>-466</v>
          </cell>
          <cell r="Z9">
            <v>391898</v>
          </cell>
          <cell r="AA9">
            <v>130497.96</v>
          </cell>
          <cell r="AB9">
            <v>3329003</v>
          </cell>
          <cell r="AC9">
            <v>1399934</v>
          </cell>
          <cell r="AD9">
            <v>1082698</v>
          </cell>
          <cell r="AE9">
            <v>-59512</v>
          </cell>
          <cell r="AF9">
            <v>5502940.3499999996</v>
          </cell>
          <cell r="AG9">
            <v>2811</v>
          </cell>
          <cell r="AH9">
            <v>29833</v>
          </cell>
          <cell r="AI9">
            <v>8116817</v>
          </cell>
          <cell r="AJ9">
            <v>28213469.780000001</v>
          </cell>
          <cell r="AK9">
            <v>12376712</v>
          </cell>
          <cell r="AL9">
            <v>481503</v>
          </cell>
          <cell r="AM9">
            <v>5262</v>
          </cell>
          <cell r="AN9">
            <v>949352</v>
          </cell>
          <cell r="AO9">
            <v>2964835</v>
          </cell>
          <cell r="AP9">
            <v>345241</v>
          </cell>
          <cell r="AQ9">
            <v>390129</v>
          </cell>
          <cell r="AR9">
            <v>3305332.08</v>
          </cell>
          <cell r="AS9">
            <v>126627.86</v>
          </cell>
          <cell r="AT9">
            <v>68872.91</v>
          </cell>
          <cell r="AU9">
            <v>970323</v>
          </cell>
          <cell r="AV9">
            <v>1778792.12</v>
          </cell>
          <cell r="AW9">
            <v>1656184.17</v>
          </cell>
          <cell r="AX9">
            <v>325967</v>
          </cell>
          <cell r="AY9">
            <v>912000</v>
          </cell>
          <cell r="AZ9">
            <v>81634.11</v>
          </cell>
          <cell r="BA9">
            <v>25819</v>
          </cell>
          <cell r="BB9">
            <v>2489258</v>
          </cell>
          <cell r="BC9">
            <v>370750.1</v>
          </cell>
          <cell r="BD9">
            <v>293783</v>
          </cell>
          <cell r="BE9">
            <v>1923557</v>
          </cell>
          <cell r="BF9">
            <v>72916</v>
          </cell>
          <cell r="BG9">
            <v>11762</v>
          </cell>
          <cell r="BH9">
            <v>1060000</v>
          </cell>
          <cell r="BI9">
            <v>40757.25</v>
          </cell>
          <cell r="BJ9">
            <v>8561170</v>
          </cell>
          <cell r="BK9">
            <v>971999.96</v>
          </cell>
          <cell r="BL9">
            <v>21172</v>
          </cell>
          <cell r="BM9">
            <v>28706</v>
          </cell>
          <cell r="BN9">
            <v>35709.410000000003</v>
          </cell>
          <cell r="BO9">
            <v>509687</v>
          </cell>
          <cell r="BP9">
            <v>-3091000</v>
          </cell>
          <cell r="BQ9">
            <v>21641</v>
          </cell>
          <cell r="BR9">
            <v>21242454</v>
          </cell>
          <cell r="BS9">
            <v>4258155</v>
          </cell>
          <cell r="BT9">
            <v>396882.86</v>
          </cell>
          <cell r="BU9">
            <v>2013033</v>
          </cell>
          <cell r="BV9">
            <v>288430</v>
          </cell>
          <cell r="BW9">
            <v>43082.25</v>
          </cell>
          <cell r="BX9">
            <v>47781</v>
          </cell>
          <cell r="BY9">
            <v>0</v>
          </cell>
          <cell r="BZ9">
            <v>723571</v>
          </cell>
          <cell r="CA9">
            <v>1601769</v>
          </cell>
          <cell r="CB9">
            <v>412679.36</v>
          </cell>
          <cell r="CC9">
            <v>0</v>
          </cell>
        </row>
        <row r="10">
          <cell r="A10" t="str">
            <v>Total Customers (not including Street &amp; Sentinel Lighting Connections and unmetered scattered loads)</v>
          </cell>
          <cell r="B10" t="str">
            <v>YN</v>
          </cell>
          <cell r="C10">
            <v>2009</v>
          </cell>
          <cell r="D10">
            <v>11688</v>
          </cell>
          <cell r="E10">
            <v>1662</v>
          </cell>
          <cell r="F10">
            <v>35323</v>
          </cell>
          <cell r="G10">
            <v>9563</v>
          </cell>
          <cell r="H10">
            <v>37223</v>
          </cell>
          <cell r="I10">
            <v>63532</v>
          </cell>
          <cell r="J10">
            <v>50136</v>
          </cell>
          <cell r="K10">
            <v>15607</v>
          </cell>
          <cell r="L10">
            <v>6380</v>
          </cell>
          <cell r="M10">
            <v>1320</v>
          </cell>
          <cell r="N10">
            <v>31976</v>
          </cell>
          <cell r="O10">
            <v>1649</v>
          </cell>
          <cell r="P10">
            <v>14878</v>
          </cell>
          <cell r="Q10">
            <v>1941</v>
          </cell>
          <cell r="R10">
            <v>11112</v>
          </cell>
          <cell r="S10">
            <v>189540</v>
          </cell>
          <cell r="T10">
            <v>84697</v>
          </cell>
          <cell r="U10">
            <v>13935</v>
          </cell>
          <cell r="V10">
            <v>3359</v>
          </cell>
          <cell r="W10">
            <v>28054</v>
          </cell>
          <cell r="X10">
            <v>19531</v>
          </cell>
          <cell r="Y10">
            <v>3761</v>
          </cell>
          <cell r="Z10">
            <v>46349</v>
          </cell>
          <cell r="AA10">
            <v>9992</v>
          </cell>
          <cell r="AB10">
            <v>49259</v>
          </cell>
          <cell r="AC10">
            <v>20827</v>
          </cell>
          <cell r="AD10">
            <v>21044</v>
          </cell>
          <cell r="AE10">
            <v>2764</v>
          </cell>
          <cell r="AF10">
            <v>234666</v>
          </cell>
          <cell r="AG10">
            <v>1178</v>
          </cell>
          <cell r="AH10">
            <v>5449</v>
          </cell>
          <cell r="AI10">
            <v>131027</v>
          </cell>
          <cell r="AJ10">
            <v>1193767</v>
          </cell>
          <cell r="AK10">
            <v>296007</v>
          </cell>
          <cell r="AL10">
            <v>14563</v>
          </cell>
          <cell r="AM10">
            <v>5579</v>
          </cell>
          <cell r="AN10">
            <v>26832</v>
          </cell>
          <cell r="AO10">
            <v>85174</v>
          </cell>
          <cell r="AP10">
            <v>9440</v>
          </cell>
          <cell r="AQ10">
            <v>9344</v>
          </cell>
          <cell r="AR10">
            <v>145298</v>
          </cell>
          <cell r="AS10">
            <v>7860</v>
          </cell>
          <cell r="AT10">
            <v>6893</v>
          </cell>
          <cell r="AU10">
            <v>27323</v>
          </cell>
          <cell r="AV10">
            <v>32429</v>
          </cell>
          <cell r="AW10">
            <v>50403</v>
          </cell>
          <cell r="AX10">
            <v>7858</v>
          </cell>
          <cell r="AY10">
            <v>18893</v>
          </cell>
          <cell r="AZ10">
            <v>23755</v>
          </cell>
          <cell r="BA10">
            <v>6050</v>
          </cell>
          <cell r="BB10">
            <v>62179</v>
          </cell>
          <cell r="BC10">
            <v>11091</v>
          </cell>
          <cell r="BD10">
            <v>12809</v>
          </cell>
          <cell r="BE10">
            <v>52184</v>
          </cell>
          <cell r="BF10">
            <v>10389</v>
          </cell>
          <cell r="BG10">
            <v>3359</v>
          </cell>
          <cell r="BH10">
            <v>34654</v>
          </cell>
          <cell r="BI10">
            <v>9124</v>
          </cell>
          <cell r="BJ10">
            <v>317914</v>
          </cell>
          <cell r="BK10">
            <v>32808</v>
          </cell>
          <cell r="BL10">
            <v>4180</v>
          </cell>
          <cell r="BM10">
            <v>5814</v>
          </cell>
          <cell r="BN10">
            <v>2727</v>
          </cell>
          <cell r="BO10">
            <v>16238</v>
          </cell>
          <cell r="BP10">
            <v>49453</v>
          </cell>
          <cell r="BQ10">
            <v>6669</v>
          </cell>
          <cell r="BR10">
            <v>689138</v>
          </cell>
          <cell r="BS10">
            <v>111101</v>
          </cell>
          <cell r="BT10">
            <v>11844</v>
          </cell>
          <cell r="BU10">
            <v>51075</v>
          </cell>
          <cell r="BV10">
            <v>21702</v>
          </cell>
          <cell r="BW10">
            <v>3585</v>
          </cell>
          <cell r="BX10">
            <v>3759</v>
          </cell>
          <cell r="BY10">
            <v>2047</v>
          </cell>
          <cell r="BZ10">
            <v>21744</v>
          </cell>
          <cell r="CA10">
            <v>39123</v>
          </cell>
          <cell r="CB10">
            <v>14799</v>
          </cell>
          <cell r="CC10">
            <v>3560</v>
          </cell>
        </row>
        <row r="11">
          <cell r="A11" t="str">
            <v>Customers - Residential</v>
          </cell>
          <cell r="B11" t="str">
            <v>YNR</v>
          </cell>
          <cell r="C11">
            <v>2009</v>
          </cell>
          <cell r="D11">
            <v>10630</v>
          </cell>
          <cell r="E11">
            <v>1415</v>
          </cell>
          <cell r="F11">
            <v>31420</v>
          </cell>
          <cell r="G11">
            <v>8171</v>
          </cell>
          <cell r="H11">
            <v>34089</v>
          </cell>
          <cell r="I11">
            <v>57578</v>
          </cell>
          <cell r="J11">
            <v>44805</v>
          </cell>
          <cell r="K11">
            <v>14248</v>
          </cell>
          <cell r="L11">
            <v>5603</v>
          </cell>
          <cell r="M11">
            <v>1144</v>
          </cell>
          <cell r="N11">
            <v>28463</v>
          </cell>
          <cell r="O11">
            <v>1411</v>
          </cell>
          <cell r="P11">
            <v>13152</v>
          </cell>
          <cell r="Q11">
            <v>1757</v>
          </cell>
          <cell r="R11">
            <v>9843</v>
          </cell>
          <cell r="S11">
            <v>168288</v>
          </cell>
          <cell r="T11">
            <v>76528</v>
          </cell>
          <cell r="U11">
            <v>12550</v>
          </cell>
          <cell r="V11">
            <v>2857</v>
          </cell>
          <cell r="W11">
            <v>25817</v>
          </cell>
          <cell r="X11">
            <v>17311</v>
          </cell>
          <cell r="Y11">
            <v>3296</v>
          </cell>
          <cell r="Z11">
            <v>41926</v>
          </cell>
          <cell r="AA11">
            <v>9222</v>
          </cell>
          <cell r="AB11">
            <v>45023</v>
          </cell>
          <cell r="AC11">
            <v>18309</v>
          </cell>
          <cell r="AD11">
            <v>18924</v>
          </cell>
          <cell r="AE11">
            <v>2332</v>
          </cell>
          <cell r="AF11">
            <v>212580</v>
          </cell>
          <cell r="AG11">
            <v>1027</v>
          </cell>
          <cell r="AH11">
            <v>4781</v>
          </cell>
          <cell r="AI11">
            <v>121692</v>
          </cell>
          <cell r="AJ11">
            <v>1084186</v>
          </cell>
          <cell r="AK11">
            <v>269288</v>
          </cell>
          <cell r="AL11">
            <v>13636</v>
          </cell>
          <cell r="AM11">
            <v>4777</v>
          </cell>
          <cell r="AN11">
            <v>23223</v>
          </cell>
          <cell r="AO11">
            <v>76755</v>
          </cell>
          <cell r="AP11">
            <v>8243</v>
          </cell>
          <cell r="AQ11">
            <v>7697</v>
          </cell>
          <cell r="AR11">
            <v>131734</v>
          </cell>
          <cell r="AS11">
            <v>6984</v>
          </cell>
          <cell r="AT11">
            <v>6052</v>
          </cell>
          <cell r="AU11">
            <v>24832</v>
          </cell>
          <cell r="AV11">
            <v>29138</v>
          </cell>
          <cell r="AW11">
            <v>45167</v>
          </cell>
          <cell r="AX11">
            <v>6507</v>
          </cell>
          <cell r="AY11">
            <v>16653</v>
          </cell>
          <cell r="AZ11">
            <v>20850</v>
          </cell>
          <cell r="BA11">
            <v>5179</v>
          </cell>
          <cell r="BB11">
            <v>56419</v>
          </cell>
          <cell r="BC11">
            <v>9814</v>
          </cell>
          <cell r="BD11">
            <v>11296</v>
          </cell>
          <cell r="BE11">
            <v>47769</v>
          </cell>
          <cell r="BF11">
            <v>8851</v>
          </cell>
          <cell r="BG11">
            <v>2751</v>
          </cell>
          <cell r="BH11">
            <v>30680</v>
          </cell>
          <cell r="BI11">
            <v>8170</v>
          </cell>
          <cell r="BJ11">
            <v>283665</v>
          </cell>
          <cell r="BK11">
            <v>29028</v>
          </cell>
          <cell r="BL11">
            <v>3613</v>
          </cell>
          <cell r="BM11">
            <v>4974</v>
          </cell>
          <cell r="BN11">
            <v>2296</v>
          </cell>
          <cell r="BO11">
            <v>14374</v>
          </cell>
          <cell r="BP11">
            <v>44443</v>
          </cell>
          <cell r="BQ11">
            <v>5907</v>
          </cell>
          <cell r="BR11">
            <v>611357</v>
          </cell>
          <cell r="BS11">
            <v>101547</v>
          </cell>
          <cell r="BT11">
            <v>11010</v>
          </cell>
          <cell r="BU11">
            <v>45113</v>
          </cell>
          <cell r="BV11">
            <v>19803</v>
          </cell>
          <cell r="BW11">
            <v>3056</v>
          </cell>
          <cell r="BX11">
            <v>3231</v>
          </cell>
          <cell r="BY11">
            <v>1786</v>
          </cell>
          <cell r="BZ11">
            <v>19033</v>
          </cell>
          <cell r="CA11">
            <v>36762</v>
          </cell>
          <cell r="CB11">
            <v>13429</v>
          </cell>
          <cell r="CC11">
            <v>3104</v>
          </cell>
        </row>
        <row r="12">
          <cell r="A12" t="str">
            <v xml:space="preserve">Customers- General Service </v>
          </cell>
          <cell r="C12">
            <v>2009</v>
          </cell>
          <cell r="D12">
            <v>1057</v>
          </cell>
          <cell r="E12">
            <v>247</v>
          </cell>
          <cell r="F12">
            <v>3900</v>
          </cell>
          <cell r="G12">
            <v>1392</v>
          </cell>
          <cell r="H12">
            <v>3134</v>
          </cell>
          <cell r="I12">
            <v>5954</v>
          </cell>
          <cell r="J12">
            <v>5329</v>
          </cell>
          <cell r="K12">
            <v>1359</v>
          </cell>
          <cell r="L12">
            <v>777</v>
          </cell>
          <cell r="M12">
            <v>176</v>
          </cell>
          <cell r="N12">
            <v>3512</v>
          </cell>
          <cell r="O12">
            <v>238</v>
          </cell>
          <cell r="P12">
            <v>1725</v>
          </cell>
          <cell r="Q12">
            <v>184</v>
          </cell>
          <cell r="R12">
            <v>1269</v>
          </cell>
          <cell r="S12">
            <v>21242</v>
          </cell>
          <cell r="T12">
            <v>8159</v>
          </cell>
          <cell r="U12">
            <v>1380</v>
          </cell>
          <cell r="V12">
            <v>502</v>
          </cell>
          <cell r="W12">
            <v>2237</v>
          </cell>
          <cell r="X12">
            <v>2218</v>
          </cell>
          <cell r="Y12">
            <v>465</v>
          </cell>
          <cell r="Z12">
            <v>4423</v>
          </cell>
          <cell r="AA12">
            <v>770</v>
          </cell>
          <cell r="AB12">
            <v>4232</v>
          </cell>
          <cell r="AC12">
            <v>2518</v>
          </cell>
          <cell r="AD12">
            <v>2120</v>
          </cell>
          <cell r="AE12">
            <v>432</v>
          </cell>
          <cell r="AF12">
            <v>22074</v>
          </cell>
          <cell r="AG12">
            <v>151</v>
          </cell>
          <cell r="AH12">
            <v>667</v>
          </cell>
          <cell r="AI12">
            <v>9329</v>
          </cell>
          <cell r="AJ12">
            <v>109208</v>
          </cell>
          <cell r="AK12">
            <v>26708</v>
          </cell>
          <cell r="AL12">
            <v>927</v>
          </cell>
          <cell r="AM12">
            <v>802</v>
          </cell>
          <cell r="AN12">
            <v>3606</v>
          </cell>
          <cell r="AO12">
            <v>8417</v>
          </cell>
          <cell r="AP12">
            <v>1197</v>
          </cell>
          <cell r="AQ12">
            <v>1647</v>
          </cell>
          <cell r="AR12">
            <v>13561</v>
          </cell>
          <cell r="AS12">
            <v>875</v>
          </cell>
          <cell r="AT12">
            <v>841</v>
          </cell>
          <cell r="AU12">
            <v>2489</v>
          </cell>
          <cell r="AV12">
            <v>3291</v>
          </cell>
          <cell r="AW12">
            <v>5236</v>
          </cell>
          <cell r="AX12">
            <v>1351</v>
          </cell>
          <cell r="AY12">
            <v>2240</v>
          </cell>
          <cell r="AZ12">
            <v>2905</v>
          </cell>
          <cell r="BA12">
            <v>871</v>
          </cell>
          <cell r="BB12">
            <v>5760</v>
          </cell>
          <cell r="BC12">
            <v>1277</v>
          </cell>
          <cell r="BD12">
            <v>1513</v>
          </cell>
          <cell r="BE12">
            <v>4414</v>
          </cell>
          <cell r="BF12">
            <v>1538</v>
          </cell>
          <cell r="BG12">
            <v>608</v>
          </cell>
          <cell r="BH12">
            <v>3972</v>
          </cell>
          <cell r="BI12">
            <v>954</v>
          </cell>
          <cell r="BJ12">
            <v>34248</v>
          </cell>
          <cell r="BK12">
            <v>3780</v>
          </cell>
          <cell r="BL12">
            <v>567</v>
          </cell>
          <cell r="BM12">
            <v>840</v>
          </cell>
          <cell r="BN12">
            <v>431</v>
          </cell>
          <cell r="BO12">
            <v>1864</v>
          </cell>
          <cell r="BP12">
            <v>5010</v>
          </cell>
          <cell r="BQ12">
            <v>762</v>
          </cell>
          <cell r="BR12">
            <v>77734</v>
          </cell>
          <cell r="BS12">
            <v>9550</v>
          </cell>
          <cell r="BT12">
            <v>834</v>
          </cell>
          <cell r="BU12">
            <v>5961</v>
          </cell>
          <cell r="BV12">
            <v>1897</v>
          </cell>
          <cell r="BW12">
            <v>529</v>
          </cell>
          <cell r="BX12">
            <v>527</v>
          </cell>
          <cell r="BY12">
            <v>261</v>
          </cell>
          <cell r="BZ12">
            <v>2711</v>
          </cell>
          <cell r="CA12">
            <v>2361</v>
          </cell>
          <cell r="CB12">
            <v>1370</v>
          </cell>
          <cell r="CC12">
            <v>456</v>
          </cell>
        </row>
        <row r="13">
          <cell r="A13" t="str">
            <v>Customers- Large User, Sub- Transmission, Intermediate/ Embedded Distributor</v>
          </cell>
          <cell r="C13">
            <v>2009</v>
          </cell>
          <cell r="D13">
            <v>1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5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0</v>
          </cell>
          <cell r="AF13">
            <v>12</v>
          </cell>
          <cell r="AG13">
            <v>0</v>
          </cell>
          <cell r="AH13">
            <v>1</v>
          </cell>
          <cell r="AI13">
            <v>6</v>
          </cell>
          <cell r="AJ13">
            <v>373</v>
          </cell>
          <cell r="AK13">
            <v>11</v>
          </cell>
          <cell r="AL13">
            <v>0</v>
          </cell>
          <cell r="AM13">
            <v>0</v>
          </cell>
          <cell r="AN13">
            <v>3</v>
          </cell>
          <cell r="AO13">
            <v>2</v>
          </cell>
          <cell r="AP13">
            <v>0</v>
          </cell>
          <cell r="AQ13">
            <v>0</v>
          </cell>
          <cell r="AR13">
            <v>3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47</v>
          </cell>
          <cell r="BS13">
            <v>4</v>
          </cell>
          <cell r="BT13">
            <v>0</v>
          </cell>
          <cell r="BU13">
            <v>1</v>
          </cell>
          <cell r="BV13">
            <v>2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2009</v>
          </cell>
          <cell r="D14">
            <v>100</v>
          </cell>
          <cell r="E14">
            <v>619</v>
          </cell>
          <cell r="F14">
            <v>9882</v>
          </cell>
          <cell r="G14">
            <v>2640</v>
          </cell>
          <cell r="H14">
            <v>9952</v>
          </cell>
          <cell r="I14">
            <v>14457</v>
          </cell>
          <cell r="J14">
            <v>12526</v>
          </cell>
          <cell r="K14">
            <v>3088</v>
          </cell>
          <cell r="L14">
            <v>1159</v>
          </cell>
          <cell r="M14">
            <v>341</v>
          </cell>
          <cell r="N14">
            <v>10679</v>
          </cell>
          <cell r="O14">
            <v>709</v>
          </cell>
          <cell r="P14">
            <v>3</v>
          </cell>
          <cell r="Q14">
            <v>418</v>
          </cell>
          <cell r="R14">
            <v>6</v>
          </cell>
          <cell r="S14">
            <v>48836</v>
          </cell>
          <cell r="T14">
            <v>23428</v>
          </cell>
          <cell r="U14">
            <v>2956</v>
          </cell>
          <cell r="V14">
            <v>1045</v>
          </cell>
          <cell r="W14">
            <v>7674</v>
          </cell>
          <cell r="X14">
            <v>5938</v>
          </cell>
          <cell r="Y14">
            <v>1006</v>
          </cell>
          <cell r="Z14">
            <v>9513</v>
          </cell>
          <cell r="AA14">
            <v>2494</v>
          </cell>
          <cell r="AB14">
            <v>12839</v>
          </cell>
          <cell r="AC14">
            <v>2878</v>
          </cell>
          <cell r="AD14">
            <v>1</v>
          </cell>
          <cell r="AE14">
            <v>922</v>
          </cell>
          <cell r="AF14">
            <v>52281</v>
          </cell>
          <cell r="AG14">
            <v>368</v>
          </cell>
          <cell r="AH14">
            <v>1</v>
          </cell>
          <cell r="AI14">
            <v>2</v>
          </cell>
          <cell r="AJ14">
            <v>138103</v>
          </cell>
          <cell r="AK14">
            <v>52861</v>
          </cell>
          <cell r="AL14">
            <v>2489</v>
          </cell>
          <cell r="AM14">
            <v>532</v>
          </cell>
          <cell r="AN14">
            <v>5116</v>
          </cell>
          <cell r="AO14">
            <v>23085</v>
          </cell>
          <cell r="AP14">
            <v>2745</v>
          </cell>
          <cell r="AQ14">
            <v>2130</v>
          </cell>
          <cell r="AR14">
            <v>33643</v>
          </cell>
          <cell r="AS14">
            <v>2252</v>
          </cell>
          <cell r="AT14">
            <v>1525</v>
          </cell>
          <cell r="AU14">
            <v>7228</v>
          </cell>
          <cell r="AV14">
            <v>8494</v>
          </cell>
          <cell r="AW14">
            <v>12237</v>
          </cell>
          <cell r="AX14">
            <v>1915</v>
          </cell>
          <cell r="AY14">
            <v>3897</v>
          </cell>
          <cell r="AZ14">
            <v>5571</v>
          </cell>
          <cell r="BA14">
            <v>1546</v>
          </cell>
          <cell r="BB14">
            <v>16286</v>
          </cell>
          <cell r="BC14">
            <v>2614</v>
          </cell>
          <cell r="BD14">
            <v>3554</v>
          </cell>
          <cell r="BE14">
            <v>11946</v>
          </cell>
          <cell r="BF14">
            <v>6652</v>
          </cell>
          <cell r="BG14">
            <v>1004</v>
          </cell>
          <cell r="BH14">
            <v>8006</v>
          </cell>
          <cell r="BI14">
            <v>2034</v>
          </cell>
          <cell r="BJ14">
            <v>37</v>
          </cell>
          <cell r="BK14">
            <v>8839</v>
          </cell>
          <cell r="BL14">
            <v>1169</v>
          </cell>
          <cell r="BM14">
            <v>1640</v>
          </cell>
          <cell r="BN14">
            <v>534</v>
          </cell>
          <cell r="BO14">
            <v>4758</v>
          </cell>
          <cell r="BP14">
            <v>13055</v>
          </cell>
          <cell r="BQ14">
            <v>2625</v>
          </cell>
          <cell r="BR14">
            <v>162472</v>
          </cell>
          <cell r="BS14">
            <v>27619</v>
          </cell>
          <cell r="BT14">
            <v>2473</v>
          </cell>
          <cell r="BU14">
            <v>12919</v>
          </cell>
          <cell r="BV14">
            <v>6685</v>
          </cell>
          <cell r="BW14">
            <v>931</v>
          </cell>
          <cell r="BX14">
            <v>1280</v>
          </cell>
          <cell r="BY14">
            <v>618</v>
          </cell>
          <cell r="BZ14">
            <v>6006</v>
          </cell>
          <cell r="CA14">
            <v>11371</v>
          </cell>
          <cell r="CB14">
            <v>4234</v>
          </cell>
          <cell r="CC14">
            <v>621</v>
          </cell>
        </row>
        <row r="15">
          <cell r="A15" t="str">
            <v>Customers- Sentinel Lighting</v>
          </cell>
          <cell r="B15" t="str">
            <v>YNSL</v>
          </cell>
          <cell r="C15">
            <v>2009</v>
          </cell>
          <cell r="D15">
            <v>0</v>
          </cell>
          <cell r="E15">
            <v>6</v>
          </cell>
          <cell r="F15">
            <v>497</v>
          </cell>
          <cell r="G15">
            <v>217</v>
          </cell>
          <cell r="H15">
            <v>716</v>
          </cell>
          <cell r="I15">
            <v>0</v>
          </cell>
          <cell r="J15">
            <v>0</v>
          </cell>
          <cell r="K15">
            <v>961</v>
          </cell>
          <cell r="L15">
            <v>31</v>
          </cell>
          <cell r="M15">
            <v>23</v>
          </cell>
          <cell r="N15">
            <v>340</v>
          </cell>
          <cell r="O15">
            <v>38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725</v>
          </cell>
          <cell r="U15">
            <v>228</v>
          </cell>
          <cell r="V15">
            <v>29</v>
          </cell>
          <cell r="W15">
            <v>393</v>
          </cell>
          <cell r="X15">
            <v>82</v>
          </cell>
          <cell r="Y15">
            <v>0</v>
          </cell>
          <cell r="Z15">
            <v>183</v>
          </cell>
          <cell r="AA15">
            <v>0</v>
          </cell>
          <cell r="AB15">
            <v>28</v>
          </cell>
          <cell r="AC15">
            <v>656</v>
          </cell>
          <cell r="AD15">
            <v>186</v>
          </cell>
          <cell r="AE15">
            <v>12</v>
          </cell>
          <cell r="AF15">
            <v>502</v>
          </cell>
          <cell r="AG15">
            <v>0</v>
          </cell>
          <cell r="AH15">
            <v>21</v>
          </cell>
          <cell r="AI15">
            <v>0</v>
          </cell>
          <cell r="AJ15">
            <v>26305</v>
          </cell>
          <cell r="AK15">
            <v>76</v>
          </cell>
          <cell r="AL15">
            <v>186</v>
          </cell>
          <cell r="AM15">
            <v>0</v>
          </cell>
          <cell r="AN15">
            <v>0</v>
          </cell>
          <cell r="AO15">
            <v>0</v>
          </cell>
          <cell r="AP15">
            <v>52</v>
          </cell>
          <cell r="AQ15">
            <v>45</v>
          </cell>
          <cell r="AR15">
            <v>737</v>
          </cell>
          <cell r="AS15">
            <v>48</v>
          </cell>
          <cell r="AT15">
            <v>10</v>
          </cell>
          <cell r="AU15">
            <v>279</v>
          </cell>
          <cell r="AV15">
            <v>421</v>
          </cell>
          <cell r="AW15">
            <v>346</v>
          </cell>
          <cell r="AX15">
            <v>71</v>
          </cell>
          <cell r="AY15">
            <v>389</v>
          </cell>
          <cell r="AZ15">
            <v>518</v>
          </cell>
          <cell r="BA15">
            <v>1</v>
          </cell>
          <cell r="BB15">
            <v>183</v>
          </cell>
          <cell r="BC15">
            <v>167</v>
          </cell>
          <cell r="BD15">
            <v>197</v>
          </cell>
          <cell r="BE15">
            <v>28</v>
          </cell>
          <cell r="BF15">
            <v>200</v>
          </cell>
          <cell r="BG15">
            <v>15</v>
          </cell>
          <cell r="BH15">
            <v>416</v>
          </cell>
          <cell r="BI15">
            <v>38</v>
          </cell>
          <cell r="BJ15">
            <v>135</v>
          </cell>
          <cell r="BK15">
            <v>416</v>
          </cell>
          <cell r="BL15">
            <v>0</v>
          </cell>
          <cell r="BM15">
            <v>76</v>
          </cell>
          <cell r="BN15">
            <v>0</v>
          </cell>
          <cell r="BO15">
            <v>50</v>
          </cell>
          <cell r="BP15">
            <v>168</v>
          </cell>
          <cell r="BQ15">
            <v>0</v>
          </cell>
          <cell r="BR15">
            <v>0</v>
          </cell>
          <cell r="BS15">
            <v>704</v>
          </cell>
          <cell r="BT15">
            <v>0</v>
          </cell>
          <cell r="BU15">
            <v>0</v>
          </cell>
          <cell r="BV15">
            <v>740</v>
          </cell>
          <cell r="BW15">
            <v>33</v>
          </cell>
          <cell r="BX15">
            <v>13</v>
          </cell>
          <cell r="BY15">
            <v>7</v>
          </cell>
          <cell r="BZ15">
            <v>6</v>
          </cell>
          <cell r="CA15">
            <v>34</v>
          </cell>
          <cell r="CB15">
            <v>0</v>
          </cell>
          <cell r="CC15">
            <v>89</v>
          </cell>
        </row>
        <row r="16">
          <cell r="A16" t="str">
            <v>kWh (net of scattered unmetered load)</v>
          </cell>
          <cell r="C16">
            <v>2009</v>
          </cell>
          <cell r="D16">
            <v>186826562</v>
          </cell>
          <cell r="E16">
            <v>24810879.390000004</v>
          </cell>
          <cell r="F16">
            <v>1014894015</v>
          </cell>
          <cell r="G16">
            <v>270197028</v>
          </cell>
          <cell r="H16">
            <v>954349490</v>
          </cell>
          <cell r="I16">
            <v>1654209046</v>
          </cell>
          <cell r="J16">
            <v>1418249796</v>
          </cell>
          <cell r="K16">
            <v>276124114</v>
          </cell>
          <cell r="L16">
            <v>154225799.30000001</v>
          </cell>
          <cell r="M16">
            <v>28674687</v>
          </cell>
          <cell r="N16">
            <v>697061130</v>
          </cell>
          <cell r="O16">
            <v>29094541</v>
          </cell>
          <cell r="P16">
            <v>306783697</v>
          </cell>
          <cell r="Q16">
            <v>29476112</v>
          </cell>
          <cell r="R16">
            <v>231256859</v>
          </cell>
          <cell r="S16">
            <v>7747244745</v>
          </cell>
          <cell r="T16">
            <v>2217497147</v>
          </cell>
          <cell r="U16">
            <v>390452764</v>
          </cell>
          <cell r="V16">
            <v>65264543</v>
          </cell>
          <cell r="W16">
            <v>565404881.51999998</v>
          </cell>
          <cell r="X16">
            <v>549506615</v>
          </cell>
          <cell r="Y16">
            <v>82558537</v>
          </cell>
          <cell r="Z16">
            <v>957230159.17000008</v>
          </cell>
          <cell r="AA16">
            <v>179672015.21000001</v>
          </cell>
          <cell r="AB16">
            <v>1485530568</v>
          </cell>
          <cell r="AC16">
            <v>338528028</v>
          </cell>
          <cell r="AD16">
            <v>493699000</v>
          </cell>
          <cell r="AE16">
            <v>77414752</v>
          </cell>
          <cell r="AF16">
            <v>5279120084</v>
          </cell>
          <cell r="AG16">
            <v>26230086</v>
          </cell>
          <cell r="AH16">
            <v>179636985</v>
          </cell>
          <cell r="AI16">
            <v>3724190759</v>
          </cell>
          <cell r="AJ16">
            <v>21762000000</v>
          </cell>
          <cell r="AK16">
            <v>7557357094.3999996</v>
          </cell>
          <cell r="AL16">
            <v>238660027.01999998</v>
          </cell>
          <cell r="AM16">
            <v>110828990</v>
          </cell>
          <cell r="AN16">
            <v>735126071</v>
          </cell>
          <cell r="AO16">
            <v>1837078457</v>
          </cell>
          <cell r="AP16">
            <v>260568563</v>
          </cell>
          <cell r="AQ16">
            <v>213656607</v>
          </cell>
          <cell r="AR16">
            <v>3150821439</v>
          </cell>
          <cell r="AS16">
            <v>184693861</v>
          </cell>
          <cell r="AT16">
            <v>203110374</v>
          </cell>
          <cell r="AU16">
            <v>674088801</v>
          </cell>
          <cell r="AV16">
            <v>676328678</v>
          </cell>
          <cell r="AW16">
            <v>1171202445</v>
          </cell>
          <cell r="AX16">
            <v>173481558</v>
          </cell>
          <cell r="AY16">
            <v>363134721</v>
          </cell>
          <cell r="AZ16">
            <v>552881331</v>
          </cell>
          <cell r="BA16">
            <v>123574678</v>
          </cell>
          <cell r="BB16">
            <v>1547576995</v>
          </cell>
          <cell r="BC16">
            <v>243621743</v>
          </cell>
          <cell r="BD16">
            <v>309605840</v>
          </cell>
          <cell r="BE16">
            <v>1134000394</v>
          </cell>
          <cell r="BF16">
            <v>197012949.49000001</v>
          </cell>
          <cell r="BG16">
            <v>89991083.279999986</v>
          </cell>
          <cell r="BH16">
            <v>791578450</v>
          </cell>
          <cell r="BI16">
            <v>190210936</v>
          </cell>
          <cell r="BJ16">
            <v>8292914586</v>
          </cell>
          <cell r="BK16">
            <v>707756700</v>
          </cell>
          <cell r="BL16">
            <v>96981360</v>
          </cell>
          <cell r="BM16">
            <v>110613517</v>
          </cell>
          <cell r="BN16">
            <v>72428352</v>
          </cell>
          <cell r="BO16">
            <v>289185003</v>
          </cell>
          <cell r="BP16">
            <v>982671593</v>
          </cell>
          <cell r="BQ16">
            <v>184230659</v>
          </cell>
          <cell r="BR16">
            <v>24588094032</v>
          </cell>
          <cell r="BS16">
            <v>2473069288</v>
          </cell>
          <cell r="BT16">
            <v>97280499.019999996</v>
          </cell>
          <cell r="BU16">
            <v>1360024643</v>
          </cell>
          <cell r="BV16">
            <v>402188612</v>
          </cell>
          <cell r="BW16">
            <v>87132498.900000006</v>
          </cell>
          <cell r="BX16">
            <v>155318970.66</v>
          </cell>
          <cell r="BY16">
            <v>56276704</v>
          </cell>
          <cell r="BZ16">
            <v>475053892</v>
          </cell>
          <cell r="CA16">
            <v>843306758</v>
          </cell>
          <cell r="CB16">
            <v>342064464</v>
          </cell>
          <cell r="CC16">
            <v>60765743</v>
          </cell>
        </row>
        <row r="17">
          <cell r="A17" t="str">
            <v>kWh - Residential</v>
          </cell>
          <cell r="B17" t="str">
            <v>YVR</v>
          </cell>
          <cell r="C17">
            <v>2009</v>
          </cell>
          <cell r="D17">
            <v>88878032</v>
          </cell>
          <cell r="E17">
            <v>10082213</v>
          </cell>
          <cell r="F17">
            <v>256212050</v>
          </cell>
          <cell r="G17">
            <v>78687855</v>
          </cell>
          <cell r="H17">
            <v>289270611</v>
          </cell>
          <cell r="I17">
            <v>544341574</v>
          </cell>
          <cell r="J17">
            <v>382507290</v>
          </cell>
          <cell r="K17">
            <v>111596385</v>
          </cell>
          <cell r="L17">
            <v>45838418.299999997</v>
          </cell>
          <cell r="M17">
            <v>15271942</v>
          </cell>
          <cell r="N17">
            <v>229006740</v>
          </cell>
          <cell r="O17">
            <v>11682740</v>
          </cell>
          <cell r="P17">
            <v>114248439</v>
          </cell>
          <cell r="Q17">
            <v>19949042</v>
          </cell>
          <cell r="R17">
            <v>88729098</v>
          </cell>
          <cell r="S17">
            <v>1554921855</v>
          </cell>
          <cell r="T17">
            <v>608088215</v>
          </cell>
          <cell r="U17">
            <v>112395473</v>
          </cell>
          <cell r="V17">
            <v>33443599</v>
          </cell>
          <cell r="W17">
            <v>261922933.90000001</v>
          </cell>
          <cell r="X17">
            <v>139254714</v>
          </cell>
          <cell r="Y17">
            <v>39845835</v>
          </cell>
          <cell r="Z17">
            <v>412159187.95999998</v>
          </cell>
          <cell r="AA17">
            <v>91249171.829999998</v>
          </cell>
          <cell r="AB17">
            <v>352708669</v>
          </cell>
          <cell r="AC17">
            <v>168226691</v>
          </cell>
          <cell r="AD17">
            <v>217916715</v>
          </cell>
          <cell r="AE17">
            <v>26719860</v>
          </cell>
          <cell r="AF17">
            <v>1597158130</v>
          </cell>
          <cell r="AG17">
            <v>15905549</v>
          </cell>
          <cell r="AH17">
            <v>55896455</v>
          </cell>
          <cell r="AI17">
            <v>1121010160</v>
          </cell>
          <cell r="AJ17">
            <v>11607000000</v>
          </cell>
          <cell r="AK17">
            <v>2256567858</v>
          </cell>
          <cell r="AL17">
            <v>158478924</v>
          </cell>
          <cell r="AM17">
            <v>39909017</v>
          </cell>
          <cell r="AN17">
            <v>200816087</v>
          </cell>
          <cell r="AO17">
            <v>647493718</v>
          </cell>
          <cell r="AP17">
            <v>77155275</v>
          </cell>
          <cell r="AQ17">
            <v>82722597</v>
          </cell>
          <cell r="AR17">
            <v>1067984894</v>
          </cell>
          <cell r="AS17">
            <v>59459192</v>
          </cell>
          <cell r="AT17">
            <v>47639419</v>
          </cell>
          <cell r="AU17">
            <v>230386763</v>
          </cell>
          <cell r="AV17">
            <v>261208138</v>
          </cell>
          <cell r="AW17">
            <v>396244635</v>
          </cell>
          <cell r="AX17">
            <v>63529367</v>
          </cell>
          <cell r="AY17">
            <v>139365167</v>
          </cell>
          <cell r="AZ17">
            <v>213412762</v>
          </cell>
          <cell r="BA17">
            <v>43042148</v>
          </cell>
          <cell r="BB17">
            <v>583830856</v>
          </cell>
          <cell r="BC17">
            <v>84392286</v>
          </cell>
          <cell r="BD17">
            <v>108280800</v>
          </cell>
          <cell r="BE17">
            <v>490807351</v>
          </cell>
          <cell r="BF17">
            <v>79726454.040000007</v>
          </cell>
          <cell r="BG17">
            <v>34644938.590000004</v>
          </cell>
          <cell r="BH17">
            <v>283366850</v>
          </cell>
          <cell r="BI17">
            <v>63037704</v>
          </cell>
          <cell r="BJ17">
            <v>2693171018</v>
          </cell>
          <cell r="BK17">
            <v>348619359</v>
          </cell>
          <cell r="BL17">
            <v>30635928</v>
          </cell>
          <cell r="BM17">
            <v>45271935</v>
          </cell>
          <cell r="BN17">
            <v>33747939</v>
          </cell>
          <cell r="BO17">
            <v>115181982</v>
          </cell>
          <cell r="BP17">
            <v>348392935</v>
          </cell>
          <cell r="BQ17">
            <v>51473373</v>
          </cell>
          <cell r="BR17">
            <v>5037152555</v>
          </cell>
          <cell r="BS17">
            <v>942215878</v>
          </cell>
          <cell r="BT17">
            <v>67145247.980000004</v>
          </cell>
          <cell r="BU17">
            <v>397106489</v>
          </cell>
          <cell r="BV17">
            <v>152795281</v>
          </cell>
          <cell r="BW17">
            <v>25181847.100000001</v>
          </cell>
          <cell r="BX17">
            <v>25808454</v>
          </cell>
          <cell r="BY17">
            <v>15500136</v>
          </cell>
          <cell r="BZ17">
            <v>220302768</v>
          </cell>
          <cell r="CA17">
            <v>347011249</v>
          </cell>
          <cell r="CB17">
            <v>93622824</v>
          </cell>
          <cell r="CC17">
            <v>29586436</v>
          </cell>
        </row>
        <row r="18">
          <cell r="A18" t="str">
            <v xml:space="preserve">kWh- General Service </v>
          </cell>
          <cell r="C18">
            <v>2009</v>
          </cell>
          <cell r="D18">
            <v>87531301</v>
          </cell>
          <cell r="E18">
            <v>14185990.09</v>
          </cell>
          <cell r="F18">
            <v>496098777</v>
          </cell>
          <cell r="G18">
            <v>189135902</v>
          </cell>
          <cell r="H18">
            <v>655288322</v>
          </cell>
          <cell r="I18">
            <v>1096569241</v>
          </cell>
          <cell r="J18">
            <v>844492564</v>
          </cell>
          <cell r="K18">
            <v>161678666</v>
          </cell>
          <cell r="L18">
            <v>106727551</v>
          </cell>
          <cell r="M18">
            <v>13070959</v>
          </cell>
          <cell r="N18">
            <v>437569051</v>
          </cell>
          <cell r="O18">
            <v>16962762</v>
          </cell>
          <cell r="P18">
            <v>170378538</v>
          </cell>
          <cell r="Q18">
            <v>9175409</v>
          </cell>
          <cell r="R18">
            <v>140320895</v>
          </cell>
          <cell r="S18">
            <v>5117289556</v>
          </cell>
          <cell r="T18">
            <v>1182084800</v>
          </cell>
          <cell r="U18">
            <v>160814267</v>
          </cell>
          <cell r="V18">
            <v>31010319</v>
          </cell>
          <cell r="W18">
            <v>295209721.62</v>
          </cell>
          <cell r="X18">
            <v>356164858</v>
          </cell>
          <cell r="Y18">
            <v>41586924</v>
          </cell>
          <cell r="Z18">
            <v>533693727.51999998</v>
          </cell>
          <cell r="AA18">
            <v>86393864.670000002</v>
          </cell>
          <cell r="AB18">
            <v>883790730</v>
          </cell>
          <cell r="AC18">
            <v>167040018</v>
          </cell>
          <cell r="AD18">
            <v>271470425</v>
          </cell>
          <cell r="AE18">
            <v>49666675</v>
          </cell>
          <cell r="AF18">
            <v>2405798278</v>
          </cell>
          <cell r="AG18">
            <v>9939641</v>
          </cell>
          <cell r="AH18">
            <v>109288825</v>
          </cell>
          <cell r="AI18">
            <v>2228052497</v>
          </cell>
          <cell r="AJ18">
            <v>7290000000</v>
          </cell>
          <cell r="AK18">
            <v>4608004085</v>
          </cell>
          <cell r="AL18">
            <v>79660814</v>
          </cell>
          <cell r="AM18">
            <v>69229284</v>
          </cell>
          <cell r="AN18">
            <v>377625816</v>
          </cell>
          <cell r="AO18">
            <v>1089490763</v>
          </cell>
          <cell r="AP18">
            <v>181110478</v>
          </cell>
          <cell r="AQ18">
            <v>128854701</v>
          </cell>
          <cell r="AR18">
            <v>1866290183</v>
          </cell>
          <cell r="AS18">
            <v>106131570</v>
          </cell>
          <cell r="AT18">
            <v>153765633</v>
          </cell>
          <cell r="AU18">
            <v>376577008</v>
          </cell>
          <cell r="AV18">
            <v>409340360</v>
          </cell>
          <cell r="AW18">
            <v>765203798</v>
          </cell>
          <cell r="AX18">
            <v>108619958</v>
          </cell>
          <cell r="AY18">
            <v>219855795</v>
          </cell>
          <cell r="AZ18">
            <v>335275993</v>
          </cell>
          <cell r="BA18">
            <v>78795798</v>
          </cell>
          <cell r="BB18">
            <v>947793212</v>
          </cell>
          <cell r="BC18">
            <v>156957669</v>
          </cell>
          <cell r="BD18">
            <v>197578908</v>
          </cell>
          <cell r="BE18">
            <v>592382764</v>
          </cell>
          <cell r="BF18">
            <v>112269292.68000001</v>
          </cell>
          <cell r="BG18">
            <v>54406540.5</v>
          </cell>
          <cell r="BH18">
            <v>441174330</v>
          </cell>
          <cell r="BI18">
            <v>125337076</v>
          </cell>
          <cell r="BJ18">
            <v>5499754106</v>
          </cell>
          <cell r="BK18">
            <v>350448362</v>
          </cell>
          <cell r="BL18">
            <v>65230700</v>
          </cell>
          <cell r="BM18">
            <v>63472480</v>
          </cell>
          <cell r="BN18">
            <v>38166216</v>
          </cell>
          <cell r="BO18">
            <v>164384301</v>
          </cell>
          <cell r="BP18">
            <v>620641698</v>
          </cell>
          <cell r="BQ18">
            <v>132109515</v>
          </cell>
          <cell r="BR18">
            <v>16687171110</v>
          </cell>
          <cell r="BS18">
            <v>1308782369</v>
          </cell>
          <cell r="BT18">
            <v>28423928.280000001</v>
          </cell>
          <cell r="BU18">
            <v>953431086</v>
          </cell>
          <cell r="BV18">
            <v>190691489</v>
          </cell>
          <cell r="BW18">
            <v>61158986.799999997</v>
          </cell>
          <cell r="BX18">
            <v>53322026</v>
          </cell>
          <cell r="BY18">
            <v>40298477</v>
          </cell>
          <cell r="BZ18">
            <v>248329689</v>
          </cell>
          <cell r="CA18">
            <v>485811269</v>
          </cell>
          <cell r="CB18">
            <v>240772702</v>
          </cell>
          <cell r="CC18">
            <v>30553949</v>
          </cell>
        </row>
        <row r="19">
          <cell r="A19" t="str">
            <v>kWh- Large User, Sub- Transmission, Intermediate/ Embedded Distributor</v>
          </cell>
          <cell r="C19">
            <v>2009</v>
          </cell>
          <cell r="D19">
            <v>9625233</v>
          </cell>
          <cell r="E19">
            <v>0</v>
          </cell>
          <cell r="F19">
            <v>250931008</v>
          </cell>
          <cell r="G19">
            <v>0</v>
          </cell>
          <cell r="H19">
            <v>0</v>
          </cell>
          <cell r="I19">
            <v>0</v>
          </cell>
          <cell r="J19">
            <v>179655218</v>
          </cell>
          <cell r="K19">
            <v>0</v>
          </cell>
          <cell r="L19">
            <v>0</v>
          </cell>
          <cell r="M19">
            <v>0</v>
          </cell>
          <cell r="N19">
            <v>22651157</v>
          </cell>
          <cell r="O19">
            <v>0</v>
          </cell>
          <cell r="P19">
            <v>19589969</v>
          </cell>
          <cell r="Q19">
            <v>0</v>
          </cell>
          <cell r="R19">
            <v>0</v>
          </cell>
          <cell r="S19">
            <v>1024236074</v>
          </cell>
          <cell r="T19">
            <v>404733663</v>
          </cell>
          <cell r="U19">
            <v>113260735</v>
          </cell>
          <cell r="V19">
            <v>0</v>
          </cell>
          <cell r="W19">
            <v>0</v>
          </cell>
          <cell r="X19">
            <v>50273064</v>
          </cell>
          <cell r="Y19">
            <v>0</v>
          </cell>
          <cell r="Z19">
            <v>0</v>
          </cell>
          <cell r="AA19">
            <v>0</v>
          </cell>
          <cell r="AB19">
            <v>237183984</v>
          </cell>
          <cell r="AC19">
            <v>0</v>
          </cell>
          <cell r="AD19">
            <v>0</v>
          </cell>
          <cell r="AE19">
            <v>0</v>
          </cell>
          <cell r="AF19">
            <v>1236169244</v>
          </cell>
          <cell r="AG19">
            <v>0</v>
          </cell>
          <cell r="AH19">
            <v>12918796</v>
          </cell>
          <cell r="AI19">
            <v>346811250</v>
          </cell>
          <cell r="AJ19">
            <v>2721000000</v>
          </cell>
          <cell r="AK19">
            <v>633982714</v>
          </cell>
          <cell r="AL19">
            <v>0</v>
          </cell>
          <cell r="AM19">
            <v>0</v>
          </cell>
          <cell r="AN19">
            <v>150585959</v>
          </cell>
          <cell r="AO19">
            <v>80245444</v>
          </cell>
          <cell r="AP19">
            <v>0</v>
          </cell>
          <cell r="AQ19">
            <v>0</v>
          </cell>
          <cell r="AR19">
            <v>186745206</v>
          </cell>
          <cell r="AS19">
            <v>17181839</v>
          </cell>
          <cell r="AT19">
            <v>0</v>
          </cell>
          <cell r="AU19">
            <v>60254116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37110704</v>
          </cell>
          <cell r="BF19">
            <v>0</v>
          </cell>
          <cell r="BG19">
            <v>0</v>
          </cell>
          <cell r="BH19">
            <v>58295017</v>
          </cell>
          <cell r="BI19">
            <v>0</v>
          </cell>
          <cell r="BJ19">
            <v>28111147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6504824</v>
          </cell>
          <cell r="BP19">
            <v>0</v>
          </cell>
          <cell r="BQ19">
            <v>0</v>
          </cell>
          <cell r="BR19">
            <v>2695557210</v>
          </cell>
          <cell r="BS19">
            <v>195617726</v>
          </cell>
          <cell r="BT19">
            <v>0</v>
          </cell>
          <cell r="BU19">
            <v>1</v>
          </cell>
          <cell r="BV19">
            <v>51909228</v>
          </cell>
          <cell r="BW19">
            <v>0</v>
          </cell>
          <cell r="BX19">
            <v>75068855.659999996</v>
          </cell>
          <cell r="BY19">
            <v>0</v>
          </cell>
          <cell r="BZ19">
            <v>0</v>
          </cell>
          <cell r="CA19">
            <v>0</v>
          </cell>
          <cell r="CB19">
            <v>4509648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2009</v>
          </cell>
          <cell r="D20">
            <v>791996</v>
          </cell>
          <cell r="E20">
            <v>534104.30000000005</v>
          </cell>
          <cell r="F20">
            <v>8841203</v>
          </cell>
          <cell r="G20">
            <v>1696627</v>
          </cell>
          <cell r="H20">
            <v>7623876</v>
          </cell>
          <cell r="I20">
            <v>9661679</v>
          </cell>
          <cell r="J20">
            <v>9462131</v>
          </cell>
          <cell r="K20">
            <v>2164346</v>
          </cell>
          <cell r="L20">
            <v>1192551</v>
          </cell>
          <cell r="M20">
            <v>296713</v>
          </cell>
          <cell r="N20">
            <v>6592774</v>
          </cell>
          <cell r="O20">
            <v>356960</v>
          </cell>
          <cell r="P20">
            <v>2062829</v>
          </cell>
          <cell r="Q20">
            <v>351661</v>
          </cell>
          <cell r="R20">
            <v>2032659</v>
          </cell>
          <cell r="S20">
            <v>40684789</v>
          </cell>
          <cell r="T20">
            <v>16930328</v>
          </cell>
          <cell r="U20">
            <v>3240573</v>
          </cell>
          <cell r="V20">
            <v>615553</v>
          </cell>
          <cell r="W20">
            <v>6126997</v>
          </cell>
          <cell r="X20">
            <v>3588301</v>
          </cell>
          <cell r="Y20">
            <v>1064445</v>
          </cell>
          <cell r="Z20">
            <v>8601957.3399999999</v>
          </cell>
          <cell r="AA20">
            <v>1632172.13</v>
          </cell>
          <cell r="AB20">
            <v>9321265</v>
          </cell>
          <cell r="AC20">
            <v>2312050</v>
          </cell>
          <cell r="AD20">
            <v>2797244</v>
          </cell>
          <cell r="AE20">
            <v>1001530</v>
          </cell>
          <cell r="AF20">
            <v>39460323</v>
          </cell>
          <cell r="AG20">
            <v>365190</v>
          </cell>
          <cell r="AH20">
            <v>1224413</v>
          </cell>
          <cell r="AI20">
            <v>28316852</v>
          </cell>
          <cell r="AJ20">
            <v>120960000</v>
          </cell>
          <cell r="AK20">
            <v>38843816</v>
          </cell>
          <cell r="AL20">
            <v>0.01</v>
          </cell>
          <cell r="AM20">
            <v>1690689</v>
          </cell>
          <cell r="AN20">
            <v>3756879</v>
          </cell>
          <cell r="AO20">
            <v>16444712</v>
          </cell>
          <cell r="AP20">
            <v>1463974</v>
          </cell>
          <cell r="AQ20">
            <v>1872584</v>
          </cell>
          <cell r="AR20">
            <v>23394430</v>
          </cell>
          <cell r="AS20">
            <v>1567431</v>
          </cell>
          <cell r="AT20">
            <v>1169602</v>
          </cell>
          <cell r="AU20">
            <v>5438382</v>
          </cell>
          <cell r="AV20">
            <v>5286191</v>
          </cell>
          <cell r="AW20">
            <v>7275676</v>
          </cell>
          <cell r="AX20">
            <v>1124575</v>
          </cell>
          <cell r="AY20">
            <v>3085993</v>
          </cell>
          <cell r="AZ20">
            <v>3322759</v>
          </cell>
          <cell r="BA20">
            <v>1607552</v>
          </cell>
          <cell r="BB20">
            <v>11667574</v>
          </cell>
          <cell r="BC20">
            <v>1770107</v>
          </cell>
          <cell r="BD20">
            <v>2561703</v>
          </cell>
          <cell r="BE20">
            <v>10699688</v>
          </cell>
          <cell r="BF20">
            <v>2376274.96</v>
          </cell>
          <cell r="BG20">
            <v>867845.96</v>
          </cell>
          <cell r="BH20">
            <v>6133999</v>
          </cell>
          <cell r="BI20">
            <v>1824488</v>
          </cell>
          <cell r="BJ20">
            <v>58633153</v>
          </cell>
          <cell r="BK20">
            <v>7603009</v>
          </cell>
          <cell r="BL20">
            <v>1114732</v>
          </cell>
          <cell r="BM20">
            <v>1412527</v>
          </cell>
          <cell r="BN20">
            <v>471711</v>
          </cell>
          <cell r="BO20">
            <v>3047943</v>
          </cell>
          <cell r="BP20">
            <v>11577185</v>
          </cell>
          <cell r="BQ20">
            <v>554483</v>
          </cell>
          <cell r="BR20">
            <v>110481462</v>
          </cell>
          <cell r="BS20">
            <v>19765818</v>
          </cell>
          <cell r="BT20">
            <v>1543826.76</v>
          </cell>
          <cell r="BU20">
            <v>7543734</v>
          </cell>
          <cell r="BV20">
            <v>4691957</v>
          </cell>
          <cell r="BW20">
            <v>750742</v>
          </cell>
          <cell r="BX20">
            <v>1002011</v>
          </cell>
          <cell r="BY20">
            <v>445029</v>
          </cell>
          <cell r="BZ20">
            <v>6032292</v>
          </cell>
          <cell r="CA20">
            <v>8007322</v>
          </cell>
          <cell r="CB20">
            <v>2512077</v>
          </cell>
          <cell r="CC20">
            <v>554733</v>
          </cell>
        </row>
        <row r="21">
          <cell r="A21" t="str">
            <v>kWh- Sentinel Lighting</v>
          </cell>
          <cell r="B21" t="str">
            <v>YVSL</v>
          </cell>
          <cell r="C21">
            <v>2009</v>
          </cell>
          <cell r="D21">
            <v>0</v>
          </cell>
          <cell r="E21">
            <v>830</v>
          </cell>
          <cell r="F21">
            <v>655494</v>
          </cell>
          <cell r="G21">
            <v>180388</v>
          </cell>
          <cell r="H21">
            <v>548904</v>
          </cell>
          <cell r="I21">
            <v>0</v>
          </cell>
          <cell r="J21">
            <v>0</v>
          </cell>
          <cell r="K21">
            <v>684717</v>
          </cell>
          <cell r="L21">
            <v>48394</v>
          </cell>
          <cell r="M21">
            <v>27861</v>
          </cell>
          <cell r="N21">
            <v>396774</v>
          </cell>
          <cell r="O21">
            <v>31489</v>
          </cell>
          <cell r="P21">
            <v>0</v>
          </cell>
          <cell r="Q21">
            <v>0</v>
          </cell>
          <cell r="R21">
            <v>174207</v>
          </cell>
          <cell r="S21">
            <v>0</v>
          </cell>
          <cell r="T21">
            <v>1013069</v>
          </cell>
          <cell r="U21">
            <v>225271</v>
          </cell>
          <cell r="V21">
            <v>24640</v>
          </cell>
          <cell r="W21">
            <v>398169</v>
          </cell>
          <cell r="X21">
            <v>225678</v>
          </cell>
          <cell r="Y21">
            <v>0</v>
          </cell>
          <cell r="Z21">
            <v>523174.88</v>
          </cell>
          <cell r="AA21">
            <v>0</v>
          </cell>
          <cell r="AB21">
            <v>101502</v>
          </cell>
          <cell r="AC21">
            <v>467767</v>
          </cell>
          <cell r="AD21">
            <v>612173</v>
          </cell>
          <cell r="AE21">
            <v>26687</v>
          </cell>
          <cell r="AF21">
            <v>534109</v>
          </cell>
          <cell r="AG21">
            <v>0</v>
          </cell>
          <cell r="AH21">
            <v>115767</v>
          </cell>
          <cell r="AI21">
            <v>0</v>
          </cell>
          <cell r="AJ21">
            <v>23040000</v>
          </cell>
          <cell r="AK21">
            <v>79588.399999999994</v>
          </cell>
          <cell r="AL21">
            <v>0.01</v>
          </cell>
          <cell r="AM21">
            <v>0</v>
          </cell>
          <cell r="AN21">
            <v>0</v>
          </cell>
          <cell r="AO21">
            <v>0</v>
          </cell>
          <cell r="AP21">
            <v>48641</v>
          </cell>
          <cell r="AQ21">
            <v>41068</v>
          </cell>
          <cell r="AR21">
            <v>836233</v>
          </cell>
          <cell r="AS21">
            <v>43012</v>
          </cell>
          <cell r="AT21">
            <v>6772</v>
          </cell>
          <cell r="AU21">
            <v>172687</v>
          </cell>
          <cell r="AV21">
            <v>314839</v>
          </cell>
          <cell r="AW21">
            <v>432939</v>
          </cell>
          <cell r="AX21">
            <v>5467</v>
          </cell>
          <cell r="AY21">
            <v>331566</v>
          </cell>
          <cell r="AZ21">
            <v>557946</v>
          </cell>
          <cell r="BA21">
            <v>1</v>
          </cell>
          <cell r="BB21">
            <v>141813</v>
          </cell>
          <cell r="BC21">
            <v>128510</v>
          </cell>
          <cell r="BD21">
            <v>337906</v>
          </cell>
          <cell r="BE21">
            <v>36793</v>
          </cell>
          <cell r="BF21">
            <v>264652.84999999998</v>
          </cell>
          <cell r="BG21">
            <v>12597.91</v>
          </cell>
          <cell r="BH21">
            <v>894437</v>
          </cell>
          <cell r="BI21">
            <v>11668</v>
          </cell>
          <cell r="BJ21">
            <v>492224</v>
          </cell>
          <cell r="BK21">
            <v>262522</v>
          </cell>
          <cell r="BL21">
            <v>0</v>
          </cell>
          <cell r="BM21">
            <v>108556</v>
          </cell>
          <cell r="BN21">
            <v>0</v>
          </cell>
          <cell r="BO21">
            <v>56665</v>
          </cell>
          <cell r="BP21">
            <v>64650</v>
          </cell>
          <cell r="BQ21">
            <v>0</v>
          </cell>
          <cell r="BR21">
            <v>0</v>
          </cell>
          <cell r="BS21">
            <v>854965</v>
          </cell>
          <cell r="BT21">
            <v>0</v>
          </cell>
          <cell r="BU21">
            <v>0</v>
          </cell>
          <cell r="BV21">
            <v>930303</v>
          </cell>
          <cell r="BW21">
            <v>31618.5</v>
          </cell>
          <cell r="BX21">
            <v>23314</v>
          </cell>
          <cell r="BY21">
            <v>16740</v>
          </cell>
          <cell r="BZ21">
            <v>19086</v>
          </cell>
          <cell r="CA21">
            <v>45177</v>
          </cell>
          <cell r="CB21">
            <v>0</v>
          </cell>
          <cell r="CC21">
            <v>70625</v>
          </cell>
        </row>
        <row r="22">
          <cell r="A22" t="str">
            <v>kW</v>
          </cell>
          <cell r="B22" t="str">
            <v>YD</v>
          </cell>
          <cell r="C22">
            <v>2009</v>
          </cell>
          <cell r="D22">
            <v>150499</v>
          </cell>
          <cell r="E22">
            <v>31409</v>
          </cell>
          <cell r="F22">
            <v>1394434</v>
          </cell>
          <cell r="G22">
            <v>4609</v>
          </cell>
          <cell r="H22">
            <v>1394970</v>
          </cell>
          <cell r="I22">
            <v>2386423</v>
          </cell>
          <cell r="J22">
            <v>2308821</v>
          </cell>
          <cell r="K22">
            <v>376220</v>
          </cell>
          <cell r="L22">
            <v>228343</v>
          </cell>
          <cell r="M22">
            <v>20811</v>
          </cell>
          <cell r="N22">
            <v>1084858</v>
          </cell>
          <cell r="O22">
            <v>35048</v>
          </cell>
          <cell r="P22">
            <v>350608</v>
          </cell>
          <cell r="Q22">
            <v>13113</v>
          </cell>
          <cell r="R22">
            <v>213198</v>
          </cell>
          <cell r="S22">
            <v>13345239</v>
          </cell>
          <cell r="T22">
            <v>3827049</v>
          </cell>
          <cell r="U22">
            <v>645563</v>
          </cell>
          <cell r="V22">
            <v>0</v>
          </cell>
          <cell r="W22">
            <v>603729</v>
          </cell>
          <cell r="X22">
            <v>950901</v>
          </cell>
          <cell r="Y22">
            <v>65081</v>
          </cell>
          <cell r="Z22">
            <v>992846</v>
          </cell>
          <cell r="AA22">
            <v>163379</v>
          </cell>
          <cell r="AB22">
            <v>2360057</v>
          </cell>
          <cell r="AC22">
            <v>325026</v>
          </cell>
          <cell r="AD22">
            <v>598454</v>
          </cell>
          <cell r="AE22">
            <v>119711</v>
          </cell>
          <cell r="AF22">
            <v>7817413</v>
          </cell>
          <cell r="AG22">
            <v>12224</v>
          </cell>
          <cell r="AH22">
            <v>239150</v>
          </cell>
          <cell r="AI22">
            <v>5664567</v>
          </cell>
          <cell r="AJ22">
            <v>26925898</v>
          </cell>
          <cell r="AK22">
            <v>10264696</v>
          </cell>
          <cell r="AL22">
            <v>148422</v>
          </cell>
          <cell r="AM22">
            <v>114230</v>
          </cell>
          <cell r="AN22">
            <v>1030442</v>
          </cell>
          <cell r="AO22">
            <v>2384630</v>
          </cell>
          <cell r="AP22">
            <v>345047</v>
          </cell>
          <cell r="AQ22">
            <v>213142</v>
          </cell>
          <cell r="AR22">
            <v>4384882</v>
          </cell>
          <cell r="AS22">
            <v>277595</v>
          </cell>
          <cell r="AT22">
            <v>332223</v>
          </cell>
          <cell r="AU22">
            <v>925046</v>
          </cell>
          <cell r="AV22">
            <v>812260</v>
          </cell>
          <cell r="AW22">
            <v>1725139</v>
          </cell>
          <cell r="AX22">
            <v>197662</v>
          </cell>
          <cell r="AY22">
            <v>372852</v>
          </cell>
          <cell r="AZ22">
            <v>675234</v>
          </cell>
          <cell r="BA22">
            <v>172175</v>
          </cell>
          <cell r="BB22">
            <v>1955912</v>
          </cell>
          <cell r="BC22">
            <v>312469</v>
          </cell>
          <cell r="BD22">
            <v>393736</v>
          </cell>
          <cell r="BE22">
            <v>1168105</v>
          </cell>
          <cell r="BF22">
            <v>217261</v>
          </cell>
          <cell r="BG22">
            <v>96580</v>
          </cell>
          <cell r="BH22">
            <v>963985</v>
          </cell>
          <cell r="BI22">
            <v>363702</v>
          </cell>
          <cell r="BJ22">
            <v>11721832</v>
          </cell>
          <cell r="BK22">
            <v>659698</v>
          </cell>
          <cell r="BL22">
            <v>144821</v>
          </cell>
          <cell r="BM22">
            <v>134035</v>
          </cell>
          <cell r="BN22">
            <v>58186</v>
          </cell>
          <cell r="BO22">
            <v>367423</v>
          </cell>
          <cell r="BP22">
            <v>1351705</v>
          </cell>
          <cell r="BQ22">
            <v>0</v>
          </cell>
          <cell r="BR22">
            <v>42350721</v>
          </cell>
          <cell r="BS22">
            <v>2878540</v>
          </cell>
          <cell r="BT22">
            <v>30125</v>
          </cell>
          <cell r="BU22">
            <v>1850782</v>
          </cell>
          <cell r="BV22">
            <v>709365</v>
          </cell>
          <cell r="BW22">
            <v>154016</v>
          </cell>
          <cell r="BX22">
            <v>276794</v>
          </cell>
          <cell r="BY22">
            <v>89880</v>
          </cell>
          <cell r="BZ22">
            <v>469679</v>
          </cell>
          <cell r="CA22">
            <v>1003290</v>
          </cell>
          <cell r="CB22">
            <v>578242</v>
          </cell>
          <cell r="CC22">
            <v>56504</v>
          </cell>
        </row>
        <row r="23">
          <cell r="A23" t="str">
            <v>kW - Residential</v>
          </cell>
          <cell r="B23" t="str">
            <v>YDR</v>
          </cell>
          <cell r="C23">
            <v>2009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2009</v>
          </cell>
          <cell r="D24">
            <v>131171</v>
          </cell>
          <cell r="E24">
            <v>31409</v>
          </cell>
          <cell r="F24">
            <v>957595</v>
          </cell>
          <cell r="G24">
            <v>0</v>
          </cell>
          <cell r="H24">
            <v>1370760</v>
          </cell>
          <cell r="I24">
            <v>2360556</v>
          </cell>
          <cell r="J24">
            <v>1867612</v>
          </cell>
          <cell r="K24">
            <v>366305</v>
          </cell>
          <cell r="L24">
            <v>224980</v>
          </cell>
          <cell r="M24">
            <v>19966</v>
          </cell>
          <cell r="N24">
            <v>986256</v>
          </cell>
          <cell r="O24">
            <v>33765</v>
          </cell>
          <cell r="P24">
            <v>295894</v>
          </cell>
          <cell r="Q24">
            <v>12095</v>
          </cell>
          <cell r="R24">
            <v>207445</v>
          </cell>
          <cell r="S24">
            <v>11433805</v>
          </cell>
          <cell r="T24">
            <v>2879927</v>
          </cell>
          <cell r="U24">
            <v>419236</v>
          </cell>
          <cell r="V24">
            <v>0</v>
          </cell>
          <cell r="W24">
            <v>585081</v>
          </cell>
          <cell r="X24">
            <v>829669</v>
          </cell>
          <cell r="Y24">
            <v>61771</v>
          </cell>
          <cell r="Z24">
            <v>967553</v>
          </cell>
          <cell r="AA24">
            <v>159057</v>
          </cell>
          <cell r="AB24">
            <v>1894309</v>
          </cell>
          <cell r="AC24">
            <v>317232</v>
          </cell>
          <cell r="AD24">
            <v>590285</v>
          </cell>
          <cell r="AE24">
            <v>116567</v>
          </cell>
          <cell r="AF24">
            <v>5231608</v>
          </cell>
          <cell r="AG24">
            <v>11258</v>
          </cell>
          <cell r="AH24">
            <v>194342</v>
          </cell>
          <cell r="AI24">
            <v>4885794</v>
          </cell>
          <cell r="AJ24">
            <v>14797731</v>
          </cell>
          <cell r="AK24">
            <v>9000639</v>
          </cell>
          <cell r="AL24">
            <v>143459</v>
          </cell>
          <cell r="AM24">
            <v>108938</v>
          </cell>
          <cell r="AN24">
            <v>730263</v>
          </cell>
          <cell r="AO24">
            <v>2169095</v>
          </cell>
          <cell r="AP24">
            <v>341311</v>
          </cell>
          <cell r="AQ24">
            <v>208067</v>
          </cell>
          <cell r="AR24">
            <v>3924437</v>
          </cell>
          <cell r="AS24">
            <v>233868</v>
          </cell>
          <cell r="AT24">
            <v>329053</v>
          </cell>
          <cell r="AU24">
            <v>755110</v>
          </cell>
          <cell r="AV24">
            <v>796992</v>
          </cell>
          <cell r="AW24">
            <v>1697684</v>
          </cell>
          <cell r="AX24">
            <v>194671</v>
          </cell>
          <cell r="AY24">
            <v>354307</v>
          </cell>
          <cell r="AZ24">
            <v>664443</v>
          </cell>
          <cell r="BA24">
            <v>168237</v>
          </cell>
          <cell r="BB24">
            <v>1922592</v>
          </cell>
          <cell r="BC24">
            <v>306995</v>
          </cell>
          <cell r="BD24">
            <v>385654</v>
          </cell>
          <cell r="BE24">
            <v>1052057</v>
          </cell>
          <cell r="BF24">
            <v>209853</v>
          </cell>
          <cell r="BG24">
            <v>94156</v>
          </cell>
          <cell r="BH24">
            <v>818800</v>
          </cell>
          <cell r="BI24">
            <v>358674</v>
          </cell>
          <cell r="BJ24">
            <v>11481216</v>
          </cell>
          <cell r="BK24">
            <v>637622</v>
          </cell>
          <cell r="BL24">
            <v>141729</v>
          </cell>
          <cell r="BM24">
            <v>130261</v>
          </cell>
          <cell r="BN24">
            <v>56741</v>
          </cell>
          <cell r="BO24">
            <v>343044</v>
          </cell>
          <cell r="BP24">
            <v>1320724</v>
          </cell>
          <cell r="BQ24">
            <v>0</v>
          </cell>
          <cell r="BR24">
            <v>36871518</v>
          </cell>
          <cell r="BS24">
            <v>2462324</v>
          </cell>
          <cell r="BT24">
            <v>25515</v>
          </cell>
          <cell r="BU24">
            <v>1829731</v>
          </cell>
          <cell r="BV24">
            <v>490546</v>
          </cell>
          <cell r="BW24">
            <v>151905</v>
          </cell>
          <cell r="BX24">
            <v>104358</v>
          </cell>
          <cell r="BY24">
            <v>88591</v>
          </cell>
          <cell r="BZ24">
            <v>453956</v>
          </cell>
          <cell r="CA24">
            <v>981247</v>
          </cell>
          <cell r="CB24">
            <v>554388</v>
          </cell>
          <cell r="CC24">
            <v>54592</v>
          </cell>
        </row>
        <row r="25">
          <cell r="A25" t="str">
            <v>kW- Large User, Sub- Transmission, Intermediate/ Embedded Distributor</v>
          </cell>
          <cell r="C25">
            <v>2009</v>
          </cell>
          <cell r="D25">
            <v>19328</v>
          </cell>
          <cell r="E25">
            <v>0</v>
          </cell>
          <cell r="F25">
            <v>411290</v>
          </cell>
          <cell r="G25">
            <v>0</v>
          </cell>
          <cell r="H25">
            <v>0</v>
          </cell>
          <cell r="I25">
            <v>0</v>
          </cell>
          <cell r="J25">
            <v>414778</v>
          </cell>
          <cell r="K25">
            <v>0</v>
          </cell>
          <cell r="L25">
            <v>0</v>
          </cell>
          <cell r="M25">
            <v>0</v>
          </cell>
          <cell r="N25">
            <v>77988</v>
          </cell>
          <cell r="O25">
            <v>0</v>
          </cell>
          <cell r="P25">
            <v>48799</v>
          </cell>
          <cell r="Q25">
            <v>0</v>
          </cell>
          <cell r="R25">
            <v>0</v>
          </cell>
          <cell r="S25">
            <v>1800927</v>
          </cell>
          <cell r="T25">
            <v>898383</v>
          </cell>
          <cell r="U25">
            <v>217411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439421</v>
          </cell>
          <cell r="AC25">
            <v>0</v>
          </cell>
          <cell r="AD25">
            <v>0</v>
          </cell>
          <cell r="AE25">
            <v>0</v>
          </cell>
          <cell r="AF25">
            <v>2474130</v>
          </cell>
          <cell r="AG25">
            <v>0</v>
          </cell>
          <cell r="AH25">
            <v>41542</v>
          </cell>
          <cell r="AI25">
            <v>696852</v>
          </cell>
          <cell r="AJ25">
            <v>12128167</v>
          </cell>
          <cell r="AK25">
            <v>1150430</v>
          </cell>
          <cell r="AL25">
            <v>0</v>
          </cell>
          <cell r="AM25">
            <v>0</v>
          </cell>
          <cell r="AN25">
            <v>289874</v>
          </cell>
          <cell r="AO25">
            <v>171310</v>
          </cell>
          <cell r="AP25">
            <v>0</v>
          </cell>
          <cell r="AQ25">
            <v>0</v>
          </cell>
          <cell r="AR25">
            <v>392524</v>
          </cell>
          <cell r="AS25">
            <v>38952</v>
          </cell>
          <cell r="AT25">
            <v>0</v>
          </cell>
          <cell r="AU25">
            <v>154282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2363</v>
          </cell>
          <cell r="BC25">
            <v>0</v>
          </cell>
          <cell r="BD25">
            <v>0</v>
          </cell>
          <cell r="BE25">
            <v>89006</v>
          </cell>
          <cell r="BF25">
            <v>0</v>
          </cell>
          <cell r="BG25">
            <v>0</v>
          </cell>
          <cell r="BH25">
            <v>126986</v>
          </cell>
          <cell r="BI25">
            <v>0</v>
          </cell>
          <cell r="BJ25">
            <v>83090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15788</v>
          </cell>
          <cell r="BP25">
            <v>0</v>
          </cell>
          <cell r="BQ25">
            <v>0</v>
          </cell>
          <cell r="BR25">
            <v>5158140</v>
          </cell>
          <cell r="BS25">
            <v>358799</v>
          </cell>
          <cell r="BT25">
            <v>0</v>
          </cell>
          <cell r="BU25">
            <v>1</v>
          </cell>
          <cell r="BV25">
            <v>201911</v>
          </cell>
          <cell r="BW25">
            <v>0</v>
          </cell>
          <cell r="BX25">
            <v>169745</v>
          </cell>
          <cell r="BY25">
            <v>0</v>
          </cell>
          <cell r="BZ25">
            <v>0</v>
          </cell>
          <cell r="CA25">
            <v>0</v>
          </cell>
          <cell r="CB25">
            <v>16618</v>
          </cell>
          <cell r="CC25">
            <v>0</v>
          </cell>
        </row>
        <row r="26">
          <cell r="A26" t="str">
            <v>kW- Street Lighting</v>
          </cell>
          <cell r="C26">
            <v>2009</v>
          </cell>
          <cell r="D26">
            <v>0</v>
          </cell>
          <cell r="E26">
            <v>0</v>
          </cell>
          <cell r="F26">
            <v>24000</v>
          </cell>
          <cell r="G26">
            <v>4609</v>
          </cell>
          <cell r="H26">
            <v>22380</v>
          </cell>
          <cell r="I26">
            <v>25867</v>
          </cell>
          <cell r="J26">
            <v>26431</v>
          </cell>
          <cell r="K26">
            <v>7658</v>
          </cell>
          <cell r="L26">
            <v>3235</v>
          </cell>
          <cell r="M26">
            <v>780</v>
          </cell>
          <cell r="N26">
            <v>19516</v>
          </cell>
          <cell r="O26">
            <v>1008</v>
          </cell>
          <cell r="P26">
            <v>5915</v>
          </cell>
          <cell r="Q26">
            <v>1018</v>
          </cell>
          <cell r="R26">
            <v>5753</v>
          </cell>
          <cell r="S26">
            <v>110507</v>
          </cell>
          <cell r="T26">
            <v>48739</v>
          </cell>
          <cell r="U26">
            <v>7968</v>
          </cell>
          <cell r="V26">
            <v>0</v>
          </cell>
          <cell r="W26">
            <v>17600</v>
          </cell>
          <cell r="X26">
            <v>10878</v>
          </cell>
          <cell r="Y26">
            <v>3310</v>
          </cell>
          <cell r="Z26">
            <v>24038</v>
          </cell>
          <cell r="AA26">
            <v>4322</v>
          </cell>
          <cell r="AB26">
            <v>26052</v>
          </cell>
          <cell r="AC26">
            <v>6501</v>
          </cell>
          <cell r="AD26">
            <v>7542</v>
          </cell>
          <cell r="AE26">
            <v>3068</v>
          </cell>
          <cell r="AF26">
            <v>110133</v>
          </cell>
          <cell r="AG26">
            <v>966</v>
          </cell>
          <cell r="AH26">
            <v>2935</v>
          </cell>
          <cell r="AI26">
            <v>81921</v>
          </cell>
          <cell r="AJ26">
            <v>0</v>
          </cell>
          <cell r="AK26">
            <v>113406</v>
          </cell>
          <cell r="AL26">
            <v>4606</v>
          </cell>
          <cell r="AM26">
            <v>5292</v>
          </cell>
          <cell r="AN26">
            <v>10305</v>
          </cell>
          <cell r="AO26">
            <v>44225</v>
          </cell>
          <cell r="AP26">
            <v>3736</v>
          </cell>
          <cell r="AQ26">
            <v>5075</v>
          </cell>
          <cell r="AR26">
            <v>65643</v>
          </cell>
          <cell r="AS26">
            <v>4656</v>
          </cell>
          <cell r="AT26">
            <v>3147</v>
          </cell>
          <cell r="AU26">
            <v>15174</v>
          </cell>
          <cell r="AV26">
            <v>14394</v>
          </cell>
          <cell r="AW26">
            <v>26756</v>
          </cell>
          <cell r="AX26">
            <v>2864</v>
          </cell>
          <cell r="AY26">
            <v>9351</v>
          </cell>
          <cell r="AZ26">
            <v>9285</v>
          </cell>
          <cell r="BA26">
            <v>3938</v>
          </cell>
          <cell r="BB26">
            <v>30957</v>
          </cell>
          <cell r="BC26">
            <v>5112</v>
          </cell>
          <cell r="BD26">
            <v>7143</v>
          </cell>
          <cell r="BE26">
            <v>27042</v>
          </cell>
          <cell r="BF26">
            <v>6652</v>
          </cell>
          <cell r="BG26">
            <v>2424</v>
          </cell>
          <cell r="BH26">
            <v>16283</v>
          </cell>
          <cell r="BI26">
            <v>4990</v>
          </cell>
          <cell r="BJ26">
            <v>156308</v>
          </cell>
          <cell r="BK26">
            <v>21346</v>
          </cell>
          <cell r="BL26">
            <v>3092</v>
          </cell>
          <cell r="BM26">
            <v>3774</v>
          </cell>
          <cell r="BN26">
            <v>1445</v>
          </cell>
          <cell r="BO26">
            <v>8434</v>
          </cell>
          <cell r="BP26">
            <v>30981</v>
          </cell>
          <cell r="BQ26">
            <v>0</v>
          </cell>
          <cell r="BR26">
            <v>321063</v>
          </cell>
          <cell r="BS26">
            <v>55040</v>
          </cell>
          <cell r="BT26">
            <v>4610</v>
          </cell>
          <cell r="BU26">
            <v>21050</v>
          </cell>
          <cell r="BV26">
            <v>13094</v>
          </cell>
          <cell r="BW26">
            <v>2022</v>
          </cell>
          <cell r="BX26">
            <v>2691</v>
          </cell>
          <cell r="BY26">
            <v>1196</v>
          </cell>
          <cell r="BZ26">
            <v>15704</v>
          </cell>
          <cell r="CA26">
            <v>21926</v>
          </cell>
          <cell r="CB26">
            <v>7236</v>
          </cell>
          <cell r="CC26">
            <v>1680</v>
          </cell>
        </row>
        <row r="27">
          <cell r="A27" t="str">
            <v>kW- Sentinel Lighting</v>
          </cell>
          <cell r="C27">
            <v>2009</v>
          </cell>
          <cell r="D27">
            <v>0</v>
          </cell>
          <cell r="E27">
            <v>0</v>
          </cell>
          <cell r="F27">
            <v>1549</v>
          </cell>
          <cell r="G27">
            <v>0</v>
          </cell>
          <cell r="H27">
            <v>1830</v>
          </cell>
          <cell r="I27">
            <v>0</v>
          </cell>
          <cell r="J27">
            <v>0</v>
          </cell>
          <cell r="K27">
            <v>2257</v>
          </cell>
          <cell r="L27">
            <v>128</v>
          </cell>
          <cell r="M27">
            <v>65</v>
          </cell>
          <cell r="N27">
            <v>1098</v>
          </cell>
          <cell r="O27">
            <v>109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948</v>
          </cell>
          <cell r="V27">
            <v>0</v>
          </cell>
          <cell r="W27">
            <v>1048</v>
          </cell>
          <cell r="X27">
            <v>625</v>
          </cell>
          <cell r="Y27">
            <v>0</v>
          </cell>
          <cell r="Z27">
            <v>1255</v>
          </cell>
          <cell r="AA27">
            <v>0</v>
          </cell>
          <cell r="AB27">
            <v>275</v>
          </cell>
          <cell r="AC27">
            <v>1293</v>
          </cell>
          <cell r="AD27">
            <v>627</v>
          </cell>
          <cell r="AE27">
            <v>76</v>
          </cell>
          <cell r="AF27">
            <v>1542</v>
          </cell>
          <cell r="AG27">
            <v>0</v>
          </cell>
          <cell r="AH27">
            <v>331</v>
          </cell>
          <cell r="AI27">
            <v>0</v>
          </cell>
          <cell r="AJ27">
            <v>0</v>
          </cell>
          <cell r="AK27">
            <v>221</v>
          </cell>
          <cell r="AL27">
            <v>357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2278</v>
          </cell>
          <cell r="AS27">
            <v>119</v>
          </cell>
          <cell r="AT27">
            <v>23</v>
          </cell>
          <cell r="AU27">
            <v>480</v>
          </cell>
          <cell r="AV27">
            <v>874</v>
          </cell>
          <cell r="AW27">
            <v>699</v>
          </cell>
          <cell r="AX27">
            <v>127</v>
          </cell>
          <cell r="AY27">
            <v>9194</v>
          </cell>
          <cell r="AZ27">
            <v>1506</v>
          </cell>
          <cell r="BA27">
            <v>0</v>
          </cell>
          <cell r="BB27">
            <v>0</v>
          </cell>
          <cell r="BC27">
            <v>362</v>
          </cell>
          <cell r="BD27">
            <v>939</v>
          </cell>
          <cell r="BE27">
            <v>0</v>
          </cell>
          <cell r="BF27">
            <v>756</v>
          </cell>
          <cell r="BG27">
            <v>0</v>
          </cell>
          <cell r="BH27">
            <v>1916</v>
          </cell>
          <cell r="BI27">
            <v>38</v>
          </cell>
          <cell r="BJ27">
            <v>1218</v>
          </cell>
          <cell r="BK27">
            <v>730</v>
          </cell>
          <cell r="BL27">
            <v>0</v>
          </cell>
          <cell r="BM27">
            <v>0</v>
          </cell>
          <cell r="BN27">
            <v>0</v>
          </cell>
          <cell r="BO27">
            <v>157</v>
          </cell>
          <cell r="BP27">
            <v>0</v>
          </cell>
          <cell r="BQ27">
            <v>0</v>
          </cell>
          <cell r="BR27">
            <v>0</v>
          </cell>
          <cell r="BS27">
            <v>2377</v>
          </cell>
          <cell r="BT27">
            <v>0</v>
          </cell>
          <cell r="BU27">
            <v>0</v>
          </cell>
          <cell r="BV27">
            <v>3814</v>
          </cell>
          <cell r="BW27">
            <v>89</v>
          </cell>
          <cell r="BX27">
            <v>0</v>
          </cell>
          <cell r="BY27">
            <v>47</v>
          </cell>
          <cell r="BZ27">
            <v>19</v>
          </cell>
          <cell r="CA27">
            <v>117</v>
          </cell>
          <cell r="CB27">
            <v>0</v>
          </cell>
          <cell r="CC27">
            <v>232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2009</v>
          </cell>
          <cell r="D28">
            <v>7555256.7299999995</v>
          </cell>
          <cell r="E28">
            <v>1234365.1499999999</v>
          </cell>
          <cell r="F28">
            <v>16881501</v>
          </cell>
          <cell r="G28">
            <v>5640622</v>
          </cell>
          <cell r="H28">
            <v>14979894</v>
          </cell>
          <cell r="I28">
            <v>26398087.950000003</v>
          </cell>
          <cell r="J28">
            <v>19610462</v>
          </cell>
          <cell r="K28">
            <v>8500381.1799999997</v>
          </cell>
          <cell r="L28">
            <v>2631952.62</v>
          </cell>
          <cell r="M28">
            <v>637143.48</v>
          </cell>
          <cell r="N28">
            <v>13055129</v>
          </cell>
          <cell r="O28">
            <v>500649.04</v>
          </cell>
          <cell r="P28">
            <v>5107772.9000000004</v>
          </cell>
          <cell r="Q28">
            <v>604858</v>
          </cell>
          <cell r="R28">
            <v>1519644.95</v>
          </cell>
          <cell r="S28">
            <v>115488075</v>
          </cell>
          <cell r="T28">
            <v>45791981.07</v>
          </cell>
          <cell r="U28">
            <v>5688766</v>
          </cell>
          <cell r="V28">
            <v>1223941.8700000001</v>
          </cell>
          <cell r="W28">
            <v>9551967.25</v>
          </cell>
          <cell r="X28">
            <v>9118827.7800000012</v>
          </cell>
          <cell r="Y28">
            <v>1470613.89</v>
          </cell>
          <cell r="Z28">
            <v>21544350.390000001</v>
          </cell>
          <cell r="AA28">
            <v>3313473.9</v>
          </cell>
          <cell r="AB28">
            <v>23336419.73</v>
          </cell>
          <cell r="AC28">
            <v>11259587</v>
          </cell>
          <cell r="AD28">
            <v>9069856</v>
          </cell>
          <cell r="AE28">
            <v>800092</v>
          </cell>
          <cell r="AF28">
            <v>88583103.560000002</v>
          </cell>
          <cell r="AG28">
            <v>323891.77</v>
          </cell>
          <cell r="AH28">
            <v>724172</v>
          </cell>
          <cell r="AI28">
            <v>61042529</v>
          </cell>
          <cell r="AJ28">
            <v>904572000</v>
          </cell>
          <cell r="AK28">
            <v>143900861.56</v>
          </cell>
          <cell r="AL28">
            <v>7256567.8399999999</v>
          </cell>
          <cell r="AM28">
            <v>1987773.42</v>
          </cell>
          <cell r="AN28">
            <v>9606108.8199999984</v>
          </cell>
          <cell r="AO28">
            <v>32038189.59</v>
          </cell>
          <cell r="AP28">
            <v>3746645.13</v>
          </cell>
          <cell r="AQ28">
            <v>4331856.58</v>
          </cell>
          <cell r="AR28">
            <v>52551023</v>
          </cell>
          <cell r="AS28">
            <v>2766303</v>
          </cell>
          <cell r="AT28">
            <v>3125557.09</v>
          </cell>
          <cell r="AU28">
            <v>11407217.199999999</v>
          </cell>
          <cell r="AV28">
            <v>14498647.829999998</v>
          </cell>
          <cell r="AW28">
            <v>25632175.050000001</v>
          </cell>
          <cell r="AX28">
            <v>4527216.8499999996</v>
          </cell>
          <cell r="AY28">
            <v>11073817.49</v>
          </cell>
          <cell r="AZ28">
            <v>9809599</v>
          </cell>
          <cell r="BA28">
            <v>2397658</v>
          </cell>
          <cell r="BB28">
            <v>27816864.940000001</v>
          </cell>
          <cell r="BC28">
            <v>4408423.99</v>
          </cell>
          <cell r="BD28">
            <v>6072740</v>
          </cell>
          <cell r="BE28">
            <v>18392254</v>
          </cell>
          <cell r="BF28">
            <v>3529331.53</v>
          </cell>
          <cell r="BG28">
            <v>1677651.64</v>
          </cell>
          <cell r="BH28">
            <v>13090125.559999999</v>
          </cell>
          <cell r="BI28">
            <v>4999903.4400000004</v>
          </cell>
          <cell r="BJ28">
            <v>143030450</v>
          </cell>
          <cell r="BK28">
            <v>14782065</v>
          </cell>
          <cell r="BL28">
            <v>1398913</v>
          </cell>
          <cell r="BM28">
            <v>1983789.05</v>
          </cell>
          <cell r="BN28">
            <v>1765777.47</v>
          </cell>
          <cell r="BO28">
            <v>5686811.9199999999</v>
          </cell>
          <cell r="BP28">
            <v>16908091.620000001</v>
          </cell>
          <cell r="BQ28">
            <v>2709940.56</v>
          </cell>
          <cell r="BR28">
            <v>465200310</v>
          </cell>
          <cell r="BS28">
            <v>43939215</v>
          </cell>
          <cell r="BT28">
            <v>3380649.24</v>
          </cell>
          <cell r="BU28">
            <v>24999515</v>
          </cell>
          <cell r="BV28">
            <v>7920817</v>
          </cell>
          <cell r="BW28">
            <v>1792547.96</v>
          </cell>
          <cell r="BX28">
            <v>2048171.28</v>
          </cell>
          <cell r="BY28">
            <v>2723393.38</v>
          </cell>
          <cell r="BZ28">
            <v>8025009.1399999987</v>
          </cell>
          <cell r="CA28">
            <v>17670321</v>
          </cell>
          <cell r="CB28">
            <v>6341061.8000000007</v>
          </cell>
          <cell r="CC28">
            <v>1851156.73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2009</v>
          </cell>
          <cell r="D29">
            <v>6890829.0700000003</v>
          </cell>
          <cell r="E29">
            <v>758251.89</v>
          </cell>
          <cell r="F29">
            <v>9157764</v>
          </cell>
          <cell r="G29">
            <v>2804327</v>
          </cell>
          <cell r="H29">
            <v>8301363</v>
          </cell>
          <cell r="I29">
            <v>16289521.18</v>
          </cell>
          <cell r="J29">
            <v>9579085</v>
          </cell>
          <cell r="K29">
            <v>4526264.67</v>
          </cell>
          <cell r="L29">
            <v>1497544.96</v>
          </cell>
          <cell r="M29">
            <v>425334.95</v>
          </cell>
          <cell r="N29">
            <v>7985703</v>
          </cell>
          <cell r="O29">
            <v>280149.61</v>
          </cell>
          <cell r="P29">
            <v>3509127.09</v>
          </cell>
          <cell r="Q29">
            <v>435106</v>
          </cell>
          <cell r="R29">
            <v>843319.95</v>
          </cell>
          <cell r="S29">
            <v>44995913</v>
          </cell>
          <cell r="T29">
            <v>21658066.989999998</v>
          </cell>
          <cell r="U29">
            <v>3219336.85</v>
          </cell>
          <cell r="V29">
            <v>768750.06</v>
          </cell>
          <cell r="W29">
            <v>6786808.8499999996</v>
          </cell>
          <cell r="X29">
            <v>5103847.9800000004</v>
          </cell>
          <cell r="Y29">
            <v>833634.67</v>
          </cell>
          <cell r="Z29">
            <v>12627665.74</v>
          </cell>
          <cell r="AA29">
            <v>2414962.87</v>
          </cell>
          <cell r="AB29">
            <v>13114937.66</v>
          </cell>
          <cell r="AC29">
            <v>7584891</v>
          </cell>
          <cell r="AD29">
            <v>5365267</v>
          </cell>
          <cell r="AE29">
            <v>458256.79</v>
          </cell>
          <cell r="AF29">
            <v>55192117.229999997</v>
          </cell>
          <cell r="AG29">
            <v>202809.56</v>
          </cell>
          <cell r="AH29">
            <v>459030</v>
          </cell>
          <cell r="AI29">
            <v>35076490</v>
          </cell>
          <cell r="AJ29">
            <v>626046000</v>
          </cell>
          <cell r="AK29">
            <v>80607007.030000001</v>
          </cell>
          <cell r="AL29">
            <v>5692352.8899999997</v>
          </cell>
          <cell r="AM29">
            <v>1189684.68</v>
          </cell>
          <cell r="AN29">
            <v>5323895.07</v>
          </cell>
          <cell r="AO29">
            <v>16684100.960000001</v>
          </cell>
          <cell r="AP29">
            <v>1848573.52</v>
          </cell>
          <cell r="AQ29">
            <v>2391504.7000000002</v>
          </cell>
          <cell r="AR29">
            <v>33503321</v>
          </cell>
          <cell r="AS29">
            <v>2087535</v>
          </cell>
          <cell r="AT29">
            <v>1808381.12</v>
          </cell>
          <cell r="AU29">
            <v>7107078.04</v>
          </cell>
          <cell r="AV29">
            <v>8091757.9500000002</v>
          </cell>
          <cell r="AW29">
            <v>13491773.189999999</v>
          </cell>
          <cell r="AX29">
            <v>2214848.63</v>
          </cell>
          <cell r="AY29">
            <v>6962430.1900000004</v>
          </cell>
          <cell r="AZ29">
            <v>5534543</v>
          </cell>
          <cell r="BA29">
            <v>1556635</v>
          </cell>
          <cell r="BB29">
            <v>17558908.75</v>
          </cell>
          <cell r="BC29">
            <v>2986224.85</v>
          </cell>
          <cell r="BD29">
            <v>3165109</v>
          </cell>
          <cell r="BE29">
            <v>10503425</v>
          </cell>
          <cell r="BF29">
            <v>2025173.8</v>
          </cell>
          <cell r="BG29">
            <v>937164.24</v>
          </cell>
          <cell r="BH29">
            <v>7729831.7199999997</v>
          </cell>
          <cell r="BI29">
            <v>2843518.07</v>
          </cell>
          <cell r="BJ29">
            <v>77327995</v>
          </cell>
          <cell r="BK29">
            <v>8375415</v>
          </cell>
          <cell r="BL29">
            <v>849085</v>
          </cell>
          <cell r="BM29">
            <v>1156502.4099999999</v>
          </cell>
          <cell r="BN29">
            <v>1049003.82</v>
          </cell>
          <cell r="BO29">
            <v>742203.24</v>
          </cell>
          <cell r="BP29">
            <v>10704867.369999999</v>
          </cell>
          <cell r="BQ29">
            <v>1653969.83</v>
          </cell>
          <cell r="BR29">
            <v>193430604</v>
          </cell>
          <cell r="BS29">
            <v>27976891</v>
          </cell>
          <cell r="BT29">
            <v>2752650.99</v>
          </cell>
          <cell r="BU29">
            <v>13521851</v>
          </cell>
          <cell r="BV29">
            <v>5402478</v>
          </cell>
          <cell r="BW29">
            <v>865937.11</v>
          </cell>
          <cell r="BX29">
            <v>899422.41</v>
          </cell>
          <cell r="BY29">
            <v>414576.78</v>
          </cell>
          <cell r="BZ29">
            <v>4543177.22</v>
          </cell>
          <cell r="CA29">
            <v>11826831</v>
          </cell>
          <cell r="CB29">
            <v>3851591.03</v>
          </cell>
          <cell r="CC29">
            <v>938784.32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2009</v>
          </cell>
          <cell r="D30">
            <v>914320.98</v>
          </cell>
          <cell r="E30">
            <v>380713.44999999995</v>
          </cell>
          <cell r="F30">
            <v>6153760</v>
          </cell>
          <cell r="G30">
            <v>2763117</v>
          </cell>
          <cell r="H30">
            <v>6462519</v>
          </cell>
          <cell r="I30">
            <v>9943840.2200000007</v>
          </cell>
          <cell r="J30">
            <v>9272272</v>
          </cell>
          <cell r="K30">
            <v>3829947.56</v>
          </cell>
          <cell r="L30">
            <v>1060876.27</v>
          </cell>
          <cell r="M30">
            <v>192454.27000000002</v>
          </cell>
          <cell r="N30">
            <v>4426443</v>
          </cell>
          <cell r="O30">
            <v>215075.46000000002</v>
          </cell>
          <cell r="P30">
            <v>1343662.6400000001</v>
          </cell>
          <cell r="Q30">
            <v>162243</v>
          </cell>
          <cell r="R30">
            <v>673077.47</v>
          </cell>
          <cell r="S30">
            <v>62109572</v>
          </cell>
          <cell r="T30">
            <v>18145239.380000003</v>
          </cell>
          <cell r="U30">
            <v>1636436.79</v>
          </cell>
          <cell r="V30">
            <v>421248.86</v>
          </cell>
          <cell r="W30">
            <v>2605840.91</v>
          </cell>
          <cell r="X30">
            <v>3659147.1100000003</v>
          </cell>
          <cell r="Y30">
            <v>610825.57999999996</v>
          </cell>
          <cell r="Z30">
            <v>8772405.1699999999</v>
          </cell>
          <cell r="AA30">
            <v>860831.02</v>
          </cell>
          <cell r="AB30">
            <v>9082851.9000000004</v>
          </cell>
          <cell r="AC30">
            <v>3548220</v>
          </cell>
          <cell r="AD30">
            <v>3487466</v>
          </cell>
          <cell r="AE30">
            <v>326373.28000000003</v>
          </cell>
          <cell r="AF30">
            <v>26912708.380000003</v>
          </cell>
          <cell r="AG30">
            <v>108561.31999999999</v>
          </cell>
          <cell r="AH30">
            <v>186292</v>
          </cell>
          <cell r="AI30">
            <v>23846756</v>
          </cell>
          <cell r="AJ30">
            <v>263006000</v>
          </cell>
          <cell r="AK30">
            <v>58106126.060000002</v>
          </cell>
          <cell r="AL30">
            <v>1389653.53</v>
          </cell>
          <cell r="AM30">
            <v>762198.3600000001</v>
          </cell>
          <cell r="AN30">
            <v>3825594.0300000003</v>
          </cell>
          <cell r="AO30">
            <v>14138838.66</v>
          </cell>
          <cell r="AP30">
            <v>1778763.3900000001</v>
          </cell>
          <cell r="AQ30">
            <v>1824169.62</v>
          </cell>
          <cell r="AR30">
            <v>17815470</v>
          </cell>
          <cell r="AS30">
            <v>635052</v>
          </cell>
          <cell r="AT30">
            <v>1254365.8500000001</v>
          </cell>
          <cell r="AU30">
            <v>3807039.02</v>
          </cell>
          <cell r="AV30">
            <v>6202631.5</v>
          </cell>
          <cell r="AW30">
            <v>11946574.689999999</v>
          </cell>
          <cell r="AX30">
            <v>2211518.39</v>
          </cell>
          <cell r="AY30">
            <v>3926579.13</v>
          </cell>
          <cell r="AZ30">
            <v>4173914</v>
          </cell>
          <cell r="BA30">
            <v>757051</v>
          </cell>
          <cell r="BB30">
            <v>9935255.9000000004</v>
          </cell>
          <cell r="BC30">
            <v>1403163.8900000001</v>
          </cell>
          <cell r="BD30">
            <v>2780860</v>
          </cell>
          <cell r="BE30">
            <v>6935027</v>
          </cell>
          <cell r="BF30">
            <v>1444168.1099999999</v>
          </cell>
          <cell r="BG30">
            <v>722197.09</v>
          </cell>
          <cell r="BH30">
            <v>4874207.51</v>
          </cell>
          <cell r="BI30">
            <v>2089488.42</v>
          </cell>
          <cell r="BJ30">
            <v>63586096</v>
          </cell>
          <cell r="BK30">
            <v>5909585</v>
          </cell>
          <cell r="BL30">
            <v>531983</v>
          </cell>
          <cell r="BM30">
            <v>729254.1</v>
          </cell>
          <cell r="BN30">
            <v>648335.52</v>
          </cell>
          <cell r="BO30">
            <v>4933542.7699999996</v>
          </cell>
          <cell r="BP30">
            <v>5769108.2199999997</v>
          </cell>
          <cell r="BQ30">
            <v>996485.01</v>
          </cell>
          <cell r="BR30">
            <v>243097929</v>
          </cell>
          <cell r="BS30">
            <v>14637336</v>
          </cell>
          <cell r="BT30">
            <v>616292.21</v>
          </cell>
          <cell r="BU30">
            <v>11159961</v>
          </cell>
          <cell r="BV30">
            <v>1778827</v>
          </cell>
          <cell r="BW30">
            <v>857668.83</v>
          </cell>
          <cell r="BX30">
            <v>844361.57000000007</v>
          </cell>
          <cell r="BY30">
            <v>332380.25</v>
          </cell>
          <cell r="BZ30">
            <v>3163244.74</v>
          </cell>
          <cell r="CA30">
            <v>5482894</v>
          </cell>
          <cell r="CB30">
            <v>2323793.0499999998</v>
          </cell>
          <cell r="CC30">
            <v>879975.18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2009</v>
          </cell>
          <cell r="D31">
            <v>-289098</v>
          </cell>
          <cell r="E31">
            <v>0</v>
          </cell>
          <cell r="F31">
            <v>1087819</v>
          </cell>
          <cell r="G31">
            <v>0</v>
          </cell>
          <cell r="H31">
            <v>0</v>
          </cell>
          <cell r="I31">
            <v>0</v>
          </cell>
          <cell r="J31">
            <v>606625</v>
          </cell>
          <cell r="K31">
            <v>0</v>
          </cell>
          <cell r="L31">
            <v>0</v>
          </cell>
          <cell r="M31">
            <v>0</v>
          </cell>
          <cell r="N31">
            <v>491155</v>
          </cell>
          <cell r="O31">
            <v>0</v>
          </cell>
          <cell r="P31">
            <v>155302.43</v>
          </cell>
          <cell r="Q31">
            <v>0</v>
          </cell>
          <cell r="R31">
            <v>0</v>
          </cell>
          <cell r="S31">
            <v>5983948</v>
          </cell>
          <cell r="T31">
            <v>4879089.75</v>
          </cell>
          <cell r="U31">
            <v>601378.22</v>
          </cell>
          <cell r="V31">
            <v>0</v>
          </cell>
          <cell r="W31">
            <v>0</v>
          </cell>
          <cell r="X31">
            <v>294188.83</v>
          </cell>
          <cell r="Y31">
            <v>0</v>
          </cell>
          <cell r="Z31">
            <v>0</v>
          </cell>
          <cell r="AA31">
            <v>0</v>
          </cell>
          <cell r="AB31">
            <v>978521.01</v>
          </cell>
          <cell r="AC31">
            <v>0</v>
          </cell>
          <cell r="AD31">
            <v>0</v>
          </cell>
          <cell r="AE31">
            <v>0</v>
          </cell>
          <cell r="AF31">
            <v>4797287.92</v>
          </cell>
          <cell r="AG31">
            <v>0</v>
          </cell>
          <cell r="AH31">
            <v>65756</v>
          </cell>
          <cell r="AI31">
            <v>1937968</v>
          </cell>
          <cell r="AJ31">
            <v>8968000</v>
          </cell>
          <cell r="AK31">
            <v>3961064.68</v>
          </cell>
          <cell r="AL31">
            <v>0</v>
          </cell>
          <cell r="AM31">
            <v>0</v>
          </cell>
          <cell r="AN31">
            <v>318950.74</v>
          </cell>
          <cell r="AO31">
            <v>653208.34</v>
          </cell>
          <cell r="AP31">
            <v>0</v>
          </cell>
          <cell r="AQ31">
            <v>0</v>
          </cell>
          <cell r="AR31">
            <v>882791</v>
          </cell>
          <cell r="AS31">
            <v>27873</v>
          </cell>
          <cell r="AT31">
            <v>0</v>
          </cell>
          <cell r="AU31">
            <v>425846.88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84407.49</v>
          </cell>
          <cell r="BC31">
            <v>0</v>
          </cell>
          <cell r="BD31">
            <v>0</v>
          </cell>
          <cell r="BE31">
            <v>404283</v>
          </cell>
          <cell r="BF31">
            <v>0</v>
          </cell>
          <cell r="BG31">
            <v>0</v>
          </cell>
          <cell r="BH31">
            <v>139681.70000000001</v>
          </cell>
          <cell r="BI31">
            <v>0</v>
          </cell>
          <cell r="BJ31">
            <v>233984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4685.28</v>
          </cell>
          <cell r="BP31">
            <v>0</v>
          </cell>
          <cell r="BQ31">
            <v>0</v>
          </cell>
          <cell r="BR31">
            <v>18782845</v>
          </cell>
          <cell r="BS31">
            <v>762031</v>
          </cell>
          <cell r="BT31">
            <v>0</v>
          </cell>
          <cell r="BU31">
            <v>0</v>
          </cell>
          <cell r="BV31">
            <v>565381</v>
          </cell>
          <cell r="BW31">
            <v>0</v>
          </cell>
          <cell r="BX31">
            <v>262735.28000000003</v>
          </cell>
          <cell r="BY31">
            <v>0</v>
          </cell>
          <cell r="BZ31">
            <v>0</v>
          </cell>
          <cell r="CA31">
            <v>0</v>
          </cell>
          <cell r="CB31">
            <v>86920.07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2009</v>
          </cell>
          <cell r="D32">
            <v>39204.68</v>
          </cell>
          <cell r="E32">
            <v>66619.69</v>
          </cell>
          <cell r="F32">
            <v>360409</v>
          </cell>
          <cell r="G32">
            <v>46802</v>
          </cell>
          <cell r="H32">
            <v>113932</v>
          </cell>
          <cell r="I32">
            <v>39993.67</v>
          </cell>
          <cell r="J32">
            <v>85549</v>
          </cell>
          <cell r="K32">
            <v>116241.37</v>
          </cell>
          <cell r="L32">
            <v>62321.47</v>
          </cell>
          <cell r="M32">
            <v>16701.990000000002</v>
          </cell>
          <cell r="N32">
            <v>120908</v>
          </cell>
          <cell r="O32">
            <v>3395.92</v>
          </cell>
          <cell r="P32">
            <v>91420.15</v>
          </cell>
          <cell r="Q32">
            <v>7509</v>
          </cell>
          <cell r="R32">
            <v>2831.91</v>
          </cell>
          <cell r="S32">
            <v>1875943</v>
          </cell>
          <cell r="T32">
            <v>888291.68</v>
          </cell>
          <cell r="U32">
            <v>195526.85</v>
          </cell>
          <cell r="V32">
            <v>32931.24</v>
          </cell>
          <cell r="W32">
            <v>89266.53</v>
          </cell>
          <cell r="X32">
            <v>58201.97</v>
          </cell>
          <cell r="Y32">
            <v>23241.759999999998</v>
          </cell>
          <cell r="Z32">
            <v>52005.86</v>
          </cell>
          <cell r="AA32">
            <v>32295.97</v>
          </cell>
          <cell r="AB32">
            <v>108202.75</v>
          </cell>
          <cell r="AC32">
            <v>85892</v>
          </cell>
          <cell r="AD32">
            <v>172027</v>
          </cell>
          <cell r="AE32">
            <v>14231.38</v>
          </cell>
          <cell r="AF32">
            <v>1650885.35</v>
          </cell>
          <cell r="AG32">
            <v>11513.97</v>
          </cell>
          <cell r="AH32">
            <v>10387</v>
          </cell>
          <cell r="AI32">
            <v>181315</v>
          </cell>
          <cell r="AJ32">
            <v>5503680</v>
          </cell>
          <cell r="AK32">
            <v>688784.01</v>
          </cell>
          <cell r="AL32">
            <v>128732.83</v>
          </cell>
          <cell r="AM32">
            <v>35890.379999999997</v>
          </cell>
          <cell r="AN32">
            <v>90243.11</v>
          </cell>
          <cell r="AO32">
            <v>408162.22</v>
          </cell>
          <cell r="AP32">
            <v>83706.36</v>
          </cell>
          <cell r="AQ32">
            <v>103134.14</v>
          </cell>
          <cell r="AR32">
            <v>279924</v>
          </cell>
          <cell r="AS32">
            <v>8363</v>
          </cell>
          <cell r="AT32">
            <v>48892.72</v>
          </cell>
          <cell r="AU32">
            <v>27021.75</v>
          </cell>
          <cell r="AV32">
            <v>191161.34</v>
          </cell>
          <cell r="AW32">
            <v>67318.429999999993</v>
          </cell>
          <cell r="AX32">
            <v>87560.89</v>
          </cell>
          <cell r="AY32">
            <v>142748.42000000001</v>
          </cell>
          <cell r="AZ32">
            <v>67568</v>
          </cell>
          <cell r="BA32">
            <v>79720</v>
          </cell>
          <cell r="BB32">
            <v>118908.98</v>
          </cell>
          <cell r="BC32">
            <v>4861.07</v>
          </cell>
          <cell r="BD32">
            <v>70905</v>
          </cell>
          <cell r="BE32">
            <v>482540</v>
          </cell>
          <cell r="BF32">
            <v>44291.71</v>
          </cell>
          <cell r="BG32">
            <v>13562.36</v>
          </cell>
          <cell r="BH32">
            <v>232099.34</v>
          </cell>
          <cell r="BI32">
            <v>65754.25</v>
          </cell>
          <cell r="BJ32">
            <v>1430201</v>
          </cell>
          <cell r="BK32">
            <v>446230</v>
          </cell>
          <cell r="BL32">
            <v>17845</v>
          </cell>
          <cell r="BM32">
            <v>77352.78</v>
          </cell>
          <cell r="BN32">
            <v>64818.48</v>
          </cell>
          <cell r="BO32">
            <v>4565.51</v>
          </cell>
          <cell r="BP32">
            <v>299271.94</v>
          </cell>
          <cell r="BQ32">
            <v>40972.129999999997</v>
          </cell>
          <cell r="BR32">
            <v>7439042</v>
          </cell>
          <cell r="BS32">
            <v>367503</v>
          </cell>
          <cell r="BT32">
            <v>9466.2999999999993</v>
          </cell>
          <cell r="BU32">
            <v>196820</v>
          </cell>
          <cell r="BV32">
            <v>114707</v>
          </cell>
          <cell r="BW32">
            <v>59222.19</v>
          </cell>
          <cell r="BX32">
            <v>36885.65</v>
          </cell>
          <cell r="BY32">
            <v>1976343</v>
          </cell>
          <cell r="BZ32">
            <v>294605.25</v>
          </cell>
          <cell r="CA32">
            <v>235595</v>
          </cell>
          <cell r="CB32">
            <v>70644.67</v>
          </cell>
          <cell r="CC32">
            <v>29409.32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2009</v>
          </cell>
          <cell r="D33">
            <v>0</v>
          </cell>
          <cell r="E33">
            <v>2490.6</v>
          </cell>
          <cell r="F33">
            <v>27528</v>
          </cell>
          <cell r="G33">
            <v>11493</v>
          </cell>
          <cell r="H33">
            <v>20653</v>
          </cell>
          <cell r="I33">
            <v>0</v>
          </cell>
          <cell r="J33">
            <v>0</v>
          </cell>
          <cell r="K33">
            <v>27927.58</v>
          </cell>
          <cell r="L33">
            <v>1583.21</v>
          </cell>
          <cell r="M33">
            <v>1060.57</v>
          </cell>
          <cell r="N33">
            <v>18798</v>
          </cell>
          <cell r="O33">
            <v>290.54000000000002</v>
          </cell>
          <cell r="P33">
            <v>0</v>
          </cell>
          <cell r="Q33">
            <v>0</v>
          </cell>
          <cell r="R33">
            <v>415.62</v>
          </cell>
          <cell r="S33">
            <v>0</v>
          </cell>
          <cell r="T33">
            <v>70747.13</v>
          </cell>
          <cell r="U33">
            <v>26954.22</v>
          </cell>
          <cell r="V33">
            <v>1011.71</v>
          </cell>
          <cell r="W33">
            <v>7296.3</v>
          </cell>
          <cell r="X33">
            <v>3441.89</v>
          </cell>
          <cell r="Y33">
            <v>0</v>
          </cell>
          <cell r="Z33">
            <v>7374.26</v>
          </cell>
          <cell r="AA33">
            <v>0</v>
          </cell>
          <cell r="AB33">
            <v>4356.87</v>
          </cell>
          <cell r="AC33">
            <v>20871</v>
          </cell>
          <cell r="AD33">
            <v>17750</v>
          </cell>
          <cell r="AE33">
            <v>1230.55</v>
          </cell>
          <cell r="AF33">
            <v>30104.68</v>
          </cell>
          <cell r="AG33">
            <v>0</v>
          </cell>
          <cell r="AH33">
            <v>1504</v>
          </cell>
          <cell r="AI33">
            <v>0</v>
          </cell>
          <cell r="AJ33">
            <v>1048320</v>
          </cell>
          <cell r="AK33">
            <v>1810</v>
          </cell>
          <cell r="AL33">
            <v>11754.78</v>
          </cell>
          <cell r="AM33">
            <v>0</v>
          </cell>
          <cell r="AN33">
            <v>0</v>
          </cell>
          <cell r="AO33">
            <v>0</v>
          </cell>
          <cell r="AP33">
            <v>3738.22</v>
          </cell>
          <cell r="AQ33">
            <v>2479.91</v>
          </cell>
          <cell r="AR33">
            <v>11343</v>
          </cell>
          <cell r="AS33">
            <v>389</v>
          </cell>
          <cell r="AT33">
            <v>174.24</v>
          </cell>
          <cell r="AU33">
            <v>3342.99</v>
          </cell>
          <cell r="AV33">
            <v>13097.04</v>
          </cell>
          <cell r="AW33">
            <v>6643.2</v>
          </cell>
          <cell r="AX33">
            <v>1337.98</v>
          </cell>
          <cell r="AY33">
            <v>42059.75</v>
          </cell>
          <cell r="AZ33">
            <v>23987</v>
          </cell>
          <cell r="BA33">
            <v>48</v>
          </cell>
          <cell r="BB33">
            <v>347.4</v>
          </cell>
          <cell r="BC33">
            <v>1376.58</v>
          </cell>
          <cell r="BD33">
            <v>15076</v>
          </cell>
          <cell r="BE33">
            <v>198</v>
          </cell>
          <cell r="BF33">
            <v>6644.78</v>
          </cell>
          <cell r="BG33">
            <v>517.46</v>
          </cell>
          <cell r="BH33">
            <v>29448.62</v>
          </cell>
          <cell r="BI33">
            <v>1142.7</v>
          </cell>
          <cell r="BJ33">
            <v>13590</v>
          </cell>
          <cell r="BK33">
            <v>26615</v>
          </cell>
          <cell r="BL33">
            <v>0</v>
          </cell>
          <cell r="BM33">
            <v>4063.18</v>
          </cell>
          <cell r="BN33">
            <v>0</v>
          </cell>
          <cell r="BO33">
            <v>1203.54</v>
          </cell>
          <cell r="BP33">
            <v>0</v>
          </cell>
          <cell r="BQ33">
            <v>0</v>
          </cell>
          <cell r="BR33">
            <v>0</v>
          </cell>
          <cell r="BS33">
            <v>13982</v>
          </cell>
          <cell r="BT33">
            <v>0</v>
          </cell>
          <cell r="BU33">
            <v>0</v>
          </cell>
          <cell r="BV33">
            <v>18020</v>
          </cell>
          <cell r="BW33">
            <v>9501.9</v>
          </cell>
          <cell r="BX33">
            <v>1414.37</v>
          </cell>
          <cell r="BY33">
            <v>25.77</v>
          </cell>
          <cell r="BZ33">
            <v>386.34</v>
          </cell>
          <cell r="CA33">
            <v>1315</v>
          </cell>
          <cell r="CB33">
            <v>0</v>
          </cell>
          <cell r="CC33">
            <v>2987.91</v>
          </cell>
        </row>
        <row r="34">
          <cell r="A34" t="str">
            <v>Total service area</v>
          </cell>
          <cell r="B34" t="str">
            <v>AREA</v>
          </cell>
          <cell r="C34">
            <v>2009</v>
          </cell>
          <cell r="D34">
            <v>14200</v>
          </cell>
          <cell r="E34">
            <v>380</v>
          </cell>
          <cell r="F34">
            <v>201</v>
          </cell>
          <cell r="G34">
            <v>258</v>
          </cell>
          <cell r="H34">
            <v>74</v>
          </cell>
          <cell r="I34">
            <v>188</v>
          </cell>
          <cell r="J34">
            <v>303</v>
          </cell>
          <cell r="K34">
            <v>168</v>
          </cell>
          <cell r="L34">
            <v>10</v>
          </cell>
          <cell r="M34">
            <v>2</v>
          </cell>
          <cell r="N34">
            <v>70</v>
          </cell>
          <cell r="O34">
            <v>4</v>
          </cell>
          <cell r="P34">
            <v>57</v>
          </cell>
          <cell r="Q34">
            <v>5</v>
          </cell>
          <cell r="R34">
            <v>22</v>
          </cell>
          <cell r="S34">
            <v>287</v>
          </cell>
          <cell r="T34">
            <v>120</v>
          </cell>
          <cell r="U34">
            <v>1877</v>
          </cell>
          <cell r="V34">
            <v>99</v>
          </cell>
          <cell r="W34">
            <v>104</v>
          </cell>
          <cell r="X34">
            <v>44</v>
          </cell>
          <cell r="Y34">
            <v>26</v>
          </cell>
          <cell r="Z34">
            <v>410</v>
          </cell>
          <cell r="AA34">
            <v>67</v>
          </cell>
          <cell r="AB34">
            <v>93</v>
          </cell>
          <cell r="AC34">
            <v>1252</v>
          </cell>
          <cell r="AD34">
            <v>281</v>
          </cell>
          <cell r="AE34">
            <v>93</v>
          </cell>
          <cell r="AF34">
            <v>426</v>
          </cell>
          <cell r="AG34">
            <v>9</v>
          </cell>
          <cell r="AH34">
            <v>8</v>
          </cell>
          <cell r="AI34">
            <v>269</v>
          </cell>
          <cell r="AJ34">
            <v>650000</v>
          </cell>
          <cell r="AK34">
            <v>1104</v>
          </cell>
          <cell r="AL34">
            <v>292</v>
          </cell>
          <cell r="AM34">
            <v>24</v>
          </cell>
          <cell r="AN34">
            <v>32</v>
          </cell>
          <cell r="AO34">
            <v>404</v>
          </cell>
          <cell r="AP34">
            <v>27</v>
          </cell>
          <cell r="AQ34">
            <v>144</v>
          </cell>
          <cell r="AR34">
            <v>421</v>
          </cell>
          <cell r="AS34">
            <v>26</v>
          </cell>
          <cell r="AT34">
            <v>20</v>
          </cell>
          <cell r="AU34">
            <v>370</v>
          </cell>
          <cell r="AV34">
            <v>74</v>
          </cell>
          <cell r="AW34">
            <v>827</v>
          </cell>
          <cell r="AX34">
            <v>133</v>
          </cell>
          <cell r="AY34">
            <v>693</v>
          </cell>
          <cell r="AZ34">
            <v>330</v>
          </cell>
          <cell r="BA34">
            <v>28</v>
          </cell>
          <cell r="BB34">
            <v>143</v>
          </cell>
          <cell r="BC34">
            <v>17</v>
          </cell>
          <cell r="BD34">
            <v>27</v>
          </cell>
          <cell r="BE34">
            <v>149</v>
          </cell>
          <cell r="BF34">
            <v>35</v>
          </cell>
          <cell r="BG34">
            <v>15</v>
          </cell>
          <cell r="BH34">
            <v>64</v>
          </cell>
          <cell r="BI34">
            <v>122</v>
          </cell>
          <cell r="BJ34">
            <v>806</v>
          </cell>
          <cell r="BK34">
            <v>342</v>
          </cell>
          <cell r="BL34">
            <v>13</v>
          </cell>
          <cell r="BM34">
            <v>18</v>
          </cell>
          <cell r="BN34">
            <v>536</v>
          </cell>
          <cell r="BO34">
            <v>33</v>
          </cell>
          <cell r="BP34">
            <v>381</v>
          </cell>
          <cell r="BQ34">
            <v>24</v>
          </cell>
          <cell r="BR34">
            <v>630</v>
          </cell>
          <cell r="BS34">
            <v>639</v>
          </cell>
          <cell r="BT34">
            <v>61</v>
          </cell>
          <cell r="BU34">
            <v>672</v>
          </cell>
          <cell r="BV34">
            <v>86</v>
          </cell>
          <cell r="BW34">
            <v>14</v>
          </cell>
          <cell r="BX34">
            <v>8</v>
          </cell>
          <cell r="BY34">
            <v>6</v>
          </cell>
          <cell r="BZ34">
            <v>49</v>
          </cell>
          <cell r="CA34">
            <v>148</v>
          </cell>
          <cell r="CB34">
            <v>29</v>
          </cell>
          <cell r="CC34">
            <v>66</v>
          </cell>
        </row>
        <row r="35">
          <cell r="A35" t="str">
            <v>Urban service area</v>
          </cell>
          <cell r="B35" t="str">
            <v>AREAURB</v>
          </cell>
          <cell r="C35">
            <v>2009</v>
          </cell>
          <cell r="D35">
            <v>3</v>
          </cell>
          <cell r="E35">
            <v>380</v>
          </cell>
          <cell r="F35">
            <v>54</v>
          </cell>
          <cell r="G35">
            <v>4</v>
          </cell>
          <cell r="H35">
            <v>74</v>
          </cell>
          <cell r="I35">
            <v>98</v>
          </cell>
          <cell r="J35">
            <v>90</v>
          </cell>
          <cell r="K35">
            <v>35</v>
          </cell>
          <cell r="L35">
            <v>10</v>
          </cell>
          <cell r="M35">
            <v>2</v>
          </cell>
          <cell r="N35">
            <v>70</v>
          </cell>
          <cell r="O35">
            <v>4</v>
          </cell>
          <cell r="P35">
            <v>57</v>
          </cell>
          <cell r="Q35">
            <v>5</v>
          </cell>
          <cell r="R35">
            <v>22</v>
          </cell>
          <cell r="S35">
            <v>287</v>
          </cell>
          <cell r="T35">
            <v>120</v>
          </cell>
          <cell r="U35">
            <v>47</v>
          </cell>
          <cell r="V35">
            <v>26</v>
          </cell>
          <cell r="W35">
            <v>66</v>
          </cell>
          <cell r="X35">
            <v>44</v>
          </cell>
          <cell r="Y35">
            <v>26</v>
          </cell>
          <cell r="Z35">
            <v>290</v>
          </cell>
          <cell r="AA35">
            <v>22</v>
          </cell>
          <cell r="AB35">
            <v>93</v>
          </cell>
          <cell r="AC35">
            <v>36</v>
          </cell>
          <cell r="AD35">
            <v>25</v>
          </cell>
          <cell r="AE35">
            <v>93</v>
          </cell>
          <cell r="AF35">
            <v>338</v>
          </cell>
          <cell r="AG35">
            <v>9</v>
          </cell>
          <cell r="AH35">
            <v>8</v>
          </cell>
          <cell r="AI35">
            <v>269</v>
          </cell>
          <cell r="AJ35">
            <v>0</v>
          </cell>
          <cell r="AK35">
            <v>454</v>
          </cell>
          <cell r="AL35">
            <v>63</v>
          </cell>
          <cell r="AM35">
            <v>24</v>
          </cell>
          <cell r="AN35">
            <v>32</v>
          </cell>
          <cell r="AO35">
            <v>124</v>
          </cell>
          <cell r="AP35">
            <v>27</v>
          </cell>
          <cell r="AQ35">
            <v>16</v>
          </cell>
          <cell r="AR35">
            <v>163</v>
          </cell>
          <cell r="AS35">
            <v>26</v>
          </cell>
          <cell r="AT35">
            <v>20</v>
          </cell>
          <cell r="AU35">
            <v>57</v>
          </cell>
          <cell r="AV35">
            <v>71</v>
          </cell>
          <cell r="AW35">
            <v>68</v>
          </cell>
          <cell r="AX35">
            <v>14</v>
          </cell>
          <cell r="AY35">
            <v>144</v>
          </cell>
          <cell r="AZ35">
            <v>51</v>
          </cell>
          <cell r="BA35">
            <v>28</v>
          </cell>
          <cell r="BB35">
            <v>102</v>
          </cell>
          <cell r="BC35">
            <v>17</v>
          </cell>
          <cell r="BD35">
            <v>27</v>
          </cell>
          <cell r="BE35">
            <v>71</v>
          </cell>
          <cell r="BF35">
            <v>35</v>
          </cell>
          <cell r="BG35">
            <v>15</v>
          </cell>
          <cell r="BH35">
            <v>64</v>
          </cell>
          <cell r="BI35">
            <v>20</v>
          </cell>
          <cell r="BJ35">
            <v>503</v>
          </cell>
          <cell r="BK35">
            <v>58</v>
          </cell>
          <cell r="BL35">
            <v>13</v>
          </cell>
          <cell r="BM35">
            <v>11</v>
          </cell>
          <cell r="BN35">
            <v>6</v>
          </cell>
          <cell r="BO35">
            <v>33</v>
          </cell>
          <cell r="BP35">
            <v>122</v>
          </cell>
          <cell r="BQ35">
            <v>21</v>
          </cell>
          <cell r="BR35">
            <v>630</v>
          </cell>
          <cell r="BS35">
            <v>253</v>
          </cell>
          <cell r="BT35">
            <v>53</v>
          </cell>
          <cell r="BU35">
            <v>65</v>
          </cell>
          <cell r="BV35">
            <v>86</v>
          </cell>
          <cell r="BW35">
            <v>14</v>
          </cell>
          <cell r="BX35">
            <v>8</v>
          </cell>
          <cell r="BY35">
            <v>6</v>
          </cell>
          <cell r="BZ35">
            <v>49</v>
          </cell>
          <cell r="CA35">
            <v>67</v>
          </cell>
          <cell r="CB35">
            <v>29</v>
          </cell>
          <cell r="CC35">
            <v>18</v>
          </cell>
        </row>
        <row r="36">
          <cell r="A36" t="str">
            <v>Rural service area</v>
          </cell>
          <cell r="B36" t="str">
            <v>AREARUR</v>
          </cell>
          <cell r="C36">
            <v>2009</v>
          </cell>
          <cell r="D36">
            <v>14197</v>
          </cell>
          <cell r="E36">
            <v>0</v>
          </cell>
          <cell r="F36">
            <v>147</v>
          </cell>
          <cell r="G36">
            <v>254</v>
          </cell>
          <cell r="H36">
            <v>0</v>
          </cell>
          <cell r="I36">
            <v>90</v>
          </cell>
          <cell r="J36">
            <v>213</v>
          </cell>
          <cell r="K36">
            <v>133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1830</v>
          </cell>
          <cell r="V36">
            <v>73</v>
          </cell>
          <cell r="W36">
            <v>38</v>
          </cell>
          <cell r="X36">
            <v>0</v>
          </cell>
          <cell r="Y36">
            <v>0</v>
          </cell>
          <cell r="Z36">
            <v>120</v>
          </cell>
          <cell r="AA36">
            <v>45</v>
          </cell>
          <cell r="AB36">
            <v>0</v>
          </cell>
          <cell r="AC36">
            <v>1216</v>
          </cell>
          <cell r="AD36">
            <v>256</v>
          </cell>
          <cell r="AE36">
            <v>0</v>
          </cell>
          <cell r="AF36">
            <v>88</v>
          </cell>
          <cell r="AG36">
            <v>0</v>
          </cell>
          <cell r="AH36">
            <v>0</v>
          </cell>
          <cell r="AI36">
            <v>0</v>
          </cell>
          <cell r="AJ36">
            <v>650000</v>
          </cell>
          <cell r="AK36">
            <v>650</v>
          </cell>
          <cell r="AL36">
            <v>229</v>
          </cell>
          <cell r="AM36">
            <v>0</v>
          </cell>
          <cell r="AN36">
            <v>0</v>
          </cell>
          <cell r="AO36">
            <v>280</v>
          </cell>
          <cell r="AP36">
            <v>0</v>
          </cell>
          <cell r="AQ36">
            <v>128</v>
          </cell>
          <cell r="AR36">
            <v>258</v>
          </cell>
          <cell r="AS36">
            <v>0</v>
          </cell>
          <cell r="AT36">
            <v>0</v>
          </cell>
          <cell r="AU36">
            <v>313</v>
          </cell>
          <cell r="AV36">
            <v>3</v>
          </cell>
          <cell r="AW36">
            <v>759</v>
          </cell>
          <cell r="AX36">
            <v>119</v>
          </cell>
          <cell r="AY36">
            <v>549</v>
          </cell>
          <cell r="AZ36">
            <v>279</v>
          </cell>
          <cell r="BA36">
            <v>0</v>
          </cell>
          <cell r="BB36">
            <v>41</v>
          </cell>
          <cell r="BC36">
            <v>0</v>
          </cell>
          <cell r="BD36">
            <v>0</v>
          </cell>
          <cell r="BE36">
            <v>78</v>
          </cell>
          <cell r="BF36">
            <v>0</v>
          </cell>
          <cell r="BG36">
            <v>0</v>
          </cell>
          <cell r="BH36">
            <v>0</v>
          </cell>
          <cell r="BI36">
            <v>102</v>
          </cell>
          <cell r="BJ36">
            <v>303</v>
          </cell>
          <cell r="BK36">
            <v>284</v>
          </cell>
          <cell r="BL36">
            <v>0</v>
          </cell>
          <cell r="BM36">
            <v>7</v>
          </cell>
          <cell r="BN36">
            <v>530</v>
          </cell>
          <cell r="BO36">
            <v>0</v>
          </cell>
          <cell r="BP36">
            <v>259</v>
          </cell>
          <cell r="BQ36">
            <v>3</v>
          </cell>
          <cell r="BR36">
            <v>0</v>
          </cell>
          <cell r="BS36">
            <v>386</v>
          </cell>
          <cell r="BT36">
            <v>8</v>
          </cell>
          <cell r="BU36">
            <v>607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81</v>
          </cell>
          <cell r="CB36">
            <v>0</v>
          </cell>
          <cell r="CC36">
            <v>48</v>
          </cell>
        </row>
        <row r="37">
          <cell r="A37" t="str">
            <v>Service area population</v>
          </cell>
          <cell r="B37" t="str">
            <v>POP</v>
          </cell>
          <cell r="C37">
            <v>2009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93399</v>
          </cell>
          <cell r="I37">
            <v>174300</v>
          </cell>
          <cell r="J37">
            <v>137350</v>
          </cell>
          <cell r="K37">
            <v>27698</v>
          </cell>
          <cell r="L37">
            <v>20500</v>
          </cell>
          <cell r="M37">
            <v>2428</v>
          </cell>
          <cell r="N37">
            <v>94769</v>
          </cell>
          <cell r="O37">
            <v>3100</v>
          </cell>
          <cell r="P37">
            <v>26000</v>
          </cell>
          <cell r="Q37">
            <v>4000</v>
          </cell>
          <cell r="R37">
            <v>21873</v>
          </cell>
          <cell r="S37">
            <v>729000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43941</v>
          </cell>
          <cell r="Y37">
            <v>8315</v>
          </cell>
          <cell r="Z37">
            <v>109529</v>
          </cell>
          <cell r="AA37">
            <v>23935</v>
          </cell>
          <cell r="AB37">
            <v>120977</v>
          </cell>
          <cell r="AC37">
            <v>45212</v>
          </cell>
          <cell r="AD37">
            <v>55289</v>
          </cell>
          <cell r="AE37">
            <v>5635</v>
          </cell>
          <cell r="AF37">
            <v>572925</v>
          </cell>
          <cell r="AG37">
            <v>2630</v>
          </cell>
          <cell r="AH37">
            <v>10500</v>
          </cell>
          <cell r="AI37">
            <v>480000</v>
          </cell>
          <cell r="AJ37">
            <v>2994456</v>
          </cell>
          <cell r="AK37">
            <v>817560</v>
          </cell>
          <cell r="AL37">
            <v>34000</v>
          </cell>
          <cell r="AM37">
            <v>12000</v>
          </cell>
          <cell r="AN37">
            <v>58000</v>
          </cell>
          <cell r="AO37">
            <v>243200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77400</v>
          </cell>
          <cell r="AV37">
            <v>89898</v>
          </cell>
          <cell r="AW37">
            <v>136285</v>
          </cell>
          <cell r="AX37">
            <v>14587</v>
          </cell>
          <cell r="AY37">
            <v>31500</v>
          </cell>
          <cell r="AZ37">
            <v>55000</v>
          </cell>
          <cell r="BA37">
            <v>14000</v>
          </cell>
          <cell r="BB37">
            <v>177200</v>
          </cell>
          <cell r="BC37">
            <v>29182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81937</v>
          </cell>
          <cell r="BI37">
            <v>18003</v>
          </cell>
          <cell r="BJ37">
            <v>1030369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36000</v>
          </cell>
          <cell r="BP37">
            <v>110046</v>
          </cell>
          <cell r="BQ37">
            <v>15140</v>
          </cell>
          <cell r="BR37">
            <v>2503281</v>
          </cell>
          <cell r="BS37">
            <v>308114</v>
          </cell>
          <cell r="BT37">
            <v>17300</v>
          </cell>
          <cell r="BU37">
            <v>154370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47229</v>
          </cell>
          <cell r="CA37">
            <v>121300</v>
          </cell>
          <cell r="CB37">
            <v>35000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2009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93399</v>
          </cell>
          <cell r="I38">
            <v>174300</v>
          </cell>
          <cell r="J38">
            <v>137350</v>
          </cell>
          <cell r="K38">
            <v>27698</v>
          </cell>
          <cell r="L38">
            <v>27500</v>
          </cell>
          <cell r="M38">
            <v>2428</v>
          </cell>
          <cell r="N38">
            <v>107615</v>
          </cell>
          <cell r="O38">
            <v>3100</v>
          </cell>
          <cell r="P38">
            <v>26000</v>
          </cell>
          <cell r="Q38">
            <v>12500</v>
          </cell>
          <cell r="R38">
            <v>74185</v>
          </cell>
          <cell r="S38">
            <v>729000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43941</v>
          </cell>
          <cell r="Y38">
            <v>8315</v>
          </cell>
          <cell r="Z38">
            <v>170219</v>
          </cell>
          <cell r="AA38">
            <v>23935</v>
          </cell>
          <cell r="AB38">
            <v>127439</v>
          </cell>
          <cell r="AC38">
            <v>45212</v>
          </cell>
          <cell r="AD38">
            <v>55289</v>
          </cell>
          <cell r="AE38">
            <v>5635</v>
          </cell>
          <cell r="AF38">
            <v>648221</v>
          </cell>
          <cell r="AG38">
            <v>9500</v>
          </cell>
          <cell r="AH38">
            <v>10500</v>
          </cell>
          <cell r="AI38">
            <v>480000</v>
          </cell>
          <cell r="AJ38">
            <v>2994456</v>
          </cell>
          <cell r="AK38">
            <v>908400</v>
          </cell>
          <cell r="AL38">
            <v>34000</v>
          </cell>
          <cell r="AM38">
            <v>16500</v>
          </cell>
          <cell r="AN38">
            <v>119000</v>
          </cell>
          <cell r="AO38">
            <v>243200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77400</v>
          </cell>
          <cell r="AV38">
            <v>136438</v>
          </cell>
          <cell r="AW38">
            <v>137189</v>
          </cell>
          <cell r="AX38">
            <v>14587</v>
          </cell>
          <cell r="AY38">
            <v>63000</v>
          </cell>
          <cell r="AZ38">
            <v>55000</v>
          </cell>
          <cell r="BA38">
            <v>18777</v>
          </cell>
          <cell r="BB38">
            <v>177200</v>
          </cell>
          <cell r="BC38">
            <v>29182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81937</v>
          </cell>
          <cell r="BI38">
            <v>18003</v>
          </cell>
          <cell r="BJ38">
            <v>1030369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36000</v>
          </cell>
          <cell r="BP38">
            <v>109141</v>
          </cell>
          <cell r="BQ38">
            <v>15000</v>
          </cell>
          <cell r="BR38">
            <v>2503281</v>
          </cell>
          <cell r="BS38">
            <v>419985</v>
          </cell>
          <cell r="BT38">
            <v>17300</v>
          </cell>
          <cell r="BU38">
            <v>154370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121300</v>
          </cell>
          <cell r="CB38">
            <v>36000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2009</v>
          </cell>
          <cell r="D39">
            <v>3643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154561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192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1601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2009</v>
          </cell>
          <cell r="D40">
            <v>41137</v>
          </cell>
          <cell r="E40">
            <v>5065</v>
          </cell>
          <cell r="F40">
            <v>148400</v>
          </cell>
          <cell r="G40">
            <v>44355</v>
          </cell>
          <cell r="H40">
            <v>152415</v>
          </cell>
          <cell r="I40">
            <v>267776</v>
          </cell>
          <cell r="J40">
            <v>235126</v>
          </cell>
          <cell r="K40">
            <v>48100</v>
          </cell>
          <cell r="L40">
            <v>27294</v>
          </cell>
          <cell r="M40">
            <v>7365</v>
          </cell>
          <cell r="N40">
            <v>121498</v>
          </cell>
          <cell r="O40">
            <v>5854</v>
          </cell>
          <cell r="P40">
            <v>59168</v>
          </cell>
          <cell r="Q40">
            <v>6862</v>
          </cell>
          <cell r="R40">
            <v>45013</v>
          </cell>
          <cell r="S40">
            <v>1188400</v>
          </cell>
          <cell r="T40">
            <v>399800</v>
          </cell>
          <cell r="U40">
            <v>64679</v>
          </cell>
          <cell r="V40">
            <v>15590</v>
          </cell>
          <cell r="W40">
            <v>86442</v>
          </cell>
          <cell r="X40">
            <v>93350</v>
          </cell>
          <cell r="Y40">
            <v>18432</v>
          </cell>
          <cell r="Z40">
            <v>206940</v>
          </cell>
          <cell r="AA40">
            <v>30568</v>
          </cell>
          <cell r="AB40">
            <v>246202</v>
          </cell>
          <cell r="AC40">
            <v>109996</v>
          </cell>
          <cell r="AD40">
            <v>83214</v>
          </cell>
          <cell r="AE40">
            <v>18067</v>
          </cell>
          <cell r="AF40">
            <v>850861</v>
          </cell>
          <cell r="AG40">
            <v>7009</v>
          </cell>
          <cell r="AH40">
            <v>35693</v>
          </cell>
          <cell r="AI40">
            <v>590772</v>
          </cell>
          <cell r="AJ40">
            <v>4143339</v>
          </cell>
          <cell r="AK40">
            <v>1268127</v>
          </cell>
          <cell r="AL40">
            <v>49692</v>
          </cell>
          <cell r="AM40">
            <v>22360</v>
          </cell>
          <cell r="AN40">
            <v>134412</v>
          </cell>
          <cell r="AO40">
            <v>309396</v>
          </cell>
          <cell r="AP40">
            <v>44396</v>
          </cell>
          <cell r="AQ40">
            <v>44128</v>
          </cell>
          <cell r="AR40">
            <v>535154</v>
          </cell>
          <cell r="AS40">
            <v>33090</v>
          </cell>
          <cell r="AT40">
            <v>37116</v>
          </cell>
          <cell r="AU40">
            <v>118179</v>
          </cell>
          <cell r="AV40">
            <v>122972</v>
          </cell>
          <cell r="AW40">
            <v>193622</v>
          </cell>
          <cell r="AX40">
            <v>28303</v>
          </cell>
          <cell r="AY40">
            <v>82592</v>
          </cell>
          <cell r="AZ40">
            <v>119797</v>
          </cell>
          <cell r="BA40">
            <v>24291</v>
          </cell>
          <cell r="BB40">
            <v>254560</v>
          </cell>
          <cell r="BC40">
            <v>43705</v>
          </cell>
          <cell r="BD40">
            <v>59109</v>
          </cell>
          <cell r="BE40">
            <v>208345</v>
          </cell>
          <cell r="BF40">
            <v>36925</v>
          </cell>
          <cell r="BG40">
            <v>20600</v>
          </cell>
          <cell r="BH40">
            <v>153787</v>
          </cell>
          <cell r="BI40">
            <v>36100</v>
          </cell>
          <cell r="BJ40">
            <v>1336784</v>
          </cell>
          <cell r="BK40">
            <v>147108</v>
          </cell>
          <cell r="BL40">
            <v>19807</v>
          </cell>
          <cell r="BM40">
            <v>26268</v>
          </cell>
          <cell r="BN40">
            <v>18326</v>
          </cell>
          <cell r="BO40">
            <v>52131</v>
          </cell>
          <cell r="BP40">
            <v>186606</v>
          </cell>
          <cell r="BQ40">
            <v>36361</v>
          </cell>
          <cell r="BR40">
            <v>4108656</v>
          </cell>
          <cell r="BS40">
            <v>433843</v>
          </cell>
          <cell r="BT40">
            <v>24315</v>
          </cell>
          <cell r="BU40">
            <v>233874</v>
          </cell>
          <cell r="BV40">
            <v>78842</v>
          </cell>
          <cell r="BW40">
            <v>16602</v>
          </cell>
          <cell r="BX40">
            <v>26342</v>
          </cell>
          <cell r="BY40">
            <v>10098</v>
          </cell>
          <cell r="BZ40">
            <v>80151</v>
          </cell>
          <cell r="CA40">
            <v>147709</v>
          </cell>
          <cell r="CB40">
            <v>62219</v>
          </cell>
          <cell r="CC40">
            <v>13097</v>
          </cell>
        </row>
        <row r="41">
          <cell r="A41" t="str">
            <v>Utility summer max peak load</v>
          </cell>
          <cell r="B41" t="str">
            <v>PEAKS</v>
          </cell>
          <cell r="C41">
            <v>2009</v>
          </cell>
          <cell r="D41">
            <v>29337</v>
          </cell>
          <cell r="E41">
            <v>4154</v>
          </cell>
          <cell r="F41">
            <v>168894</v>
          </cell>
          <cell r="G41">
            <v>46817</v>
          </cell>
          <cell r="H41">
            <v>180423</v>
          </cell>
          <cell r="I41">
            <v>350428</v>
          </cell>
          <cell r="J41">
            <v>286911</v>
          </cell>
          <cell r="K41">
            <v>56000</v>
          </cell>
          <cell r="L41">
            <v>26103</v>
          </cell>
          <cell r="M41">
            <v>4724</v>
          </cell>
          <cell r="N41">
            <v>145023</v>
          </cell>
          <cell r="O41">
            <v>5269</v>
          </cell>
          <cell r="P41">
            <v>46966</v>
          </cell>
          <cell r="Q41">
            <v>6052</v>
          </cell>
          <cell r="R41">
            <v>56218</v>
          </cell>
          <cell r="S41">
            <v>1504000</v>
          </cell>
          <cell r="T41">
            <v>494900</v>
          </cell>
          <cell r="U41">
            <v>77494</v>
          </cell>
          <cell r="V41">
            <v>9617</v>
          </cell>
          <cell r="W41">
            <v>122372</v>
          </cell>
          <cell r="X41">
            <v>99720</v>
          </cell>
          <cell r="Y41">
            <v>12143</v>
          </cell>
          <cell r="Z41">
            <v>154643</v>
          </cell>
          <cell r="AA41">
            <v>40871</v>
          </cell>
          <cell r="AB41">
            <v>267576</v>
          </cell>
          <cell r="AC41">
            <v>114709</v>
          </cell>
          <cell r="AD41">
            <v>97839</v>
          </cell>
          <cell r="AE41">
            <v>12737</v>
          </cell>
          <cell r="AF41">
            <v>1008981</v>
          </cell>
          <cell r="AG41">
            <v>4814</v>
          </cell>
          <cell r="AH41">
            <v>28593</v>
          </cell>
          <cell r="AI41">
            <v>737026</v>
          </cell>
          <cell r="AJ41">
            <v>2928200</v>
          </cell>
          <cell r="AK41">
            <v>1363575</v>
          </cell>
          <cell r="AL41">
            <v>42327</v>
          </cell>
          <cell r="AM41">
            <v>17045</v>
          </cell>
          <cell r="AN41">
            <v>111401</v>
          </cell>
          <cell r="AO41">
            <v>339973</v>
          </cell>
          <cell r="AP41">
            <v>44542</v>
          </cell>
          <cell r="AQ41">
            <v>32875</v>
          </cell>
          <cell r="AR41">
            <v>662418</v>
          </cell>
          <cell r="AS41">
            <v>39654</v>
          </cell>
          <cell r="AT41">
            <v>36857</v>
          </cell>
          <cell r="AU41">
            <v>134672</v>
          </cell>
          <cell r="AV41">
            <v>143359</v>
          </cell>
          <cell r="AW41">
            <v>254557</v>
          </cell>
          <cell r="AX41">
            <v>40256</v>
          </cell>
          <cell r="AY41">
            <v>92162</v>
          </cell>
          <cell r="AZ41">
            <v>86154</v>
          </cell>
          <cell r="BA41">
            <v>20755</v>
          </cell>
          <cell r="BB41">
            <v>339629</v>
          </cell>
          <cell r="BC41">
            <v>45326</v>
          </cell>
          <cell r="BD41">
            <v>51144</v>
          </cell>
          <cell r="BE41">
            <v>210068</v>
          </cell>
          <cell r="BF41">
            <v>29961</v>
          </cell>
          <cell r="BG41">
            <v>12820</v>
          </cell>
          <cell r="BH41">
            <v>147235</v>
          </cell>
          <cell r="BI41">
            <v>39700</v>
          </cell>
          <cell r="BJ41">
            <v>1762834</v>
          </cell>
          <cell r="BK41">
            <v>97507</v>
          </cell>
          <cell r="BL41">
            <v>18505</v>
          </cell>
          <cell r="BM41">
            <v>18378</v>
          </cell>
          <cell r="BN41">
            <v>11160</v>
          </cell>
          <cell r="BO41">
            <v>61895</v>
          </cell>
          <cell r="BP41">
            <v>153937</v>
          </cell>
          <cell r="BQ41">
            <v>41632</v>
          </cell>
          <cell r="BR41">
            <v>4607346</v>
          </cell>
          <cell r="BS41">
            <v>488365</v>
          </cell>
          <cell r="BT41">
            <v>26445</v>
          </cell>
          <cell r="BU41">
            <v>259232</v>
          </cell>
          <cell r="BV41">
            <v>85983</v>
          </cell>
          <cell r="BW41">
            <v>14640</v>
          </cell>
          <cell r="BX41">
            <v>26561</v>
          </cell>
          <cell r="BY41">
            <v>10187</v>
          </cell>
          <cell r="BZ41">
            <v>60590</v>
          </cell>
          <cell r="CA41">
            <v>184500</v>
          </cell>
          <cell r="CB41">
            <v>72543</v>
          </cell>
          <cell r="CC41">
            <v>11424</v>
          </cell>
        </row>
        <row r="42">
          <cell r="A42" t="str">
            <v>Utility Annual Peak load</v>
          </cell>
          <cell r="C42">
            <v>2009</v>
          </cell>
          <cell r="D42">
            <v>41137</v>
          </cell>
          <cell r="E42">
            <v>5065</v>
          </cell>
          <cell r="F42">
            <v>168894</v>
          </cell>
          <cell r="G42">
            <v>46817</v>
          </cell>
          <cell r="H42">
            <v>180423</v>
          </cell>
          <cell r="I42">
            <v>350428</v>
          </cell>
          <cell r="J42">
            <v>286911</v>
          </cell>
          <cell r="K42">
            <v>56000</v>
          </cell>
          <cell r="L42">
            <v>27294</v>
          </cell>
          <cell r="M42">
            <v>7365</v>
          </cell>
          <cell r="N42">
            <v>145023</v>
          </cell>
          <cell r="O42">
            <v>5854</v>
          </cell>
          <cell r="P42">
            <v>59168</v>
          </cell>
          <cell r="Q42">
            <v>6862</v>
          </cell>
          <cell r="R42">
            <v>56218</v>
          </cell>
          <cell r="S42">
            <v>1504000</v>
          </cell>
          <cell r="T42">
            <v>494900</v>
          </cell>
          <cell r="U42">
            <v>77494</v>
          </cell>
          <cell r="V42">
            <v>15590</v>
          </cell>
          <cell r="W42">
            <v>122372</v>
          </cell>
          <cell r="X42">
            <v>99720</v>
          </cell>
          <cell r="Y42">
            <v>18432</v>
          </cell>
          <cell r="Z42">
            <v>206940</v>
          </cell>
          <cell r="AA42">
            <v>40871</v>
          </cell>
          <cell r="AB42">
            <v>267576</v>
          </cell>
          <cell r="AC42">
            <v>114709</v>
          </cell>
          <cell r="AD42">
            <v>97839</v>
          </cell>
          <cell r="AE42">
            <v>18067</v>
          </cell>
          <cell r="AF42">
            <v>1008981</v>
          </cell>
          <cell r="AG42">
            <v>7009</v>
          </cell>
          <cell r="AH42">
            <v>35693</v>
          </cell>
          <cell r="AI42">
            <v>737026</v>
          </cell>
          <cell r="AJ42">
            <v>4143339</v>
          </cell>
          <cell r="AK42">
            <v>1363575</v>
          </cell>
          <cell r="AL42">
            <v>49692</v>
          </cell>
          <cell r="AM42">
            <v>22360</v>
          </cell>
          <cell r="AN42">
            <v>134412</v>
          </cell>
          <cell r="AO42">
            <v>339973</v>
          </cell>
          <cell r="AP42">
            <v>44542</v>
          </cell>
          <cell r="AQ42">
            <v>44128</v>
          </cell>
          <cell r="AR42">
            <v>662418</v>
          </cell>
          <cell r="AS42">
            <v>39654</v>
          </cell>
          <cell r="AT42">
            <v>37116</v>
          </cell>
          <cell r="AU42">
            <v>134672</v>
          </cell>
          <cell r="AV42">
            <v>143359</v>
          </cell>
          <cell r="AW42">
            <v>254557</v>
          </cell>
          <cell r="AX42">
            <v>40256</v>
          </cell>
          <cell r="AY42">
            <v>92162</v>
          </cell>
          <cell r="AZ42">
            <v>119797</v>
          </cell>
          <cell r="BA42">
            <v>24291</v>
          </cell>
          <cell r="BB42">
            <v>339629</v>
          </cell>
          <cell r="BC42">
            <v>45326</v>
          </cell>
          <cell r="BD42">
            <v>59109</v>
          </cell>
          <cell r="BE42">
            <v>210068</v>
          </cell>
          <cell r="BF42">
            <v>36925</v>
          </cell>
          <cell r="BG42">
            <v>20600</v>
          </cell>
          <cell r="BH42">
            <v>153787</v>
          </cell>
          <cell r="BI42">
            <v>39700</v>
          </cell>
          <cell r="BJ42">
            <v>1762834</v>
          </cell>
          <cell r="BK42">
            <v>147108</v>
          </cell>
          <cell r="BL42">
            <v>19807</v>
          </cell>
          <cell r="BM42">
            <v>26268</v>
          </cell>
          <cell r="BN42">
            <v>18326</v>
          </cell>
          <cell r="BO42">
            <v>61895</v>
          </cell>
          <cell r="BP42">
            <v>186606</v>
          </cell>
          <cell r="BQ42">
            <v>41632</v>
          </cell>
          <cell r="BR42">
            <v>4607346</v>
          </cell>
          <cell r="BS42">
            <v>488365</v>
          </cell>
          <cell r="BT42">
            <v>26445</v>
          </cell>
          <cell r="BU42">
            <v>259232</v>
          </cell>
          <cell r="BV42">
            <v>85983</v>
          </cell>
          <cell r="BW42">
            <v>16602</v>
          </cell>
          <cell r="BX42">
            <v>26561</v>
          </cell>
          <cell r="BY42">
            <v>10187</v>
          </cell>
          <cell r="BZ42">
            <v>80151</v>
          </cell>
          <cell r="CA42">
            <v>184500</v>
          </cell>
          <cell r="CB42">
            <v>72543</v>
          </cell>
          <cell r="CC42">
            <v>13097</v>
          </cell>
        </row>
        <row r="43">
          <cell r="A43" t="str">
            <v>Utility average peak load</v>
          </cell>
          <cell r="B43" t="str">
            <v>PEAKA</v>
          </cell>
          <cell r="C43">
            <v>2009</v>
          </cell>
          <cell r="D43">
            <v>30518</v>
          </cell>
          <cell r="E43">
            <v>4013</v>
          </cell>
          <cell r="F43">
            <v>158646</v>
          </cell>
          <cell r="G43">
            <v>42630</v>
          </cell>
          <cell r="H43">
            <v>146901</v>
          </cell>
          <cell r="I43">
            <v>266467</v>
          </cell>
          <cell r="J43">
            <v>232785</v>
          </cell>
          <cell r="K43">
            <v>45200</v>
          </cell>
          <cell r="L43">
            <v>24370</v>
          </cell>
          <cell r="M43">
            <v>4678</v>
          </cell>
          <cell r="N43">
            <v>117115</v>
          </cell>
          <cell r="O43">
            <v>5073</v>
          </cell>
          <cell r="P43">
            <v>46907</v>
          </cell>
          <cell r="Q43">
            <v>5485</v>
          </cell>
          <cell r="R43">
            <v>42694</v>
          </cell>
          <cell r="S43">
            <v>1189800</v>
          </cell>
          <cell r="T43">
            <v>397075</v>
          </cell>
          <cell r="U43">
            <v>61376</v>
          </cell>
          <cell r="V43">
            <v>10783</v>
          </cell>
          <cell r="W43">
            <v>83563</v>
          </cell>
          <cell r="X43">
            <v>89305</v>
          </cell>
          <cell r="Y43">
            <v>13622</v>
          </cell>
          <cell r="Z43">
            <v>157619</v>
          </cell>
          <cell r="AA43">
            <v>30154</v>
          </cell>
          <cell r="AB43">
            <v>233718</v>
          </cell>
          <cell r="AC43">
            <v>93326</v>
          </cell>
          <cell r="AD43">
            <v>80504</v>
          </cell>
          <cell r="AE43">
            <v>13330</v>
          </cell>
          <cell r="AF43">
            <v>817224</v>
          </cell>
          <cell r="AG43">
            <v>4512</v>
          </cell>
          <cell r="AH43">
            <v>28720</v>
          </cell>
          <cell r="AI43">
            <v>585586</v>
          </cell>
          <cell r="AJ43">
            <v>2945626</v>
          </cell>
          <cell r="AK43">
            <v>1169307</v>
          </cell>
          <cell r="AL43">
            <v>41970</v>
          </cell>
          <cell r="AM43">
            <v>17436</v>
          </cell>
          <cell r="AN43">
            <v>109467</v>
          </cell>
          <cell r="AO43">
            <v>288021</v>
          </cell>
          <cell r="AP43">
            <v>40107</v>
          </cell>
          <cell r="AQ43">
            <v>34458</v>
          </cell>
          <cell r="AR43">
            <v>519443</v>
          </cell>
          <cell r="AS43">
            <v>31078</v>
          </cell>
          <cell r="AT43">
            <v>33740</v>
          </cell>
          <cell r="AU43">
            <v>109534</v>
          </cell>
          <cell r="AV43">
            <v>80186</v>
          </cell>
          <cell r="AW43">
            <v>186165</v>
          </cell>
          <cell r="AX43">
            <v>27121</v>
          </cell>
          <cell r="AY43">
            <v>69751</v>
          </cell>
          <cell r="AZ43">
            <v>89645</v>
          </cell>
          <cell r="BA43">
            <v>20040</v>
          </cell>
          <cell r="BB43">
            <v>253016</v>
          </cell>
          <cell r="BC43">
            <v>39984</v>
          </cell>
          <cell r="BD43">
            <v>47700</v>
          </cell>
          <cell r="BE43">
            <v>180645</v>
          </cell>
          <cell r="BF43">
            <v>28499</v>
          </cell>
          <cell r="BG43">
            <v>14548</v>
          </cell>
          <cell r="BH43">
            <v>131446</v>
          </cell>
          <cell r="BI43">
            <v>32400</v>
          </cell>
          <cell r="BJ43">
            <v>1354508</v>
          </cell>
          <cell r="BK43">
            <v>111107</v>
          </cell>
          <cell r="BL43">
            <v>16671</v>
          </cell>
          <cell r="BM43">
            <v>19194</v>
          </cell>
          <cell r="BN43">
            <v>12426</v>
          </cell>
          <cell r="BO43">
            <v>34341</v>
          </cell>
          <cell r="BP43">
            <v>154002</v>
          </cell>
          <cell r="BQ43">
            <v>35707</v>
          </cell>
          <cell r="BR43">
            <v>3489158</v>
          </cell>
          <cell r="BS43">
            <v>397920</v>
          </cell>
          <cell r="BT43">
            <v>20639</v>
          </cell>
          <cell r="BU43">
            <v>223335</v>
          </cell>
          <cell r="BV43">
            <v>71014</v>
          </cell>
          <cell r="BW43">
            <v>14642</v>
          </cell>
          <cell r="BX43">
            <v>25149</v>
          </cell>
          <cell r="BY43">
            <v>9482</v>
          </cell>
          <cell r="BZ43">
            <v>63047</v>
          </cell>
          <cell r="CA43">
            <v>142909</v>
          </cell>
          <cell r="CB43">
            <v>59078</v>
          </cell>
          <cell r="CC43">
            <v>10677</v>
          </cell>
        </row>
        <row r="44">
          <cell r="A44" t="str">
            <v>Total circuit kms of line</v>
          </cell>
          <cell r="B44" t="str">
            <v>KMC</v>
          </cell>
          <cell r="C44">
            <v>2009</v>
          </cell>
          <cell r="D44">
            <v>1845</v>
          </cell>
          <cell r="E44">
            <v>92</v>
          </cell>
          <cell r="F44">
            <v>751</v>
          </cell>
          <cell r="G44">
            <v>320</v>
          </cell>
          <cell r="H44">
            <v>541</v>
          </cell>
          <cell r="I44">
            <v>1718</v>
          </cell>
          <cell r="J44">
            <v>1105</v>
          </cell>
          <cell r="K44">
            <v>522</v>
          </cell>
          <cell r="L44">
            <v>146</v>
          </cell>
          <cell r="M44">
            <v>27</v>
          </cell>
          <cell r="N44">
            <v>810</v>
          </cell>
          <cell r="O44">
            <v>21</v>
          </cell>
          <cell r="P44">
            <v>338</v>
          </cell>
          <cell r="Q44">
            <v>27</v>
          </cell>
          <cell r="R44">
            <v>147</v>
          </cell>
          <cell r="S44">
            <v>5300</v>
          </cell>
          <cell r="T44">
            <v>1127</v>
          </cell>
          <cell r="U44">
            <v>270</v>
          </cell>
          <cell r="V44">
            <v>137</v>
          </cell>
          <cell r="W44">
            <v>458</v>
          </cell>
          <cell r="X44">
            <v>276</v>
          </cell>
          <cell r="Y44">
            <v>84</v>
          </cell>
          <cell r="Z44">
            <v>944</v>
          </cell>
          <cell r="AA44">
            <v>172</v>
          </cell>
          <cell r="AB44">
            <v>1063</v>
          </cell>
          <cell r="AC44">
            <v>1731</v>
          </cell>
          <cell r="AD44">
            <v>1363</v>
          </cell>
          <cell r="AE44">
            <v>68</v>
          </cell>
          <cell r="AF44">
            <v>3363</v>
          </cell>
          <cell r="AG44">
            <v>21</v>
          </cell>
          <cell r="AH44">
            <v>66</v>
          </cell>
          <cell r="AI44">
            <v>2778</v>
          </cell>
          <cell r="AJ44">
            <v>120750</v>
          </cell>
          <cell r="AK44">
            <v>5387</v>
          </cell>
          <cell r="AL44">
            <v>741</v>
          </cell>
          <cell r="AM44">
            <v>98</v>
          </cell>
          <cell r="AN44">
            <v>357</v>
          </cell>
          <cell r="AO44">
            <v>1854</v>
          </cell>
          <cell r="AP44">
            <v>115</v>
          </cell>
          <cell r="AQ44">
            <v>350</v>
          </cell>
          <cell r="AR44">
            <v>2705</v>
          </cell>
          <cell r="AS44">
            <v>125</v>
          </cell>
          <cell r="AT44">
            <v>115</v>
          </cell>
          <cell r="AU44">
            <v>866</v>
          </cell>
          <cell r="AV44">
            <v>1053</v>
          </cell>
          <cell r="AW44">
            <v>1944</v>
          </cell>
          <cell r="AX44">
            <v>341</v>
          </cell>
          <cell r="AY44">
            <v>765</v>
          </cell>
          <cell r="AZ44">
            <v>616</v>
          </cell>
          <cell r="BA44">
            <v>370</v>
          </cell>
          <cell r="BB44">
            <v>1428</v>
          </cell>
          <cell r="BC44">
            <v>173</v>
          </cell>
          <cell r="BD44">
            <v>307</v>
          </cell>
          <cell r="BE44">
            <v>950</v>
          </cell>
          <cell r="BF44">
            <v>146</v>
          </cell>
          <cell r="BG44">
            <v>128</v>
          </cell>
          <cell r="BH44">
            <v>550</v>
          </cell>
          <cell r="BI44">
            <v>313</v>
          </cell>
          <cell r="BJ44">
            <v>7681</v>
          </cell>
          <cell r="BK44">
            <v>732</v>
          </cell>
          <cell r="BL44">
            <v>55</v>
          </cell>
          <cell r="BM44">
            <v>89</v>
          </cell>
          <cell r="BN44">
            <v>211</v>
          </cell>
          <cell r="BO44">
            <v>243</v>
          </cell>
          <cell r="BP44">
            <v>1186</v>
          </cell>
          <cell r="BQ44">
            <v>156</v>
          </cell>
          <cell r="BR44">
            <v>9794</v>
          </cell>
          <cell r="BS44">
            <v>2201</v>
          </cell>
          <cell r="BT44">
            <v>236</v>
          </cell>
          <cell r="BU44">
            <v>1541</v>
          </cell>
          <cell r="BV44">
            <v>443</v>
          </cell>
          <cell r="BW44">
            <v>76</v>
          </cell>
          <cell r="BX44">
            <v>65</v>
          </cell>
          <cell r="BY44">
            <v>36</v>
          </cell>
          <cell r="BZ44">
            <v>436</v>
          </cell>
          <cell r="CA44">
            <v>1034</v>
          </cell>
          <cell r="CB44">
            <v>245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2009</v>
          </cell>
          <cell r="D45">
            <v>1841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1064</v>
          </cell>
          <cell r="J45">
            <v>708</v>
          </cell>
          <cell r="K45">
            <v>479</v>
          </cell>
          <cell r="L45">
            <v>77</v>
          </cell>
          <cell r="M45">
            <v>26</v>
          </cell>
          <cell r="N45">
            <v>583</v>
          </cell>
          <cell r="O45">
            <v>17</v>
          </cell>
          <cell r="P45">
            <v>213</v>
          </cell>
          <cell r="Q45">
            <v>15</v>
          </cell>
          <cell r="R45">
            <v>89</v>
          </cell>
          <cell r="S45">
            <v>1834</v>
          </cell>
          <cell r="T45">
            <v>713</v>
          </cell>
          <cell r="U45">
            <v>212</v>
          </cell>
          <cell r="V45">
            <v>126</v>
          </cell>
          <cell r="W45">
            <v>219</v>
          </cell>
          <cell r="X45">
            <v>184</v>
          </cell>
          <cell r="Y45">
            <v>76</v>
          </cell>
          <cell r="Z45">
            <v>731</v>
          </cell>
          <cell r="AA45">
            <v>139</v>
          </cell>
          <cell r="AB45">
            <v>427</v>
          </cell>
          <cell r="AC45">
            <v>1643</v>
          </cell>
          <cell r="AD45">
            <v>882</v>
          </cell>
          <cell r="AE45">
            <v>57</v>
          </cell>
          <cell r="AF45">
            <v>1520</v>
          </cell>
          <cell r="AG45">
            <v>18</v>
          </cell>
          <cell r="AH45">
            <v>56</v>
          </cell>
          <cell r="AI45">
            <v>819</v>
          </cell>
          <cell r="AJ45">
            <v>116491</v>
          </cell>
          <cell r="AK45">
            <v>2710</v>
          </cell>
          <cell r="AL45">
            <v>605</v>
          </cell>
          <cell r="AM45">
            <v>88</v>
          </cell>
          <cell r="AN45">
            <v>233</v>
          </cell>
          <cell r="AO45">
            <v>1035</v>
          </cell>
          <cell r="AP45">
            <v>95</v>
          </cell>
          <cell r="AQ45">
            <v>285</v>
          </cell>
          <cell r="AR45">
            <v>1323</v>
          </cell>
          <cell r="AS45">
            <v>99</v>
          </cell>
          <cell r="AT45">
            <v>79</v>
          </cell>
          <cell r="AU45">
            <v>546</v>
          </cell>
          <cell r="AV45">
            <v>585</v>
          </cell>
          <cell r="AW45">
            <v>1475</v>
          </cell>
          <cell r="AX45">
            <v>246</v>
          </cell>
          <cell r="AY45">
            <v>657</v>
          </cell>
          <cell r="AZ45">
            <v>517</v>
          </cell>
          <cell r="BA45">
            <v>365</v>
          </cell>
          <cell r="BB45">
            <v>551</v>
          </cell>
          <cell r="BC45">
            <v>102</v>
          </cell>
          <cell r="BD45">
            <v>248</v>
          </cell>
          <cell r="BE45">
            <v>511</v>
          </cell>
          <cell r="BF45">
            <v>127</v>
          </cell>
          <cell r="BG45">
            <v>117</v>
          </cell>
          <cell r="BH45">
            <v>384</v>
          </cell>
          <cell r="BI45">
            <v>297</v>
          </cell>
          <cell r="BJ45">
            <v>2755</v>
          </cell>
          <cell r="BK45">
            <v>616</v>
          </cell>
          <cell r="BL45">
            <v>53</v>
          </cell>
          <cell r="BM45">
            <v>80</v>
          </cell>
          <cell r="BN45">
            <v>205</v>
          </cell>
          <cell r="BO45">
            <v>156</v>
          </cell>
          <cell r="BP45">
            <v>952</v>
          </cell>
          <cell r="BQ45">
            <v>102</v>
          </cell>
          <cell r="BR45">
            <v>4153</v>
          </cell>
          <cell r="BS45">
            <v>1280</v>
          </cell>
          <cell r="BT45">
            <v>125</v>
          </cell>
          <cell r="BU45">
            <v>1059</v>
          </cell>
          <cell r="BV45">
            <v>330</v>
          </cell>
          <cell r="BW45">
            <v>66</v>
          </cell>
          <cell r="BX45">
            <v>52</v>
          </cell>
          <cell r="BY45">
            <v>25</v>
          </cell>
          <cell r="BZ45">
            <v>310</v>
          </cell>
          <cell r="CA45">
            <v>495</v>
          </cell>
          <cell r="CB45">
            <v>154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2009</v>
          </cell>
          <cell r="D46">
            <v>4</v>
          </cell>
          <cell r="E46">
            <v>0</v>
          </cell>
          <cell r="F46">
            <v>177</v>
          </cell>
          <cell r="G46">
            <v>38</v>
          </cell>
          <cell r="H46">
            <v>275</v>
          </cell>
          <cell r="I46">
            <v>654</v>
          </cell>
          <cell r="J46">
            <v>397</v>
          </cell>
          <cell r="K46">
            <v>43</v>
          </cell>
          <cell r="L46">
            <v>69</v>
          </cell>
          <cell r="M46">
            <v>1</v>
          </cell>
          <cell r="N46">
            <v>227</v>
          </cell>
          <cell r="O46">
            <v>4</v>
          </cell>
          <cell r="P46">
            <v>125</v>
          </cell>
          <cell r="Q46">
            <v>12</v>
          </cell>
          <cell r="R46">
            <v>58</v>
          </cell>
          <cell r="S46">
            <v>3466</v>
          </cell>
          <cell r="T46">
            <v>414</v>
          </cell>
          <cell r="U46">
            <v>58</v>
          </cell>
          <cell r="V46">
            <v>11</v>
          </cell>
          <cell r="W46">
            <v>239</v>
          </cell>
          <cell r="X46">
            <v>92</v>
          </cell>
          <cell r="Y46">
            <v>8</v>
          </cell>
          <cell r="Z46">
            <v>213</v>
          </cell>
          <cell r="AA46">
            <v>33</v>
          </cell>
          <cell r="AB46">
            <v>636</v>
          </cell>
          <cell r="AC46">
            <v>88</v>
          </cell>
          <cell r="AD46">
            <v>481</v>
          </cell>
          <cell r="AE46">
            <v>11</v>
          </cell>
          <cell r="AF46">
            <v>1843</v>
          </cell>
          <cell r="AG46">
            <v>3</v>
          </cell>
          <cell r="AH46">
            <v>10</v>
          </cell>
          <cell r="AI46">
            <v>1959</v>
          </cell>
          <cell r="AJ46">
            <v>4259</v>
          </cell>
          <cell r="AK46">
            <v>2677</v>
          </cell>
          <cell r="AL46">
            <v>136</v>
          </cell>
          <cell r="AM46">
            <v>10</v>
          </cell>
          <cell r="AN46">
            <v>124</v>
          </cell>
          <cell r="AO46">
            <v>819</v>
          </cell>
          <cell r="AP46">
            <v>20</v>
          </cell>
          <cell r="AQ46">
            <v>65</v>
          </cell>
          <cell r="AR46">
            <v>1382</v>
          </cell>
          <cell r="AS46">
            <v>26</v>
          </cell>
          <cell r="AT46">
            <v>36</v>
          </cell>
          <cell r="AU46">
            <v>320</v>
          </cell>
          <cell r="AV46">
            <v>468</v>
          </cell>
          <cell r="AW46">
            <v>469</v>
          </cell>
          <cell r="AX46">
            <v>95</v>
          </cell>
          <cell r="AY46">
            <v>108</v>
          </cell>
          <cell r="AZ46">
            <v>99</v>
          </cell>
          <cell r="BA46">
            <v>5</v>
          </cell>
          <cell r="BB46">
            <v>877</v>
          </cell>
          <cell r="BC46">
            <v>71</v>
          </cell>
          <cell r="BD46">
            <v>59</v>
          </cell>
          <cell r="BE46">
            <v>439</v>
          </cell>
          <cell r="BF46">
            <v>19</v>
          </cell>
          <cell r="BG46">
            <v>11</v>
          </cell>
          <cell r="BH46">
            <v>166</v>
          </cell>
          <cell r="BI46">
            <v>16</v>
          </cell>
          <cell r="BJ46">
            <v>4926</v>
          </cell>
          <cell r="BK46">
            <v>116</v>
          </cell>
          <cell r="BL46">
            <v>2</v>
          </cell>
          <cell r="BM46">
            <v>9</v>
          </cell>
          <cell r="BN46">
            <v>6</v>
          </cell>
          <cell r="BO46">
            <v>87</v>
          </cell>
          <cell r="BP46">
            <v>234</v>
          </cell>
          <cell r="BQ46">
            <v>54</v>
          </cell>
          <cell r="BR46">
            <v>5641</v>
          </cell>
          <cell r="BS46">
            <v>921</v>
          </cell>
          <cell r="BT46">
            <v>111</v>
          </cell>
          <cell r="BU46">
            <v>482</v>
          </cell>
          <cell r="BV46">
            <v>113</v>
          </cell>
          <cell r="BW46">
            <v>10</v>
          </cell>
          <cell r="BX46">
            <v>13</v>
          </cell>
          <cell r="BY46">
            <v>11</v>
          </cell>
          <cell r="BZ46">
            <v>126</v>
          </cell>
          <cell r="CA46">
            <v>539</v>
          </cell>
          <cell r="CB46">
            <v>91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2009</v>
          </cell>
          <cell r="D47">
            <v>442</v>
          </cell>
          <cell r="E47">
            <v>47</v>
          </cell>
          <cell r="F47">
            <v>411</v>
          </cell>
          <cell r="G47">
            <v>167</v>
          </cell>
          <cell r="H47">
            <v>230</v>
          </cell>
          <cell r="I47">
            <v>912</v>
          </cell>
          <cell r="J47">
            <v>432</v>
          </cell>
          <cell r="K47">
            <v>315</v>
          </cell>
          <cell r="L47">
            <v>69</v>
          </cell>
          <cell r="M47">
            <v>16</v>
          </cell>
          <cell r="N47">
            <v>519</v>
          </cell>
          <cell r="O47">
            <v>10</v>
          </cell>
          <cell r="P47">
            <v>167</v>
          </cell>
          <cell r="Q47">
            <v>12</v>
          </cell>
          <cell r="R47">
            <v>72</v>
          </cell>
          <cell r="S47">
            <v>3216</v>
          </cell>
          <cell r="T47">
            <v>588</v>
          </cell>
          <cell r="U47">
            <v>146</v>
          </cell>
          <cell r="V47">
            <v>31</v>
          </cell>
          <cell r="W47">
            <v>159</v>
          </cell>
          <cell r="X47">
            <v>148</v>
          </cell>
          <cell r="Y47">
            <v>48</v>
          </cell>
          <cell r="Z47">
            <v>547</v>
          </cell>
          <cell r="AA47">
            <v>86</v>
          </cell>
          <cell r="AB47">
            <v>480</v>
          </cell>
          <cell r="AC47">
            <v>608</v>
          </cell>
          <cell r="AD47">
            <v>403</v>
          </cell>
          <cell r="AE47">
            <v>27</v>
          </cell>
          <cell r="AF47">
            <v>1766</v>
          </cell>
          <cell r="AG47">
            <v>10</v>
          </cell>
          <cell r="AH47">
            <v>42</v>
          </cell>
          <cell r="AI47">
            <v>1190</v>
          </cell>
          <cell r="AJ47">
            <v>45559</v>
          </cell>
          <cell r="AK47">
            <v>2968</v>
          </cell>
          <cell r="AL47">
            <v>342</v>
          </cell>
          <cell r="AM47">
            <v>61</v>
          </cell>
          <cell r="AN47">
            <v>255</v>
          </cell>
          <cell r="AO47">
            <v>791</v>
          </cell>
          <cell r="AP47">
            <v>76</v>
          </cell>
          <cell r="AQ47">
            <v>169</v>
          </cell>
          <cell r="AR47">
            <v>1262</v>
          </cell>
          <cell r="AS47">
            <v>68</v>
          </cell>
          <cell r="AT47">
            <v>79</v>
          </cell>
          <cell r="AU47">
            <v>429</v>
          </cell>
          <cell r="AV47">
            <v>325</v>
          </cell>
          <cell r="AW47">
            <v>864</v>
          </cell>
          <cell r="AX47">
            <v>175</v>
          </cell>
          <cell r="AY47">
            <v>341</v>
          </cell>
          <cell r="AZ47">
            <v>367</v>
          </cell>
          <cell r="BA47">
            <v>200</v>
          </cell>
          <cell r="BB47">
            <v>737</v>
          </cell>
          <cell r="BC47">
            <v>96</v>
          </cell>
          <cell r="BD47">
            <v>225</v>
          </cell>
          <cell r="BE47">
            <v>354</v>
          </cell>
          <cell r="BF47">
            <v>92</v>
          </cell>
          <cell r="BG47">
            <v>84</v>
          </cell>
          <cell r="BH47">
            <v>345</v>
          </cell>
          <cell r="BI47">
            <v>176</v>
          </cell>
          <cell r="BJ47">
            <v>3622</v>
          </cell>
          <cell r="BK47">
            <v>458</v>
          </cell>
          <cell r="BL47">
            <v>34</v>
          </cell>
          <cell r="BM47">
            <v>45</v>
          </cell>
          <cell r="BN47">
            <v>72</v>
          </cell>
          <cell r="BO47">
            <v>141</v>
          </cell>
          <cell r="BP47">
            <v>631</v>
          </cell>
          <cell r="BQ47">
            <v>72</v>
          </cell>
          <cell r="BR47">
            <v>5981</v>
          </cell>
          <cell r="BS47">
            <v>1109</v>
          </cell>
          <cell r="BT47">
            <v>100</v>
          </cell>
          <cell r="BU47">
            <v>711</v>
          </cell>
          <cell r="BV47">
            <v>287</v>
          </cell>
          <cell r="BW47">
            <v>47</v>
          </cell>
          <cell r="BX47">
            <v>44</v>
          </cell>
          <cell r="BY47">
            <v>18</v>
          </cell>
          <cell r="BZ47">
            <v>245</v>
          </cell>
          <cell r="CA47">
            <v>468</v>
          </cell>
          <cell r="CB47">
            <v>161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2009</v>
          </cell>
          <cell r="D48">
            <v>30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88</v>
          </cell>
          <cell r="L48">
            <v>0</v>
          </cell>
          <cell r="M48">
            <v>2</v>
          </cell>
          <cell r="N48">
            <v>2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102</v>
          </cell>
          <cell r="T48">
            <v>25</v>
          </cell>
          <cell r="U48">
            <v>2</v>
          </cell>
          <cell r="V48">
            <v>1</v>
          </cell>
          <cell r="W48">
            <v>0</v>
          </cell>
          <cell r="X48">
            <v>5</v>
          </cell>
          <cell r="Y48">
            <v>8</v>
          </cell>
          <cell r="Z48">
            <v>0</v>
          </cell>
          <cell r="AA48">
            <v>0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20</v>
          </cell>
          <cell r="AG48">
            <v>2</v>
          </cell>
          <cell r="AH48">
            <v>0</v>
          </cell>
          <cell r="AI48">
            <v>21</v>
          </cell>
          <cell r="AJ48">
            <v>3610</v>
          </cell>
          <cell r="AK48">
            <v>169</v>
          </cell>
          <cell r="AL48">
            <v>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1</v>
          </cell>
          <cell r="AT48">
            <v>0</v>
          </cell>
          <cell r="AU48">
            <v>25</v>
          </cell>
          <cell r="AV48">
            <v>7</v>
          </cell>
          <cell r="AW48">
            <v>2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8</v>
          </cell>
          <cell r="BI48">
            <v>0</v>
          </cell>
          <cell r="BJ48">
            <v>79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60</v>
          </cell>
          <cell r="BS48">
            <v>22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4</v>
          </cell>
          <cell r="CA48">
            <v>11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2009</v>
          </cell>
          <cell r="D49">
            <v>1373</v>
          </cell>
          <cell r="E49">
            <v>45</v>
          </cell>
          <cell r="F49">
            <v>333</v>
          </cell>
          <cell r="G49">
            <v>145</v>
          </cell>
          <cell r="H49">
            <v>311</v>
          </cell>
          <cell r="I49">
            <v>806</v>
          </cell>
          <cell r="J49">
            <v>673</v>
          </cell>
          <cell r="K49">
            <v>119</v>
          </cell>
          <cell r="L49">
            <v>77</v>
          </cell>
          <cell r="M49">
            <v>9</v>
          </cell>
          <cell r="N49">
            <v>289</v>
          </cell>
          <cell r="O49">
            <v>10</v>
          </cell>
          <cell r="P49">
            <v>166</v>
          </cell>
          <cell r="Q49">
            <v>14</v>
          </cell>
          <cell r="R49">
            <v>73</v>
          </cell>
          <cell r="S49">
            <v>1982</v>
          </cell>
          <cell r="T49">
            <v>514</v>
          </cell>
          <cell r="U49">
            <v>122</v>
          </cell>
          <cell r="V49">
            <v>105</v>
          </cell>
          <cell r="W49">
            <v>299</v>
          </cell>
          <cell r="X49">
            <v>123</v>
          </cell>
          <cell r="Y49">
            <v>28</v>
          </cell>
          <cell r="Z49">
            <v>397</v>
          </cell>
          <cell r="AA49">
            <v>86</v>
          </cell>
          <cell r="AB49">
            <v>583</v>
          </cell>
          <cell r="AC49">
            <v>1093</v>
          </cell>
          <cell r="AD49">
            <v>960</v>
          </cell>
          <cell r="AE49">
            <v>41</v>
          </cell>
          <cell r="AF49">
            <v>1577</v>
          </cell>
          <cell r="AG49">
            <v>9</v>
          </cell>
          <cell r="AH49">
            <v>24</v>
          </cell>
          <cell r="AI49">
            <v>1567</v>
          </cell>
          <cell r="AJ49">
            <v>71581</v>
          </cell>
          <cell r="AK49">
            <v>2250</v>
          </cell>
          <cell r="AL49">
            <v>390</v>
          </cell>
          <cell r="AM49">
            <v>37</v>
          </cell>
          <cell r="AN49">
            <v>102</v>
          </cell>
          <cell r="AO49">
            <v>1063</v>
          </cell>
          <cell r="AP49">
            <v>39</v>
          </cell>
          <cell r="AQ49">
            <v>172</v>
          </cell>
          <cell r="AR49">
            <v>1443</v>
          </cell>
          <cell r="AS49">
            <v>56</v>
          </cell>
          <cell r="AT49">
            <v>36</v>
          </cell>
          <cell r="AU49">
            <v>412</v>
          </cell>
          <cell r="AV49">
            <v>721</v>
          </cell>
          <cell r="AW49">
            <v>1078</v>
          </cell>
          <cell r="AX49">
            <v>165</v>
          </cell>
          <cell r="AY49">
            <v>424</v>
          </cell>
          <cell r="AZ49">
            <v>249</v>
          </cell>
          <cell r="BA49">
            <v>170</v>
          </cell>
          <cell r="BB49">
            <v>691</v>
          </cell>
          <cell r="BC49">
            <v>77</v>
          </cell>
          <cell r="BD49">
            <v>76</v>
          </cell>
          <cell r="BE49">
            <v>596</v>
          </cell>
          <cell r="BF49">
            <v>53</v>
          </cell>
          <cell r="BG49">
            <v>44</v>
          </cell>
          <cell r="BH49">
            <v>197</v>
          </cell>
          <cell r="BI49">
            <v>137</v>
          </cell>
          <cell r="BJ49">
            <v>3980</v>
          </cell>
          <cell r="BK49">
            <v>264</v>
          </cell>
          <cell r="BL49">
            <v>20</v>
          </cell>
          <cell r="BM49">
            <v>44</v>
          </cell>
          <cell r="BN49">
            <v>139</v>
          </cell>
          <cell r="BO49">
            <v>90</v>
          </cell>
          <cell r="BP49">
            <v>555</v>
          </cell>
          <cell r="BQ49">
            <v>84</v>
          </cell>
          <cell r="BR49">
            <v>3753</v>
          </cell>
          <cell r="BS49">
            <v>1070</v>
          </cell>
          <cell r="BT49">
            <v>127</v>
          </cell>
          <cell r="BU49">
            <v>823</v>
          </cell>
          <cell r="BV49">
            <v>156</v>
          </cell>
          <cell r="BW49">
            <v>29</v>
          </cell>
          <cell r="BX49">
            <v>21</v>
          </cell>
          <cell r="BY49">
            <v>18</v>
          </cell>
          <cell r="BZ49">
            <v>187</v>
          </cell>
          <cell r="CA49">
            <v>555</v>
          </cell>
          <cell r="CB49">
            <v>81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2009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243</v>
          </cell>
          <cell r="AK50">
            <v>25</v>
          </cell>
          <cell r="AL50">
            <v>0</v>
          </cell>
          <cell r="AM50">
            <v>3</v>
          </cell>
          <cell r="AN50">
            <v>0</v>
          </cell>
          <cell r="AO50">
            <v>16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3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2009</v>
          </cell>
          <cell r="D51">
            <v>26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2</v>
          </cell>
          <cell r="K51">
            <v>8</v>
          </cell>
          <cell r="L51">
            <v>6</v>
          </cell>
          <cell r="M51">
            <v>0</v>
          </cell>
          <cell r="N51">
            <v>0</v>
          </cell>
          <cell r="O51">
            <v>4</v>
          </cell>
          <cell r="P51">
            <v>13</v>
          </cell>
          <cell r="Q51">
            <v>1</v>
          </cell>
          <cell r="R51">
            <v>0</v>
          </cell>
          <cell r="S51">
            <v>119</v>
          </cell>
          <cell r="T51">
            <v>15</v>
          </cell>
          <cell r="U51">
            <v>10</v>
          </cell>
          <cell r="V51">
            <v>0</v>
          </cell>
          <cell r="W51">
            <v>4</v>
          </cell>
          <cell r="X51">
            <v>6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8</v>
          </cell>
          <cell r="AG51">
            <v>0</v>
          </cell>
          <cell r="AH51">
            <v>3</v>
          </cell>
          <cell r="AI51">
            <v>18</v>
          </cell>
          <cell r="AJ51">
            <v>1441</v>
          </cell>
          <cell r="AK51">
            <v>141</v>
          </cell>
          <cell r="AL51">
            <v>16</v>
          </cell>
          <cell r="AM51">
            <v>0</v>
          </cell>
          <cell r="AN51">
            <v>37</v>
          </cell>
          <cell r="AO51">
            <v>7</v>
          </cell>
          <cell r="AP51">
            <v>8</v>
          </cell>
          <cell r="AQ51">
            <v>7</v>
          </cell>
          <cell r="AR51">
            <v>54</v>
          </cell>
          <cell r="AS51">
            <v>0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33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66</v>
          </cell>
          <cell r="BT51">
            <v>5</v>
          </cell>
          <cell r="BU51">
            <v>21</v>
          </cell>
          <cell r="BV51">
            <v>584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28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2009</v>
          </cell>
          <cell r="D52">
            <v>4731</v>
          </cell>
          <cell r="E52">
            <v>324</v>
          </cell>
          <cell r="F52">
            <v>5316</v>
          </cell>
          <cell r="G52">
            <v>3300</v>
          </cell>
          <cell r="H52">
            <v>3708</v>
          </cell>
          <cell r="I52">
            <v>9182</v>
          </cell>
          <cell r="J52">
            <v>7027</v>
          </cell>
          <cell r="K52">
            <v>2338</v>
          </cell>
          <cell r="L52">
            <v>836</v>
          </cell>
          <cell r="M52">
            <v>1</v>
          </cell>
          <cell r="N52">
            <v>3477</v>
          </cell>
          <cell r="O52">
            <v>239</v>
          </cell>
          <cell r="P52">
            <v>2118</v>
          </cell>
          <cell r="Q52">
            <v>290</v>
          </cell>
          <cell r="R52">
            <v>1545</v>
          </cell>
          <cell r="S52">
            <v>25399</v>
          </cell>
          <cell r="T52">
            <v>8244</v>
          </cell>
          <cell r="U52">
            <v>1563</v>
          </cell>
          <cell r="V52">
            <v>730</v>
          </cell>
          <cell r="W52">
            <v>3096</v>
          </cell>
          <cell r="X52">
            <v>2425</v>
          </cell>
          <cell r="Y52">
            <v>804</v>
          </cell>
          <cell r="Z52">
            <v>5605</v>
          </cell>
          <cell r="AA52">
            <v>1426</v>
          </cell>
          <cell r="AB52">
            <v>5798</v>
          </cell>
          <cell r="AC52">
            <v>7424</v>
          </cell>
          <cell r="AD52">
            <v>3686</v>
          </cell>
          <cell r="AE52">
            <v>60</v>
          </cell>
          <cell r="AF52">
            <v>23832</v>
          </cell>
          <cell r="AG52">
            <v>180</v>
          </cell>
          <cell r="AH52">
            <v>742</v>
          </cell>
          <cell r="AI52">
            <v>15125</v>
          </cell>
          <cell r="AJ52">
            <v>90</v>
          </cell>
          <cell r="AK52">
            <v>40525</v>
          </cell>
          <cell r="AL52">
            <v>3248</v>
          </cell>
          <cell r="AM52">
            <v>688</v>
          </cell>
          <cell r="AN52">
            <v>2063</v>
          </cell>
          <cell r="AO52">
            <v>10220</v>
          </cell>
          <cell r="AP52">
            <v>980</v>
          </cell>
          <cell r="AQ52">
            <v>2137</v>
          </cell>
          <cell r="AR52">
            <v>15030</v>
          </cell>
          <cell r="AS52">
            <v>1273</v>
          </cell>
          <cell r="AT52">
            <v>1235</v>
          </cell>
          <cell r="AU52">
            <v>4900</v>
          </cell>
          <cell r="AV52">
            <v>4120</v>
          </cell>
          <cell r="AW52">
            <v>9377</v>
          </cell>
          <cell r="AX52">
            <v>1757</v>
          </cell>
          <cell r="AY52">
            <v>4469</v>
          </cell>
          <cell r="AZ52">
            <v>3971</v>
          </cell>
          <cell r="BA52">
            <v>0</v>
          </cell>
          <cell r="BB52">
            <v>8239</v>
          </cell>
          <cell r="BC52">
            <v>1366</v>
          </cell>
          <cell r="BD52">
            <v>1765</v>
          </cell>
          <cell r="BE52">
            <v>6427</v>
          </cell>
          <cell r="BF52">
            <v>1592</v>
          </cell>
          <cell r="BG52">
            <v>687</v>
          </cell>
          <cell r="BH52">
            <v>3774</v>
          </cell>
          <cell r="BI52">
            <v>2047</v>
          </cell>
          <cell r="BJ52">
            <v>40878</v>
          </cell>
          <cell r="BK52">
            <v>6039</v>
          </cell>
          <cell r="BL52">
            <v>645</v>
          </cell>
          <cell r="BM52">
            <v>973</v>
          </cell>
          <cell r="BN52">
            <v>831</v>
          </cell>
          <cell r="BO52">
            <v>1380</v>
          </cell>
          <cell r="BP52">
            <v>7039</v>
          </cell>
          <cell r="BQ52">
            <v>850</v>
          </cell>
          <cell r="BR52">
            <v>61325</v>
          </cell>
          <cell r="BS52">
            <v>16240</v>
          </cell>
          <cell r="BT52">
            <v>1456</v>
          </cell>
          <cell r="BU52">
            <v>7513</v>
          </cell>
          <cell r="BV52">
            <v>1967</v>
          </cell>
          <cell r="BW52">
            <v>676</v>
          </cell>
          <cell r="BX52">
            <v>433</v>
          </cell>
          <cell r="BY52">
            <v>240</v>
          </cell>
          <cell r="BZ52">
            <v>2989</v>
          </cell>
          <cell r="CA52">
            <v>5263</v>
          </cell>
          <cell r="CB52">
            <v>1618</v>
          </cell>
          <cell r="CC52">
            <v>769</v>
          </cell>
        </row>
        <row r="53">
          <cell r="A53" t="str">
            <v>Utility average load factor</v>
          </cell>
          <cell r="B53" t="str">
            <v>LF</v>
          </cell>
          <cell r="C53">
            <v>2009</v>
          </cell>
          <cell r="D53">
            <v>75</v>
          </cell>
          <cell r="E53">
            <v>73</v>
          </cell>
          <cell r="F53">
            <v>0</v>
          </cell>
          <cell r="G53">
            <v>0</v>
          </cell>
          <cell r="H53">
            <v>72</v>
          </cell>
          <cell r="I53">
            <v>71</v>
          </cell>
          <cell r="J53">
            <v>71</v>
          </cell>
          <cell r="K53">
            <v>73</v>
          </cell>
          <cell r="L53">
            <v>70</v>
          </cell>
          <cell r="M53">
            <v>74</v>
          </cell>
          <cell r="N53">
            <v>0</v>
          </cell>
          <cell r="O53">
            <v>68</v>
          </cell>
          <cell r="P53">
            <v>77</v>
          </cell>
          <cell r="Q53">
            <v>66</v>
          </cell>
          <cell r="R53">
            <v>0</v>
          </cell>
          <cell r="S53">
            <v>74</v>
          </cell>
          <cell r="T53">
            <v>58</v>
          </cell>
          <cell r="U53">
            <v>74</v>
          </cell>
          <cell r="V53">
            <v>72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69</v>
          </cell>
          <cell r="AB53">
            <v>74</v>
          </cell>
          <cell r="AC53">
            <v>47</v>
          </cell>
          <cell r="AD53">
            <v>70</v>
          </cell>
          <cell r="AE53">
            <v>69</v>
          </cell>
          <cell r="AF53">
            <v>65</v>
          </cell>
          <cell r="AG53">
            <v>68</v>
          </cell>
          <cell r="AH53">
            <v>80</v>
          </cell>
          <cell r="AI53">
            <v>73</v>
          </cell>
          <cell r="AJ53">
            <v>80</v>
          </cell>
          <cell r="AK53">
            <v>76</v>
          </cell>
          <cell r="AL53">
            <v>55</v>
          </cell>
          <cell r="AM53">
            <v>69</v>
          </cell>
          <cell r="AN53">
            <v>81</v>
          </cell>
          <cell r="AO53">
            <v>71</v>
          </cell>
          <cell r="AP53">
            <v>76</v>
          </cell>
          <cell r="AQ53">
            <v>73</v>
          </cell>
          <cell r="AR53">
            <v>73</v>
          </cell>
          <cell r="AS53">
            <v>0</v>
          </cell>
          <cell r="AT53">
            <v>71</v>
          </cell>
          <cell r="AU53">
            <v>71</v>
          </cell>
          <cell r="AV53">
            <v>70</v>
          </cell>
          <cell r="AW53">
            <v>0</v>
          </cell>
          <cell r="AX53">
            <v>71</v>
          </cell>
          <cell r="AY53">
            <v>71</v>
          </cell>
          <cell r="AZ53">
            <v>74</v>
          </cell>
          <cell r="BA53">
            <v>72</v>
          </cell>
          <cell r="BB53">
            <v>70</v>
          </cell>
          <cell r="BC53">
            <v>72</v>
          </cell>
          <cell r="BD53">
            <v>77</v>
          </cell>
          <cell r="BE53">
            <v>61</v>
          </cell>
          <cell r="BF53">
            <v>76</v>
          </cell>
          <cell r="BG53">
            <v>70208</v>
          </cell>
          <cell r="BH53">
            <v>72</v>
          </cell>
          <cell r="BI53">
            <v>67</v>
          </cell>
          <cell r="BJ53">
            <v>0</v>
          </cell>
          <cell r="BK53">
            <v>76</v>
          </cell>
          <cell r="BL53">
            <v>70</v>
          </cell>
          <cell r="BM53">
            <v>0</v>
          </cell>
          <cell r="BN53">
            <v>8</v>
          </cell>
          <cell r="BO53">
            <v>55</v>
          </cell>
          <cell r="BP53">
            <v>72</v>
          </cell>
          <cell r="BQ53">
            <v>63</v>
          </cell>
          <cell r="BR53">
            <v>75</v>
          </cell>
          <cell r="BS53">
            <v>74</v>
          </cell>
          <cell r="BT53">
            <v>68</v>
          </cell>
          <cell r="BU53">
            <v>72</v>
          </cell>
          <cell r="BV53">
            <v>68</v>
          </cell>
          <cell r="BW53">
            <v>87</v>
          </cell>
          <cell r="BX53">
            <v>69</v>
          </cell>
          <cell r="BY53">
            <v>69</v>
          </cell>
          <cell r="BZ53">
            <v>70</v>
          </cell>
          <cell r="CA53">
            <v>70</v>
          </cell>
          <cell r="CB53">
            <v>71</v>
          </cell>
          <cell r="CC53">
            <v>71</v>
          </cell>
        </row>
      </sheetData>
      <sheetData sheetId="26">
        <row r="1">
          <cell r="A1" t="str">
            <v>Distributor Data for Year ended Dec 31st, 2008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O3">
            <v>0</v>
          </cell>
          <cell r="BY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B6">
            <v>0</v>
          </cell>
          <cell r="C6">
            <v>2008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7">
        <row r="1">
          <cell r="A1" t="str">
            <v>Distributor Data for Year ended Dec 31st, 2007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8">
        <row r="1">
          <cell r="A1" t="str">
            <v>Distributor Data for Year ended Dec 31st, 2006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29">
        <row r="1">
          <cell r="A1" t="str">
            <v>Distributor Data for Year ended Dec 31st, 2005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0">
        <row r="1">
          <cell r="A1" t="str">
            <v>Distributor Data for Year ended Dec 31st, 2004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1">
        <row r="1">
          <cell r="A1" t="str">
            <v>Distributor Data for Year ended Dec 31st, 2003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2">
        <row r="1">
          <cell r="A1" t="str">
            <v>Distributor Data for Year ended Dec 31st, 2002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A3" t="str">
            <v>Current Company</v>
          </cell>
          <cell r="C3">
            <v>0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D3">
            <v>0</v>
          </cell>
          <cell r="AE3">
            <v>0</v>
          </cell>
          <cell r="AF3" t="str">
            <v>Grimsby Power Incorporated</v>
          </cell>
          <cell r="AG3" t="str">
            <v>Guelph Hydro Electric Systems Inc.</v>
          </cell>
          <cell r="AH3">
            <v>0</v>
          </cell>
          <cell r="AI3">
            <v>0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T3">
            <v>0</v>
          </cell>
          <cell r="AU3">
            <v>0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N3">
            <v>0</v>
          </cell>
          <cell r="CO3">
            <v>0</v>
          </cell>
          <cell r="CP3">
            <v>0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0</v>
          </cell>
          <cell r="AE4">
            <v>0</v>
          </cell>
          <cell r="AF4">
            <v>18341073.300000001</v>
          </cell>
          <cell r="AG4">
            <v>92136149.489999995</v>
          </cell>
          <cell r="AH4">
            <v>0</v>
          </cell>
          <cell r="AI4">
            <v>0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0</v>
          </cell>
          <cell r="AU4">
            <v>0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0</v>
          </cell>
          <cell r="CO4">
            <v>0</v>
          </cell>
          <cell r="CP4">
            <v>0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0</v>
          </cell>
          <cell r="AE5">
            <v>0</v>
          </cell>
          <cell r="AF5">
            <v>-7253937.5700000003</v>
          </cell>
          <cell r="AG5">
            <v>-10879939.520000001</v>
          </cell>
          <cell r="AH5">
            <v>0</v>
          </cell>
          <cell r="AI5">
            <v>0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0</v>
          </cell>
          <cell r="AU5">
            <v>0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0</v>
          </cell>
          <cell r="CO5">
            <v>0</v>
          </cell>
          <cell r="CP5">
            <v>0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B6">
            <v>0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D6">
            <v>0</v>
          </cell>
          <cell r="AE6">
            <v>0</v>
          </cell>
          <cell r="AF6">
            <v>662196.04</v>
          </cell>
          <cell r="AG6">
            <v>4746026.7</v>
          </cell>
          <cell r="AH6">
            <v>0</v>
          </cell>
          <cell r="AI6">
            <v>0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T6">
            <v>0</v>
          </cell>
          <cell r="AU6">
            <v>0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N6">
            <v>0</v>
          </cell>
          <cell r="CO6">
            <v>0</v>
          </cell>
          <cell r="CP6">
            <v>0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D7">
            <v>0</v>
          </cell>
          <cell r="AE7">
            <v>0</v>
          </cell>
          <cell r="AF7">
            <v>952778.5</v>
          </cell>
          <cell r="AG7">
            <v>6779151</v>
          </cell>
          <cell r="AH7">
            <v>0</v>
          </cell>
          <cell r="AI7">
            <v>0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T7">
            <v>0</v>
          </cell>
          <cell r="AU7">
            <v>0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N7">
            <v>0</v>
          </cell>
          <cell r="CO7">
            <v>0</v>
          </cell>
          <cell r="CP7">
            <v>0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D8">
            <v>0</v>
          </cell>
          <cell r="AE8">
            <v>0</v>
          </cell>
          <cell r="AF8">
            <v>1177143.3800000001</v>
          </cell>
          <cell r="AG8">
            <v>7889931.7700000005</v>
          </cell>
          <cell r="AH8">
            <v>0</v>
          </cell>
          <cell r="AI8">
            <v>0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T8">
            <v>0</v>
          </cell>
          <cell r="AU8">
            <v>0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N8">
            <v>0</v>
          </cell>
          <cell r="CO8">
            <v>0</v>
          </cell>
          <cell r="CP8">
            <v>0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D9">
            <v>0</v>
          </cell>
          <cell r="AE9">
            <v>0</v>
          </cell>
          <cell r="AF9">
            <v>166639.24</v>
          </cell>
          <cell r="AG9">
            <v>2173000.33</v>
          </cell>
          <cell r="AH9">
            <v>0</v>
          </cell>
          <cell r="AI9">
            <v>0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N9">
            <v>0</v>
          </cell>
          <cell r="CO9">
            <v>0</v>
          </cell>
          <cell r="CP9">
            <v>0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D34">
            <v>0</v>
          </cell>
          <cell r="AE34">
            <v>0</v>
          </cell>
          <cell r="AF34">
            <v>68.12</v>
          </cell>
          <cell r="AG34">
            <v>93</v>
          </cell>
          <cell r="AH34">
            <v>0</v>
          </cell>
          <cell r="AI34">
            <v>0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T34">
            <v>0</v>
          </cell>
          <cell r="AU34">
            <v>0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N34">
            <v>0</v>
          </cell>
          <cell r="CO34">
            <v>0</v>
          </cell>
          <cell r="CP34">
            <v>0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D35">
            <v>0</v>
          </cell>
          <cell r="AE35">
            <v>0</v>
          </cell>
          <cell r="AF35">
            <v>45.42</v>
          </cell>
          <cell r="AG35">
            <v>0</v>
          </cell>
          <cell r="AH35">
            <v>0</v>
          </cell>
          <cell r="AI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T35">
            <v>0</v>
          </cell>
          <cell r="AU35">
            <v>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N35">
            <v>0</v>
          </cell>
          <cell r="CO35">
            <v>0</v>
          </cell>
          <cell r="CP35">
            <v>0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D36">
            <v>0</v>
          </cell>
          <cell r="AE36">
            <v>0</v>
          </cell>
          <cell r="AF36">
            <v>22.7</v>
          </cell>
          <cell r="AG36">
            <v>93</v>
          </cell>
          <cell r="AH36">
            <v>0</v>
          </cell>
          <cell r="AI36">
            <v>0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T36">
            <v>0</v>
          </cell>
          <cell r="AU36">
            <v>0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N36">
            <v>0</v>
          </cell>
          <cell r="CO36">
            <v>0</v>
          </cell>
          <cell r="CP36">
            <v>0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D37">
            <v>0</v>
          </cell>
          <cell r="AE37">
            <v>0</v>
          </cell>
          <cell r="AF37">
            <v>21500</v>
          </cell>
          <cell r="AG37">
            <v>109255</v>
          </cell>
          <cell r="AH37">
            <v>0</v>
          </cell>
          <cell r="AI37">
            <v>0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T37">
            <v>0</v>
          </cell>
          <cell r="AU37">
            <v>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N37">
            <v>0</v>
          </cell>
          <cell r="CO37">
            <v>0</v>
          </cell>
          <cell r="CP37">
            <v>0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D38">
            <v>0</v>
          </cell>
          <cell r="AE38">
            <v>0</v>
          </cell>
          <cell r="AF38">
            <v>21500</v>
          </cell>
          <cell r="AG38">
            <v>109255</v>
          </cell>
          <cell r="AH38">
            <v>0</v>
          </cell>
          <cell r="AI38">
            <v>0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T38">
            <v>0</v>
          </cell>
          <cell r="AU38">
            <v>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N38">
            <v>0</v>
          </cell>
          <cell r="CO38">
            <v>0</v>
          </cell>
          <cell r="CP38">
            <v>0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T39">
            <v>0</v>
          </cell>
          <cell r="AU39">
            <v>0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N39">
            <v>0</v>
          </cell>
          <cell r="CO39">
            <v>0</v>
          </cell>
          <cell r="CP39">
            <v>0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D40">
            <v>0</v>
          </cell>
          <cell r="AE40">
            <v>0</v>
          </cell>
          <cell r="AF40">
            <v>27655</v>
          </cell>
          <cell r="AG40">
            <v>236957</v>
          </cell>
          <cell r="AH40">
            <v>0</v>
          </cell>
          <cell r="AI40">
            <v>0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T40">
            <v>0</v>
          </cell>
          <cell r="AU40">
            <v>0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N40">
            <v>0</v>
          </cell>
          <cell r="CO40">
            <v>0</v>
          </cell>
          <cell r="CP40">
            <v>0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D41">
            <v>0</v>
          </cell>
          <cell r="AE41">
            <v>0</v>
          </cell>
          <cell r="AF41">
            <v>36517</v>
          </cell>
          <cell r="AG41">
            <v>264088</v>
          </cell>
          <cell r="AH41">
            <v>0</v>
          </cell>
          <cell r="AI41">
            <v>0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T41">
            <v>0</v>
          </cell>
          <cell r="AU41">
            <v>0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N41">
            <v>0</v>
          </cell>
          <cell r="CO41">
            <v>0</v>
          </cell>
          <cell r="CP41">
            <v>0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D42">
            <v>0</v>
          </cell>
          <cell r="AE42">
            <v>0</v>
          </cell>
          <cell r="AF42">
            <v>36517</v>
          </cell>
          <cell r="AG42">
            <v>264088</v>
          </cell>
          <cell r="AH42">
            <v>0</v>
          </cell>
          <cell r="AI42">
            <v>0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T42">
            <v>0</v>
          </cell>
          <cell r="AU42">
            <v>0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D43">
            <v>0</v>
          </cell>
          <cell r="AE43">
            <v>0</v>
          </cell>
          <cell r="AF43">
            <v>28340</v>
          </cell>
          <cell r="AG43">
            <v>238179</v>
          </cell>
          <cell r="AH43">
            <v>0</v>
          </cell>
          <cell r="AI43">
            <v>0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T43">
            <v>0</v>
          </cell>
          <cell r="AU43">
            <v>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N43">
            <v>0</v>
          </cell>
          <cell r="CO43">
            <v>0</v>
          </cell>
          <cell r="CP43">
            <v>0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D44">
            <v>0</v>
          </cell>
          <cell r="AE44">
            <v>0</v>
          </cell>
          <cell r="AF44">
            <v>215.6</v>
          </cell>
          <cell r="AG44">
            <v>893.1</v>
          </cell>
          <cell r="AH44">
            <v>0</v>
          </cell>
          <cell r="AI44">
            <v>0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T44">
            <v>0</v>
          </cell>
          <cell r="AU44">
            <v>0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N44">
            <v>0</v>
          </cell>
          <cell r="CO44">
            <v>0</v>
          </cell>
          <cell r="CP44">
            <v>0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D45">
            <v>0</v>
          </cell>
          <cell r="AE45">
            <v>0</v>
          </cell>
          <cell r="AF45">
            <v>168.6</v>
          </cell>
          <cell r="AG45">
            <v>411.7</v>
          </cell>
          <cell r="AH45">
            <v>0</v>
          </cell>
          <cell r="AI45">
            <v>0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T45">
            <v>0</v>
          </cell>
          <cell r="AU45">
            <v>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N45">
            <v>0</v>
          </cell>
          <cell r="CO45">
            <v>0</v>
          </cell>
          <cell r="CP45">
            <v>0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D46">
            <v>0</v>
          </cell>
          <cell r="AE46">
            <v>0</v>
          </cell>
          <cell r="AF46">
            <v>47</v>
          </cell>
          <cell r="AG46">
            <v>481.4</v>
          </cell>
          <cell r="AH46">
            <v>0</v>
          </cell>
          <cell r="AI46">
            <v>0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T46">
            <v>0</v>
          </cell>
          <cell r="AU46">
            <v>0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N46">
            <v>0</v>
          </cell>
          <cell r="CO46">
            <v>0</v>
          </cell>
          <cell r="CP46">
            <v>0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D47">
            <v>0</v>
          </cell>
          <cell r="AE47">
            <v>0</v>
          </cell>
          <cell r="AF47">
            <v>98</v>
          </cell>
          <cell r="AG47">
            <v>421.6</v>
          </cell>
          <cell r="AH47">
            <v>0</v>
          </cell>
          <cell r="AI47">
            <v>0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T47">
            <v>0</v>
          </cell>
          <cell r="AU47">
            <v>0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N47">
            <v>0</v>
          </cell>
          <cell r="CO47">
            <v>0</v>
          </cell>
          <cell r="CP47">
            <v>0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0.3</v>
          </cell>
          <cell r="AG48">
            <v>0</v>
          </cell>
          <cell r="AH48">
            <v>0</v>
          </cell>
          <cell r="AI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T48">
            <v>0</v>
          </cell>
          <cell r="AU48">
            <v>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N48">
            <v>0</v>
          </cell>
          <cell r="CO48">
            <v>0</v>
          </cell>
          <cell r="CP48">
            <v>0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D49">
            <v>0</v>
          </cell>
          <cell r="AE49">
            <v>0</v>
          </cell>
          <cell r="AF49">
            <v>117.3</v>
          </cell>
          <cell r="AG49">
            <v>471.5</v>
          </cell>
          <cell r="AH49">
            <v>0</v>
          </cell>
          <cell r="AI49">
            <v>0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T49">
            <v>0</v>
          </cell>
          <cell r="AU49">
            <v>0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N49">
            <v>0</v>
          </cell>
          <cell r="CO49">
            <v>0</v>
          </cell>
          <cell r="CP49">
            <v>0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T50">
            <v>0</v>
          </cell>
          <cell r="AU50">
            <v>0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T51">
            <v>0</v>
          </cell>
          <cell r="AU51">
            <v>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D52">
            <v>0</v>
          </cell>
          <cell r="AE52">
            <v>0</v>
          </cell>
          <cell r="AF52">
            <v>1485</v>
          </cell>
          <cell r="AG52">
            <v>5003</v>
          </cell>
          <cell r="AH52">
            <v>0</v>
          </cell>
          <cell r="AI52">
            <v>0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T52">
            <v>0</v>
          </cell>
          <cell r="AU52">
            <v>0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N52">
            <v>0</v>
          </cell>
          <cell r="CO52">
            <v>0</v>
          </cell>
          <cell r="CP52">
            <v>0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66.069999999999993</v>
          </cell>
          <cell r="AG53">
            <v>0</v>
          </cell>
          <cell r="AH53">
            <v>0</v>
          </cell>
          <cell r="AI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 County Power Inc.</v>
          </cell>
        </row>
        <row r="6">
          <cell r="A6" t="str">
            <v>Brantford Power Inc.</v>
          </cell>
        </row>
        <row r="7">
          <cell r="A7" t="str">
            <v>Burlington Hydro Inc.</v>
          </cell>
        </row>
        <row r="8">
          <cell r="A8" t="str">
            <v>Cambridge and North Dumfries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Enersource Hydro Mississauga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Guelph Hydro Electric Systems Inc.</v>
          </cell>
        </row>
        <row r="26">
          <cell r="A26" t="str">
            <v>Haldimand County Hydro Inc.</v>
          </cell>
        </row>
        <row r="27">
          <cell r="A27" t="str">
            <v>Halton Hills Hydro Inc.</v>
          </cell>
        </row>
        <row r="28">
          <cell r="A28" t="str">
            <v>Hearst Power Distribution Company Limited</v>
          </cell>
        </row>
        <row r="29">
          <cell r="A29" t="str">
            <v>Horizon Utilities Corporation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Brampton Networks Inc.</v>
          </cell>
        </row>
        <row r="33">
          <cell r="A33" t="str">
            <v>Hydro One Networks Inc.</v>
          </cell>
        </row>
        <row r="34">
          <cell r="A34" t="str">
            <v>Hydro Ottawa Limited</v>
          </cell>
        </row>
        <row r="35">
          <cell r="A35" t="str">
            <v>Innisfil Hydro Distribution Systems Limited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Norfolk Power Distribution Inc.</v>
          </cell>
        </row>
        <row r="48">
          <cell r="A48" t="str">
            <v>North Bay Hydro Distribution Limited</v>
          </cell>
        </row>
        <row r="49">
          <cell r="A49" t="str">
            <v>Northern Ontario Wires Inc.</v>
          </cell>
        </row>
        <row r="50">
          <cell r="A50" t="str">
            <v>Oakville Hydro Electricity Distribution Inc.</v>
          </cell>
        </row>
        <row r="51">
          <cell r="A51" t="str">
            <v>Orangeville Hydro Limited</v>
          </cell>
        </row>
        <row r="52">
          <cell r="A52" t="str">
            <v>Orillia Power Distribution Corporation</v>
          </cell>
        </row>
        <row r="53">
          <cell r="A53" t="str">
            <v>Oshawa PUC Networks Inc.</v>
          </cell>
        </row>
        <row r="54">
          <cell r="A54" t="str">
            <v>Ottawa River Power Corporation</v>
          </cell>
        </row>
        <row r="55">
          <cell r="A55" t="str">
            <v>Parry Sound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  <row r="74">
          <cell r="A74" t="str">
            <v>Woodstock Hydro Services Inc.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>
        <row r="4">
          <cell r="A4" t="str">
            <v>Wholesale MWh</v>
          </cell>
        </row>
        <row r="5">
          <cell r="A5" t="str">
            <v>Total Circuit Kms Of Line</v>
          </cell>
        </row>
        <row r="6">
          <cell r="A6" t="str">
            <v>Total Number of Customers</v>
          </cell>
        </row>
        <row r="7">
          <cell r="A7" t="str">
            <v>Total Service Area (km)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>
        <row r="6">
          <cell r="B6" t="str">
            <v>Algoma Power Inc.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</sheetData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>
        <row r="3">
          <cell r="I3">
            <v>2014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tabSelected="1" workbookViewId="0">
      <pane xSplit="3" ySplit="10" topLeftCell="D11" activePane="bottomRight" state="frozen"/>
      <selection activeCell="U54" sqref="U54"/>
      <selection pane="topRight" activeCell="U54" sqref="U54"/>
      <selection pane="bottomLeft" activeCell="U54" sqref="U54"/>
      <selection pane="bottomRight" activeCell="L59" sqref="L59"/>
    </sheetView>
  </sheetViews>
  <sheetFormatPr defaultColWidth="9.1796875" defaultRowHeight="12" x14ac:dyDescent="0.3"/>
  <cols>
    <col min="1" max="1" width="4.54296875" style="2" bestFit="1" customWidth="1"/>
    <col min="2" max="2" width="6.453125" style="2" customWidth="1"/>
    <col min="3" max="3" width="48" style="1" bestFit="1" customWidth="1"/>
    <col min="4" max="4" width="12.81640625" style="1" customWidth="1"/>
    <col min="5" max="5" width="11.26953125" style="1" customWidth="1"/>
    <col min="6" max="6" width="7.7265625" style="1" customWidth="1"/>
    <col min="7" max="7" width="12.81640625" style="1" customWidth="1"/>
    <col min="8" max="8" width="5.54296875" style="2" customWidth="1"/>
    <col min="9" max="9" width="12.81640625" style="1" customWidth="1"/>
    <col min="10" max="10" width="9" style="1" customWidth="1"/>
    <col min="11" max="11" width="7.7265625" style="1" customWidth="1"/>
    <col min="12" max="12" width="12" style="1" customWidth="1"/>
    <col min="13" max="13" width="10.54296875" style="1" customWidth="1"/>
    <col min="14" max="14" width="9.1796875" style="1" customWidth="1"/>
    <col min="15" max="15" width="5.81640625" style="1" customWidth="1"/>
    <col min="16" max="16" width="5.453125" style="1" bestFit="1" customWidth="1"/>
    <col min="17" max="17" width="37.54296875" style="1" bestFit="1" customWidth="1"/>
    <col min="18" max="18" width="11.26953125" style="1" bestFit="1" customWidth="1"/>
    <col min="19" max="19" width="9.54296875" style="1" bestFit="1" customWidth="1"/>
    <col min="20" max="20" width="10" style="1" bestFit="1" customWidth="1"/>
    <col min="21" max="21" width="10.7265625" style="1" customWidth="1"/>
    <col min="22" max="22" width="11.7265625" style="1" customWidth="1"/>
    <col min="23" max="23" width="5.7265625" style="1" customWidth="1"/>
    <col min="24" max="24" width="10" style="1" bestFit="1" customWidth="1"/>
    <col min="25" max="25" width="12.453125" style="1" customWidth="1"/>
    <col min="26" max="16384" width="9.1796875" style="1"/>
  </cols>
  <sheetData>
    <row r="2" spans="1:25" ht="21" x14ac:dyDescent="0.5">
      <c r="A2" s="63" t="s">
        <v>84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R2" s="53" t="s">
        <v>75</v>
      </c>
      <c r="S2" s="53"/>
      <c r="T2" s="53"/>
      <c r="U2" s="53"/>
      <c r="V2" s="53"/>
      <c r="W2" s="53"/>
      <c r="X2" s="53"/>
      <c r="Y2" s="53"/>
    </row>
    <row r="4" spans="1:25" ht="15.5" x14ac:dyDescent="0.35">
      <c r="D4" s="64" t="s">
        <v>73</v>
      </c>
      <c r="E4" s="64"/>
      <c r="F4" s="45" t="s">
        <v>76</v>
      </c>
      <c r="S4" s="57" t="s">
        <v>73</v>
      </c>
      <c r="T4" s="45" t="str">
        <f>F4</f>
        <v>ASPE</v>
      </c>
    </row>
    <row r="5" spans="1:25" ht="15.5" x14ac:dyDescent="0.35">
      <c r="E5" s="57" t="s">
        <v>74</v>
      </c>
      <c r="F5" s="45">
        <v>2021</v>
      </c>
      <c r="S5" s="57" t="s">
        <v>74</v>
      </c>
      <c r="T5" s="45">
        <f>F5</f>
        <v>2021</v>
      </c>
    </row>
    <row r="7" spans="1:25" x14ac:dyDescent="0.3">
      <c r="D7" s="65"/>
      <c r="E7" s="65"/>
      <c r="F7" s="65"/>
      <c r="G7" s="65"/>
      <c r="H7" s="65"/>
    </row>
    <row r="9" spans="1:25" x14ac:dyDescent="0.3">
      <c r="D9" s="66" t="s">
        <v>7</v>
      </c>
      <c r="E9" s="66"/>
      <c r="F9" s="66"/>
      <c r="G9" s="66"/>
      <c r="I9" s="66" t="s">
        <v>8</v>
      </c>
      <c r="J9" s="66"/>
      <c r="K9" s="66"/>
      <c r="L9" s="66"/>
    </row>
    <row r="10" spans="1:25" s="5" customFormat="1" ht="24" x14ac:dyDescent="0.3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3">
      <c r="A11" s="61" t="s">
        <v>38</v>
      </c>
      <c r="B11" s="61"/>
      <c r="C11" s="61"/>
      <c r="D11" s="67"/>
      <c r="E11" s="67"/>
      <c r="F11" s="67"/>
      <c r="G11" s="67"/>
      <c r="H11" s="67"/>
      <c r="I11" s="67"/>
      <c r="J11" s="67"/>
      <c r="K11" s="67"/>
      <c r="L11" s="67"/>
      <c r="M11" s="67"/>
      <c r="O11" s="61" t="s">
        <v>38</v>
      </c>
      <c r="P11" s="61"/>
      <c r="Q11" s="61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3">
      <c r="A12" s="56"/>
      <c r="B12" s="56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3">
      <c r="A13" s="56"/>
      <c r="B13" s="56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3">
      <c r="A14" s="56"/>
      <c r="B14" s="56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3">
      <c r="A15" s="56"/>
      <c r="B15" s="56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3">
      <c r="A16" s="61" t="s">
        <v>37</v>
      </c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O16" s="61" t="s">
        <v>37</v>
      </c>
      <c r="P16" s="61"/>
      <c r="Q16" s="61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3">
      <c r="A17" s="56"/>
      <c r="B17" s="56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3">
      <c r="A18" s="56"/>
      <c r="B18" s="56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3">
      <c r="A19" s="56"/>
      <c r="B19" s="56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3">
      <c r="A20" s="56"/>
      <c r="B20" s="56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3">
      <c r="A21" s="56">
        <v>47</v>
      </c>
      <c r="B21" s="56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3">
      <c r="A22" s="56">
        <v>47</v>
      </c>
      <c r="B22" s="56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3">
      <c r="A23" s="56">
        <v>47</v>
      </c>
      <c r="B23" s="56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3">
      <c r="A24" s="56">
        <v>47</v>
      </c>
      <c r="B24" s="56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3">
      <c r="A25" s="56">
        <v>47</v>
      </c>
      <c r="B25" s="56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3">
      <c r="A26" s="56">
        <v>47</v>
      </c>
      <c r="B26" s="56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3">
      <c r="A27" s="56"/>
      <c r="B27" s="56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3">
      <c r="A28" s="56"/>
      <c r="B28" s="56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3">
      <c r="A29" s="56"/>
      <c r="B29" s="56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3">
      <c r="A30" s="61" t="s">
        <v>36</v>
      </c>
      <c r="B30" s="61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61" t="s">
        <v>36</v>
      </c>
      <c r="P30" s="61"/>
      <c r="Q30" s="61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x14ac:dyDescent="0.3">
      <c r="A31" s="56"/>
      <c r="B31" s="56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3">
      <c r="A32" s="56">
        <v>10.1</v>
      </c>
      <c r="B32" s="56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3">
      <c r="A33" s="56">
        <v>8</v>
      </c>
      <c r="B33" s="56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3">
      <c r="A34" s="56"/>
      <c r="B34" s="56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3">
      <c r="A35" s="56">
        <v>10.1</v>
      </c>
      <c r="B35" s="56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3">
      <c r="A36" s="56"/>
      <c r="B36" s="56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3">
      <c r="A37" s="56"/>
      <c r="B37" s="56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3">
      <c r="A38" s="56"/>
      <c r="B38" s="56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3">
      <c r="A39" s="56"/>
      <c r="B39" s="56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3">
      <c r="A40" s="56"/>
      <c r="B40" s="56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3">
      <c r="A41" s="56"/>
      <c r="B41" s="56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3">
      <c r="A42" s="56"/>
      <c r="B42" s="56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3">
      <c r="A43" s="56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3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3">
      <c r="A45" s="56"/>
      <c r="B45" s="56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5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3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3">
      <c r="A47" s="56"/>
      <c r="B47" s="49">
        <v>2055</v>
      </c>
      <c r="C47" s="20" t="s">
        <v>59</v>
      </c>
      <c r="D47" s="15">
        <v>480758955</v>
      </c>
      <c r="E47" s="15">
        <v>852544440.67999995</v>
      </c>
      <c r="F47" s="15">
        <v>0</v>
      </c>
      <c r="G47" s="16">
        <f t="shared" ref="G47:G48" si="25">SUM(D47:F47)</f>
        <v>1333303395.6799998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3">
      <c r="A48" s="56"/>
      <c r="B48" s="49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3">
      <c r="A49" s="56"/>
      <c r="B49" s="56"/>
      <c r="C49" s="20" t="s">
        <v>61</v>
      </c>
      <c r="D49" s="16">
        <f>SUM(D46:D48)</f>
        <v>480758955</v>
      </c>
      <c r="E49" s="16">
        <f>SUM(E46:E48)</f>
        <v>852544440.67999995</v>
      </c>
      <c r="F49" s="16">
        <f>SUM(F46:F48)</f>
        <v>0</v>
      </c>
      <c r="G49" s="16">
        <f>SUM(G46:G48)</f>
        <v>1333303395.6799998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3">
      <c r="A50" s="56"/>
      <c r="B50" s="56"/>
      <c r="C50" s="68" t="s">
        <v>62</v>
      </c>
      <c r="D50" s="68"/>
      <c r="E50" s="68"/>
      <c r="F50" s="68"/>
      <c r="G50" s="68"/>
      <c r="H50" s="68"/>
      <c r="I50" s="6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3">
      <c r="A51" s="56"/>
      <c r="B51" s="56"/>
      <c r="C51" s="69" t="s">
        <v>63</v>
      </c>
      <c r="D51" s="69"/>
      <c r="E51" s="69"/>
      <c r="F51" s="69"/>
      <c r="G51" s="69"/>
      <c r="H51" s="69"/>
      <c r="I51" s="69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3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3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3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3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3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3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3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5" thickBot="1" x14ac:dyDescent="0.35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5" thickTop="1" x14ac:dyDescent="0.3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3">
      <c r="D62" s="42"/>
      <c r="E62" s="43"/>
      <c r="F62" s="43"/>
      <c r="G62" s="43"/>
      <c r="H62" s="58"/>
      <c r="I62" s="43"/>
      <c r="J62" s="43"/>
    </row>
  </sheetData>
  <mergeCells count="16">
    <mergeCell ref="A30:C30"/>
    <mergeCell ref="D30:M30"/>
    <mergeCell ref="O30:Q30"/>
    <mergeCell ref="C50:I50"/>
    <mergeCell ref="C51:I51"/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2"/>
  <sheetViews>
    <sheetView showGridLines="0" workbookViewId="0">
      <pane xSplit="3" ySplit="10" topLeftCell="D26" activePane="bottomRight" state="frozen"/>
      <selection activeCell="U54" sqref="U54"/>
      <selection pane="topRight" activeCell="U54" sqref="U54"/>
      <selection pane="bottomLeft" activeCell="U54" sqref="U54"/>
      <selection pane="bottomRight" activeCell="D24" sqref="D24"/>
    </sheetView>
  </sheetViews>
  <sheetFormatPr defaultColWidth="9.1796875" defaultRowHeight="12" x14ac:dyDescent="0.3"/>
  <cols>
    <col min="1" max="1" width="4.54296875" style="2" bestFit="1" customWidth="1"/>
    <col min="2" max="2" width="6.453125" style="2" customWidth="1"/>
    <col min="3" max="3" width="48" style="1" bestFit="1" customWidth="1"/>
    <col min="4" max="4" width="12.81640625" style="1" customWidth="1"/>
    <col min="5" max="5" width="12.54296875" style="1" bestFit="1" customWidth="1"/>
    <col min="6" max="6" width="12" style="1" bestFit="1" customWidth="1"/>
    <col min="7" max="7" width="12.81640625" style="1" customWidth="1"/>
    <col min="8" max="8" width="5.54296875" style="2" customWidth="1"/>
    <col min="9" max="9" width="12.81640625" style="1" customWidth="1"/>
    <col min="10" max="10" width="9.81640625" style="1" bestFit="1" customWidth="1"/>
    <col min="11" max="11" width="7.7265625" style="1" customWidth="1"/>
    <col min="12" max="12" width="12" style="1" customWidth="1"/>
    <col min="13" max="13" width="12" style="1" bestFit="1" customWidth="1"/>
    <col min="14" max="14" width="9.1796875" style="1" customWidth="1"/>
    <col min="15" max="15" width="5.81640625" style="1" customWidth="1"/>
    <col min="16" max="16" width="5.453125" style="1" bestFit="1" customWidth="1"/>
    <col min="17" max="17" width="37.54296875" style="1" bestFit="1" customWidth="1"/>
    <col min="18" max="18" width="11.26953125" style="1" bestFit="1" customWidth="1"/>
    <col min="19" max="19" width="9.54296875" style="1" bestFit="1" customWidth="1"/>
    <col min="20" max="20" width="10" style="1" bestFit="1" customWidth="1"/>
    <col min="21" max="21" width="12" style="1" bestFit="1" customWidth="1"/>
    <col min="22" max="22" width="11.7265625" style="1" customWidth="1"/>
    <col min="23" max="23" width="5.7265625" style="1" customWidth="1"/>
    <col min="24" max="24" width="10" style="1" bestFit="1" customWidth="1"/>
    <col min="25" max="25" width="12.453125" style="1" customWidth="1"/>
    <col min="26" max="16384" width="9.1796875" style="1"/>
  </cols>
  <sheetData>
    <row r="2" spans="1:25" ht="21" x14ac:dyDescent="0.5">
      <c r="A2" s="63" t="s">
        <v>84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5" x14ac:dyDescent="0.35">
      <c r="D4" s="64" t="s">
        <v>73</v>
      </c>
      <c r="E4" s="64"/>
      <c r="F4" s="45" t="s">
        <v>76</v>
      </c>
      <c r="S4" s="55" t="s">
        <v>73</v>
      </c>
      <c r="T4" s="45" t="str">
        <f>F4</f>
        <v>ASPE</v>
      </c>
    </row>
    <row r="5" spans="1:25" ht="15.5" x14ac:dyDescent="0.35">
      <c r="E5" s="55" t="s">
        <v>74</v>
      </c>
      <c r="F5" s="45">
        <v>2022</v>
      </c>
      <c r="S5" s="55" t="s">
        <v>74</v>
      </c>
      <c r="T5" s="45">
        <f>F5</f>
        <v>2022</v>
      </c>
    </row>
    <row r="7" spans="1:25" x14ac:dyDescent="0.3">
      <c r="D7" s="65"/>
      <c r="E7" s="65"/>
      <c r="F7" s="65"/>
      <c r="G7" s="65"/>
      <c r="H7" s="65"/>
    </row>
    <row r="9" spans="1:25" x14ac:dyDescent="0.3">
      <c r="D9" s="66" t="s">
        <v>7</v>
      </c>
      <c r="E9" s="66"/>
      <c r="F9" s="66"/>
      <c r="G9" s="66"/>
      <c r="I9" s="66" t="s">
        <v>8</v>
      </c>
      <c r="J9" s="66"/>
      <c r="K9" s="66"/>
      <c r="L9" s="66"/>
    </row>
    <row r="10" spans="1:25" s="5" customFormat="1" ht="24" x14ac:dyDescent="0.3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3">
      <c r="A11" s="61" t="s">
        <v>38</v>
      </c>
      <c r="B11" s="61"/>
      <c r="C11" s="61"/>
      <c r="D11" s="67"/>
      <c r="E11" s="67"/>
      <c r="F11" s="67"/>
      <c r="G11" s="67"/>
      <c r="H11" s="67"/>
      <c r="I11" s="67"/>
      <c r="J11" s="67"/>
      <c r="K11" s="67"/>
      <c r="L11" s="67"/>
      <c r="M11" s="67"/>
      <c r="O11" s="61" t="s">
        <v>38</v>
      </c>
      <c r="P11" s="61"/>
      <c r="Q11" s="61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3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4"/>
      <c r="P12" s="54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3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54"/>
      <c r="P13" s="54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3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54"/>
      <c r="P14" s="54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3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54"/>
      <c r="P15" s="54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3">
      <c r="A16" s="61" t="s">
        <v>37</v>
      </c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O16" s="61" t="s">
        <v>37</v>
      </c>
      <c r="P16" s="61"/>
      <c r="Q16" s="61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3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4"/>
      <c r="P17" s="54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3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4"/>
      <c r="P18" s="54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3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4"/>
      <c r="P19" s="54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3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4"/>
      <c r="P20" s="54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3">
      <c r="A21" s="54">
        <v>47</v>
      </c>
      <c r="B21" s="54">
        <v>1715</v>
      </c>
      <c r="C21" s="14" t="s">
        <v>14</v>
      </c>
      <c r="D21" s="15">
        <v>0</v>
      </c>
      <c r="E21" s="15">
        <f>'2022 LTPL'!E21+'2022 RCL'!E21</f>
        <v>285569737.01368678</v>
      </c>
      <c r="F21" s="15">
        <v>0</v>
      </c>
      <c r="G21" s="16">
        <f t="shared" si="9"/>
        <v>285569737.01368678</v>
      </c>
      <c r="H21" s="38">
        <v>50</v>
      </c>
      <c r="I21" s="32">
        <f>'2021 Combined'!L21</f>
        <v>0</v>
      </c>
      <c r="J21" s="30">
        <f t="shared" si="10"/>
        <v>2566884.4176779683</v>
      </c>
      <c r="K21" s="32">
        <v>0</v>
      </c>
      <c r="L21" s="16">
        <f t="shared" si="11"/>
        <v>2566884.4176779683</v>
      </c>
      <c r="M21" s="18">
        <f t="shared" si="12"/>
        <v>283002852.59600884</v>
      </c>
      <c r="O21" s="54">
        <v>47</v>
      </c>
      <c r="P21" s="54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285569737.01368678</v>
      </c>
      <c r="V21" s="18">
        <f>'2022 LTPL'!V21+'2022 RCL'!V21</f>
        <v>128344220.88389841</v>
      </c>
      <c r="W21" s="39">
        <f t="shared" si="13"/>
        <v>50</v>
      </c>
      <c r="X21" s="19">
        <f t="shared" si="14"/>
        <v>0.02</v>
      </c>
      <c r="Y21" s="18">
        <f>'2022 LTPL'!Y21+'2022 RCL'!Y21</f>
        <v>2566884.4176779683</v>
      </c>
    </row>
    <row r="22" spans="1:25" x14ac:dyDescent="0.3">
      <c r="A22" s="54">
        <v>47</v>
      </c>
      <c r="B22" s="54" t="s">
        <v>10</v>
      </c>
      <c r="C22" s="14" t="s">
        <v>21</v>
      </c>
      <c r="D22" s="15">
        <v>0</v>
      </c>
      <c r="E22" s="15">
        <f>'2022 LTPL'!E22+'2022 RCL'!E22</f>
        <v>30273499.718389615</v>
      </c>
      <c r="F22" s="15">
        <v>0</v>
      </c>
      <c r="G22" s="16">
        <f t="shared" si="9"/>
        <v>30273499.718389615</v>
      </c>
      <c r="H22" s="38">
        <v>40</v>
      </c>
      <c r="I22" s="32">
        <f>'2021 Combined'!L22</f>
        <v>0</v>
      </c>
      <c r="J22" s="30">
        <f t="shared" si="10"/>
        <v>361687.60390988179</v>
      </c>
      <c r="K22" s="32">
        <v>0</v>
      </c>
      <c r="L22" s="16">
        <f t="shared" si="11"/>
        <v>361687.60390988179</v>
      </c>
      <c r="M22" s="18">
        <f t="shared" si="12"/>
        <v>29911812.114479735</v>
      </c>
      <c r="O22" s="54">
        <v>47</v>
      </c>
      <c r="P22" s="54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30273499.718389615</v>
      </c>
      <c r="V22" s="18">
        <f>'2022 LTPL'!V22+'2022 RCL'!V22</f>
        <v>14467504.156395271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361687.60390988179</v>
      </c>
    </row>
    <row r="23" spans="1:25" x14ac:dyDescent="0.3">
      <c r="A23" s="54">
        <v>47</v>
      </c>
      <c r="B23" s="54" t="s">
        <v>11</v>
      </c>
      <c r="C23" s="14" t="s">
        <v>22</v>
      </c>
      <c r="D23" s="15">
        <v>0</v>
      </c>
      <c r="E23" s="15">
        <f>'2022 LTPL'!E23+'2022 RCL'!E23</f>
        <v>13170238.836949307</v>
      </c>
      <c r="F23" s="15">
        <v>0</v>
      </c>
      <c r="G23" s="16">
        <f t="shared" si="9"/>
        <v>13170238.836949307</v>
      </c>
      <c r="H23" s="38">
        <v>20</v>
      </c>
      <c r="I23" s="32">
        <f>'2021 Combined'!L23</f>
        <v>0</v>
      </c>
      <c r="J23" s="30">
        <f t="shared" si="10"/>
        <v>290769.73413836671</v>
      </c>
      <c r="K23" s="32">
        <v>0</v>
      </c>
      <c r="L23" s="16">
        <f t="shared" si="11"/>
        <v>290769.73413836671</v>
      </c>
      <c r="M23" s="18">
        <f>G23-L23</f>
        <v>12879469.102810942</v>
      </c>
      <c r="O23" s="54">
        <v>47</v>
      </c>
      <c r="P23" s="54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13170238.836949307</v>
      </c>
      <c r="V23" s="18">
        <f>'2022 LTPL'!V23+'2022 RCL'!V23</f>
        <v>5815394.6827673335</v>
      </c>
      <c r="W23" s="39">
        <f t="shared" si="13"/>
        <v>20</v>
      </c>
      <c r="X23" s="19">
        <f t="shared" si="14"/>
        <v>0.05</v>
      </c>
      <c r="Y23" s="18">
        <f>'2022 LTPL'!Y23+'2022 RCL'!Y23</f>
        <v>290769.73413836671</v>
      </c>
    </row>
    <row r="24" spans="1:25" x14ac:dyDescent="0.3">
      <c r="A24" s="54">
        <v>47</v>
      </c>
      <c r="B24" s="54">
        <v>1720</v>
      </c>
      <c r="C24" s="14" t="s">
        <v>16</v>
      </c>
      <c r="D24" s="15">
        <v>0</v>
      </c>
      <c r="E24" s="15">
        <f>'2022 LTPL'!E24+'2022 RCL'!E24</f>
        <v>541178020.19103909</v>
      </c>
      <c r="F24" s="15">
        <v>0</v>
      </c>
      <c r="G24" s="16">
        <f t="shared" si="9"/>
        <v>541178020.19103909</v>
      </c>
      <c r="H24" s="38">
        <v>60</v>
      </c>
      <c r="I24" s="32">
        <f>'2021 Combined'!L24</f>
        <v>0</v>
      </c>
      <c r="J24" s="30">
        <f t="shared" si="10"/>
        <v>4416898.8855753746</v>
      </c>
      <c r="K24" s="32">
        <v>0</v>
      </c>
      <c r="L24" s="16">
        <f t="shared" si="11"/>
        <v>4416898.8855753746</v>
      </c>
      <c r="M24" s="18">
        <f t="shared" ref="M24:M45" si="15">G24-L24</f>
        <v>536761121.30546373</v>
      </c>
      <c r="O24" s="54">
        <v>47</v>
      </c>
      <c r="P24" s="54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541178020.19103909</v>
      </c>
      <c r="V24" s="18">
        <f>'2022 LTPL'!V24+'2022 RCL'!V24</f>
        <v>265013933.1345225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4416898.8855753746</v>
      </c>
    </row>
    <row r="25" spans="1:25" x14ac:dyDescent="0.3">
      <c r="A25" s="54">
        <v>47</v>
      </c>
      <c r="B25" s="54">
        <v>1725</v>
      </c>
      <c r="C25" s="14" t="s">
        <v>17</v>
      </c>
      <c r="D25" s="15">
        <v>0</v>
      </c>
      <c r="E25" s="15">
        <f>'2022 LTPL'!E25+'2022 RCL'!E25</f>
        <v>24173929.616970856</v>
      </c>
      <c r="F25" s="15">
        <v>0</v>
      </c>
      <c r="G25" s="16">
        <f t="shared" si="9"/>
        <v>24173929.616970856</v>
      </c>
      <c r="H25" s="38">
        <v>45</v>
      </c>
      <c r="I25" s="32">
        <f>'2021 Combined'!L25</f>
        <v>0</v>
      </c>
      <c r="J25" s="30">
        <f t="shared" si="10"/>
        <v>206543.94990630969</v>
      </c>
      <c r="K25" s="32">
        <v>0</v>
      </c>
      <c r="L25" s="16">
        <f t="shared" si="11"/>
        <v>206543.94990630969</v>
      </c>
      <c r="M25" s="18">
        <f t="shared" si="15"/>
        <v>23967385.667064548</v>
      </c>
      <c r="O25" s="54">
        <v>47</v>
      </c>
      <c r="P25" s="54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24173929.616970856</v>
      </c>
      <c r="V25" s="18">
        <f>'2022 LTPL'!V25+'2022 RCL'!V25</f>
        <v>9294477.7457839362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206543.94990630969</v>
      </c>
    </row>
    <row r="26" spans="1:25" x14ac:dyDescent="0.3">
      <c r="A26" s="54">
        <v>47</v>
      </c>
      <c r="B26" s="54">
        <v>1730</v>
      </c>
      <c r="C26" s="14" t="s">
        <v>18</v>
      </c>
      <c r="D26" s="15">
        <v>0</v>
      </c>
      <c r="E26" s="15">
        <f>'2022 LTPL'!E26+'2022 RCL'!E26</f>
        <v>574881940.19504213</v>
      </c>
      <c r="F26" s="15">
        <v>0</v>
      </c>
      <c r="G26" s="16">
        <f t="shared" si="9"/>
        <v>574881940.19504213</v>
      </c>
      <c r="H26" s="38">
        <v>45</v>
      </c>
      <c r="I26" s="32">
        <f>'2021 Combined'!L26</f>
        <v>0</v>
      </c>
      <c r="J26" s="30">
        <f t="shared" si="10"/>
        <v>6362972.5484726615</v>
      </c>
      <c r="K26" s="32">
        <v>0</v>
      </c>
      <c r="L26" s="16">
        <f t="shared" si="11"/>
        <v>6362972.5484726615</v>
      </c>
      <c r="M26" s="18">
        <f t="shared" si="15"/>
        <v>568518967.64656949</v>
      </c>
      <c r="O26" s="54">
        <v>47</v>
      </c>
      <c r="P26" s="54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574881940.19504213</v>
      </c>
      <c r="V26" s="18">
        <f>'2022 LTPL'!V26+'2022 RCL'!V26</f>
        <v>286333764.68126976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6362972.5484726615</v>
      </c>
    </row>
    <row r="27" spans="1:25" x14ac:dyDescent="0.3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54"/>
      <c r="P27" s="54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3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54"/>
      <c r="P28" s="54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3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54"/>
      <c r="P29" s="54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3">
      <c r="A30" s="61" t="s">
        <v>36</v>
      </c>
      <c r="B30" s="61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61" t="s">
        <v>36</v>
      </c>
      <c r="P30" s="61"/>
      <c r="Q30" s="61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89</v>
      </c>
      <c r="W30" s="59" t="s">
        <v>55</v>
      </c>
      <c r="X30" s="59" t="s">
        <v>56</v>
      </c>
      <c r="Y30" s="59" t="s">
        <v>86</v>
      </c>
    </row>
    <row r="31" spans="1:25" x14ac:dyDescent="0.3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>
        <v>0</v>
      </c>
      <c r="I31" s="32">
        <f>'2021 Combined'!L31</f>
        <v>0</v>
      </c>
      <c r="J31" s="30">
        <f t="shared" ref="J31:J45" si="17">Y31</f>
        <v>0</v>
      </c>
      <c r="K31" s="32">
        <v>0</v>
      </c>
      <c r="L31" s="16">
        <f t="shared" ref="L31:L45" si="18">SUM(I31:K31)</f>
        <v>0</v>
      </c>
      <c r="M31" s="18">
        <f t="shared" si="15"/>
        <v>0</v>
      </c>
      <c r="O31" s="54"/>
      <c r="P31" s="54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3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54">
        <v>10.1</v>
      </c>
      <c r="P32" s="54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5" si="21">T32+U32*8/12</f>
        <v>0</v>
      </c>
      <c r="W32" s="39">
        <f t="shared" si="19"/>
        <v>50</v>
      </c>
      <c r="X32" s="19">
        <f t="shared" si="20"/>
        <v>0.02</v>
      </c>
      <c r="Y32" s="18">
        <f t="shared" ref="Y32:Y45" si="22">IF(V32=0,0,V32*X32)</f>
        <v>0</v>
      </c>
    </row>
    <row r="33" spans="1:25" x14ac:dyDescent="0.3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>
        <v>10</v>
      </c>
      <c r="I33" s="32">
        <f>'2021 Combined'!L33</f>
        <v>0</v>
      </c>
      <c r="J33" s="30">
        <f t="shared" si="17"/>
        <v>0</v>
      </c>
      <c r="K33" s="32">
        <v>0</v>
      </c>
      <c r="L33" s="16">
        <f t="shared" si="18"/>
        <v>0</v>
      </c>
      <c r="M33" s="18">
        <f t="shared" si="15"/>
        <v>0</v>
      </c>
      <c r="O33" s="54">
        <v>8</v>
      </c>
      <c r="P33" s="54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0</v>
      </c>
      <c r="V33" s="18">
        <f t="shared" si="21"/>
        <v>0</v>
      </c>
      <c r="W33" s="39">
        <f t="shared" si="19"/>
        <v>10</v>
      </c>
      <c r="X33" s="19">
        <f t="shared" si="20"/>
        <v>0.1</v>
      </c>
      <c r="Y33" s="18">
        <f t="shared" si="22"/>
        <v>0</v>
      </c>
    </row>
    <row r="34" spans="1:25" x14ac:dyDescent="0.3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0</v>
      </c>
      <c r="I34" s="32">
        <f>'2021 Combined'!L34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54"/>
      <c r="P34" s="54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0</v>
      </c>
      <c r="X34" s="19" t="str">
        <f t="shared" si="20"/>
        <v>-</v>
      </c>
      <c r="Y34" s="18">
        <f t="shared" si="22"/>
        <v>0</v>
      </c>
    </row>
    <row r="35" spans="1:25" x14ac:dyDescent="0.3">
      <c r="A35" s="54">
        <v>10.1</v>
      </c>
      <c r="B35" s="54">
        <v>1930</v>
      </c>
      <c r="C35" s="14" t="s">
        <v>34</v>
      </c>
      <c r="D35" s="15">
        <v>0</v>
      </c>
      <c r="E35" s="15">
        <f>'C-3-1 Calcuations, Tables'!U115*1000</f>
        <v>224293.76888911857</v>
      </c>
      <c r="F35" s="15">
        <v>0</v>
      </c>
      <c r="G35" s="16">
        <f t="shared" si="16"/>
        <v>224293.76888911857</v>
      </c>
      <c r="H35" s="38">
        <v>5</v>
      </c>
      <c r="I35" s="32">
        <f>'2021 Combined'!L35</f>
        <v>0</v>
      </c>
      <c r="J35" s="30">
        <f t="shared" si="17"/>
        <v>29905.835851882475</v>
      </c>
      <c r="K35" s="32">
        <v>0</v>
      </c>
      <c r="L35" s="16">
        <f t="shared" si="18"/>
        <v>29905.835851882475</v>
      </c>
      <c r="M35" s="18">
        <f t="shared" si="15"/>
        <v>194387.9330372361</v>
      </c>
      <c r="O35" s="54">
        <v>10.1</v>
      </c>
      <c r="P35" s="54">
        <v>1930</v>
      </c>
      <c r="Q35" s="14" t="s">
        <v>34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224293.76888911857</v>
      </c>
      <c r="V35" s="18">
        <f t="shared" si="21"/>
        <v>149529.17925941237</v>
      </c>
      <c r="W35" s="39">
        <f t="shared" si="19"/>
        <v>5</v>
      </c>
      <c r="X35" s="19">
        <f t="shared" si="20"/>
        <v>0.2</v>
      </c>
      <c r="Y35" s="18">
        <f t="shared" si="22"/>
        <v>29905.835851882475</v>
      </c>
    </row>
    <row r="36" spans="1:25" x14ac:dyDescent="0.3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>
        <v>0</v>
      </c>
      <c r="I36" s="32">
        <f>'2021 Combined'!L36</f>
        <v>0</v>
      </c>
      <c r="J36" s="30">
        <f t="shared" si="17"/>
        <v>0</v>
      </c>
      <c r="K36" s="32">
        <v>0</v>
      </c>
      <c r="L36" s="16">
        <f t="shared" si="18"/>
        <v>0</v>
      </c>
      <c r="M36" s="18">
        <f t="shared" si="15"/>
        <v>0</v>
      </c>
      <c r="O36" s="54"/>
      <c r="P36" s="54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1"/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3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Combined'!L37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54"/>
      <c r="P37" s="54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3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Combined'!L38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54"/>
      <c r="P38" s="54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3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Combined'!L39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54"/>
      <c r="P39" s="54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3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Combined'!L40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54"/>
      <c r="P40" s="54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3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Combined'!L41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54"/>
      <c r="P41" s="54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3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Combined'!L42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54"/>
      <c r="P42" s="54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3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Combined'!L43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54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3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Combined'!L44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3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Combined'!L45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N45" s="51"/>
      <c r="O45" s="54"/>
      <c r="P45" s="54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3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1469471659.3409669</v>
      </c>
      <c r="F46" s="22">
        <f>SUM(F12:F15,F17:F29,F31:F45)</f>
        <v>0</v>
      </c>
      <c r="G46" s="22">
        <f>SUM(G12:G15,G17:G29,G31:G45)</f>
        <v>1469471659.3409669</v>
      </c>
      <c r="H46" s="33"/>
      <c r="I46" s="22">
        <f>SUM(I12:I15,I17:I29,I31:I45)</f>
        <v>0</v>
      </c>
      <c r="J46" s="22">
        <f>SUM(J12:J15,J17:J29,J31:J45)</f>
        <v>14235662.975532444</v>
      </c>
      <c r="K46" s="22">
        <f>SUM(K12:K15,K17:K29,K31:K45)</f>
        <v>0</v>
      </c>
      <c r="L46" s="22">
        <f>SUM(L12:L15,L17:L29,L31:L45)</f>
        <v>14235662.975532444</v>
      </c>
      <c r="M46" s="22">
        <f>SUM(M12:M15,M17:M29,M31:M45)</f>
        <v>1455235996.3654346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1469471659.3409669</v>
      </c>
      <c r="V46" s="22">
        <f>SUM(V12:V15,V17:V29,V31:V45)</f>
        <v>709418824.46389663</v>
      </c>
      <c r="W46" s="24"/>
      <c r="X46" s="24"/>
      <c r="Y46" s="22">
        <f>SUM(Y12:Y15,Y17:Y29,Y31:Y44)</f>
        <v>14235662.975532444</v>
      </c>
    </row>
    <row r="47" spans="1:25" x14ac:dyDescent="0.3">
      <c r="A47" s="54"/>
      <c r="B47" s="49">
        <v>2055</v>
      </c>
      <c r="C47" s="20" t="s">
        <v>59</v>
      </c>
      <c r="D47" s="15">
        <f>'2021 Combined'!G47</f>
        <v>1333303395.6799998</v>
      </c>
      <c r="E47" s="15">
        <v>433751894.48790061</v>
      </c>
      <c r="F47" s="15">
        <v>0</v>
      </c>
      <c r="G47" s="16">
        <f t="shared" ref="G47:G48" si="23">SUM(D47:F47)</f>
        <v>1767055290.1679006</v>
      </c>
      <c r="H47" s="33"/>
      <c r="I47" s="32">
        <v>0</v>
      </c>
      <c r="J47" s="32">
        <v>0</v>
      </c>
      <c r="K47" s="32">
        <v>0</v>
      </c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3">
      <c r="A48" s="54"/>
      <c r="B48" s="49"/>
      <c r="C48" s="20" t="s">
        <v>60</v>
      </c>
      <c r="D48" s="15"/>
      <c r="E48" s="15"/>
      <c r="F48" s="15">
        <v>-1486871311.3409667</v>
      </c>
      <c r="G48" s="16">
        <f t="shared" si="23"/>
        <v>-1486871311.3409667</v>
      </c>
      <c r="H48" s="33"/>
      <c r="I48" s="32">
        <v>0</v>
      </c>
      <c r="J48" s="32">
        <v>0</v>
      </c>
      <c r="K48" s="32">
        <v>0</v>
      </c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3">
      <c r="A49" s="54"/>
      <c r="B49" s="54"/>
      <c r="C49" s="20" t="s">
        <v>61</v>
      </c>
      <c r="D49" s="16">
        <f>SUM(D46:D48)</f>
        <v>1333303395.6799998</v>
      </c>
      <c r="E49" s="16">
        <f>SUM(E46:E48)</f>
        <v>1903223553.8288674</v>
      </c>
      <c r="F49" s="16">
        <f>SUM(F46:F48)</f>
        <v>-1486871311.3409667</v>
      </c>
      <c r="G49" s="16">
        <f>SUM(G46:G48)</f>
        <v>1749655638.1679006</v>
      </c>
      <c r="H49" s="33"/>
      <c r="I49" s="16">
        <f>SUM(I46:I48)</f>
        <v>0</v>
      </c>
      <c r="J49" s="16">
        <f>SUM(J46:J48)</f>
        <v>14235662.975532444</v>
      </c>
      <c r="K49" s="16">
        <f>SUM(K46:K48)</f>
        <v>0</v>
      </c>
      <c r="L49" s="16">
        <f>SUM(L46:L48)</f>
        <v>14235662.975532444</v>
      </c>
      <c r="M49" s="16">
        <f>SUM(M46:M48)</f>
        <v>1455235996.3654346</v>
      </c>
      <c r="R49" s="6"/>
      <c r="S49" s="6"/>
      <c r="T49" s="6"/>
      <c r="U49" s="6"/>
      <c r="V49" s="6"/>
      <c r="W49" s="2"/>
      <c r="X49" s="7"/>
      <c r="Y49" s="6"/>
    </row>
    <row r="50" spans="1:25" x14ac:dyDescent="0.3">
      <c r="A50" s="54"/>
      <c r="B50" s="54"/>
      <c r="C50" s="68" t="s">
        <v>62</v>
      </c>
      <c r="D50" s="68"/>
      <c r="E50" s="68"/>
      <c r="F50" s="68"/>
      <c r="G50" s="68"/>
      <c r="H50" s="68"/>
      <c r="I50" s="6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3">
      <c r="A51" s="54"/>
      <c r="B51" s="54"/>
      <c r="C51" s="69" t="s">
        <v>63</v>
      </c>
      <c r="D51" s="69"/>
      <c r="E51" s="69"/>
      <c r="F51" s="69"/>
      <c r="G51" s="69"/>
      <c r="H51" s="69"/>
      <c r="I51" s="69"/>
      <c r="J51" s="16">
        <f>J49+J50</f>
        <v>14235662.975532444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3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3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3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3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3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3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3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5" thickBot="1" x14ac:dyDescent="0.35">
      <c r="D59" s="3"/>
      <c r="E59" s="3"/>
      <c r="F59" s="3"/>
      <c r="G59" s="35" t="s">
        <v>68</v>
      </c>
      <c r="I59" s="3"/>
      <c r="J59" s="27">
        <f>J51+SUM(J54:J58)</f>
        <v>14235662.975532444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5" thickTop="1" x14ac:dyDescent="0.3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3">
      <c r="D62" s="42"/>
      <c r="E62" s="43"/>
      <c r="F62" s="43"/>
      <c r="G62" s="43"/>
      <c r="H62" s="44"/>
      <c r="I62" s="43"/>
      <c r="J62" s="43"/>
    </row>
  </sheetData>
  <mergeCells count="16">
    <mergeCell ref="C51:I51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0:I50"/>
    <mergeCell ref="A2:M2"/>
    <mergeCell ref="D4:E4"/>
    <mergeCell ref="D7:H7"/>
    <mergeCell ref="D9:G9"/>
    <mergeCell ref="I9:L9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Y62"/>
  <sheetViews>
    <sheetView showGridLines="0" workbookViewId="0">
      <pane xSplit="3" ySplit="10" topLeftCell="D11" activePane="bottomRight" state="frozen"/>
      <selection activeCell="U54" sqref="U54"/>
      <selection pane="topRight" activeCell="U54" sqref="U54"/>
      <selection pane="bottomLeft" activeCell="U54" sqref="U54"/>
      <selection pane="bottomRight" activeCell="E21" sqref="E21:E26"/>
    </sheetView>
  </sheetViews>
  <sheetFormatPr defaultColWidth="9.1796875" defaultRowHeight="12" x14ac:dyDescent="0.3"/>
  <cols>
    <col min="1" max="1" width="4.54296875" style="2" bestFit="1" customWidth="1"/>
    <col min="2" max="2" width="6.453125" style="2" customWidth="1"/>
    <col min="3" max="3" width="48" style="1" bestFit="1" customWidth="1"/>
    <col min="4" max="4" width="12.81640625" style="1" bestFit="1" customWidth="1"/>
    <col min="5" max="5" width="11.26953125" style="1" bestFit="1" customWidth="1"/>
    <col min="6" max="6" width="7.7265625" style="1" bestFit="1" customWidth="1"/>
    <col min="7" max="7" width="12.81640625" style="1" customWidth="1"/>
    <col min="8" max="8" width="5.54296875" style="2" bestFit="1" customWidth="1"/>
    <col min="9" max="9" width="12.81640625" style="1" bestFit="1" customWidth="1"/>
    <col min="10" max="10" width="9" style="1" bestFit="1" customWidth="1"/>
    <col min="11" max="11" width="7.7265625" style="1" bestFit="1" customWidth="1"/>
    <col min="12" max="12" width="12" style="1" bestFit="1" customWidth="1"/>
    <col min="13" max="13" width="11" style="1" bestFit="1" customWidth="1"/>
    <col min="14" max="16" width="9.1796875" style="1"/>
    <col min="17" max="17" width="37.54296875" style="1" bestFit="1" customWidth="1"/>
    <col min="18" max="18" width="12.26953125" style="1" customWidth="1"/>
    <col min="19" max="19" width="13.453125" style="1" customWidth="1"/>
    <col min="20" max="20" width="11" style="1" customWidth="1"/>
    <col min="21" max="21" width="10.7265625" style="1" customWidth="1"/>
    <col min="22" max="22" width="11.453125" style="1" customWidth="1"/>
    <col min="23" max="23" width="9.1796875" style="1"/>
    <col min="24" max="24" width="13.1796875" style="1" customWidth="1"/>
    <col min="25" max="25" width="11.81640625" style="1" customWidth="1"/>
    <col min="26" max="16384" width="9.1796875" style="1"/>
  </cols>
  <sheetData>
    <row r="2" spans="1:25" ht="21" x14ac:dyDescent="0.5">
      <c r="A2" s="63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5" x14ac:dyDescent="0.35">
      <c r="D4" s="64" t="s">
        <v>73</v>
      </c>
      <c r="E4" s="64"/>
      <c r="F4" s="45" t="s">
        <v>76</v>
      </c>
      <c r="T4" s="55" t="s">
        <v>73</v>
      </c>
      <c r="U4" s="45" t="str">
        <f>F4</f>
        <v>ASPE</v>
      </c>
    </row>
    <row r="5" spans="1:25" ht="15.5" x14ac:dyDescent="0.35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3">
      <c r="D7" s="65"/>
      <c r="E7" s="65"/>
      <c r="F7" s="65"/>
      <c r="G7" s="65"/>
      <c r="H7" s="65"/>
    </row>
    <row r="9" spans="1:25" x14ac:dyDescent="0.3">
      <c r="D9" s="66" t="s">
        <v>7</v>
      </c>
      <c r="E9" s="66"/>
      <c r="F9" s="66"/>
      <c r="G9" s="66"/>
      <c r="I9" s="66" t="s">
        <v>8</v>
      </c>
      <c r="J9" s="66"/>
      <c r="K9" s="66"/>
      <c r="L9" s="66"/>
    </row>
    <row r="10" spans="1:25" s="5" customFormat="1" ht="24" x14ac:dyDescent="0.3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3">
      <c r="A11" s="61" t="s">
        <v>38</v>
      </c>
      <c r="B11" s="61"/>
      <c r="C11" s="61"/>
      <c r="D11" s="67"/>
      <c r="E11" s="67"/>
      <c r="F11" s="67"/>
      <c r="G11" s="67"/>
      <c r="H11" s="67"/>
      <c r="I11" s="67"/>
      <c r="J11" s="67"/>
      <c r="K11" s="67"/>
      <c r="L11" s="67"/>
      <c r="M11" s="67"/>
      <c r="O11" s="61" t="s">
        <v>38</v>
      </c>
      <c r="P11" s="61"/>
      <c r="Q11" s="61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3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3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3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3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3">
      <c r="A16" s="61" t="s">
        <v>37</v>
      </c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O16" s="61" t="s">
        <v>37</v>
      </c>
      <c r="P16" s="61"/>
      <c r="Q16" s="61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89</v>
      </c>
      <c r="W16" s="59" t="s">
        <v>55</v>
      </c>
      <c r="X16" s="59" t="s">
        <v>56</v>
      </c>
      <c r="Y16" s="59" t="s">
        <v>70</v>
      </c>
    </row>
    <row r="17" spans="1:25" x14ac:dyDescent="0.3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3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3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3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3">
      <c r="A21" s="54">
        <v>47</v>
      </c>
      <c r="B21" s="54">
        <v>1715</v>
      </c>
      <c r="C21" s="14" t="s">
        <v>14</v>
      </c>
      <c r="D21" s="15">
        <v>0</v>
      </c>
      <c r="E21" s="15">
        <f>'C-3-1 Calcuations, Tables'!U61*1000</f>
        <v>36167969.886833757</v>
      </c>
      <c r="F21" s="15">
        <v>0</v>
      </c>
      <c r="G21" s="16">
        <f t="shared" si="9"/>
        <v>36167969.886833757</v>
      </c>
      <c r="H21" s="38">
        <f>'2022 Combined'!H21</f>
        <v>50</v>
      </c>
      <c r="I21" s="32"/>
      <c r="J21" s="30">
        <f t="shared" si="10"/>
        <v>482239.59849111678</v>
      </c>
      <c r="K21" s="32"/>
      <c r="L21" s="16">
        <f t="shared" si="11"/>
        <v>482239.59849111678</v>
      </c>
      <c r="M21" s="18">
        <f t="shared" si="12"/>
        <v>35685730.28834264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36167969.886833757</v>
      </c>
      <c r="V21" s="60">
        <f>T21+U21*8/12</f>
        <v>24111979.924555838</v>
      </c>
      <c r="W21" s="39">
        <f t="shared" si="14"/>
        <v>50</v>
      </c>
      <c r="X21" s="19">
        <f t="shared" si="15"/>
        <v>0.02</v>
      </c>
      <c r="Y21" s="18">
        <f t="shared" si="16"/>
        <v>482239.59849111678</v>
      </c>
    </row>
    <row r="22" spans="1:25" x14ac:dyDescent="0.3">
      <c r="A22" s="54">
        <v>47</v>
      </c>
      <c r="B22" s="54" t="s">
        <v>10</v>
      </c>
      <c r="C22" s="14" t="s">
        <v>21</v>
      </c>
      <c r="D22" s="15">
        <v>0</v>
      </c>
      <c r="E22" s="15">
        <f>'C-3-1 Calcuations, Tables'!U62*1000</f>
        <v>6653647.2324194778</v>
      </c>
      <c r="F22" s="15">
        <v>0</v>
      </c>
      <c r="G22" s="16">
        <f t="shared" si="9"/>
        <v>6653647.2324194778</v>
      </c>
      <c r="H22" s="38">
        <f>'2022 Combined'!H22</f>
        <v>40</v>
      </c>
      <c r="I22" s="32"/>
      <c r="J22" s="30">
        <f t="shared" si="10"/>
        <v>110894.12054032463</v>
      </c>
      <c r="K22" s="32"/>
      <c r="L22" s="16">
        <f t="shared" si="11"/>
        <v>110894.12054032463</v>
      </c>
      <c r="M22" s="18">
        <f t="shared" si="12"/>
        <v>6542753.1118791532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6653647.2324194778</v>
      </c>
      <c r="V22" s="60">
        <f t="shared" ref="V22:V26" si="17">T22+U22*8/12</f>
        <v>4435764.8216129849</v>
      </c>
      <c r="W22" s="39">
        <f t="shared" si="14"/>
        <v>40</v>
      </c>
      <c r="X22" s="19">
        <f t="shared" si="15"/>
        <v>2.5000000000000001E-2</v>
      </c>
      <c r="Y22" s="18">
        <f t="shared" si="16"/>
        <v>110894.12054032463</v>
      </c>
    </row>
    <row r="23" spans="1:25" x14ac:dyDescent="0.3">
      <c r="A23" s="54">
        <v>47</v>
      </c>
      <c r="B23" s="54" t="s">
        <v>11</v>
      </c>
      <c r="C23" s="14" t="s">
        <v>22</v>
      </c>
      <c r="D23" s="15">
        <v>0</v>
      </c>
      <c r="E23" s="15">
        <f>'C-3-1 Calcuations, Tables'!U63*1000</f>
        <v>1575203.4265699992</v>
      </c>
      <c r="F23" s="15">
        <v>0</v>
      </c>
      <c r="G23" s="16">
        <f t="shared" si="9"/>
        <v>1575203.4265699992</v>
      </c>
      <c r="H23" s="38">
        <f>'2022 Combined'!H23</f>
        <v>20</v>
      </c>
      <c r="I23" s="32"/>
      <c r="J23" s="30">
        <f t="shared" si="10"/>
        <v>52506.780885666645</v>
      </c>
      <c r="K23" s="32"/>
      <c r="L23" s="16">
        <f t="shared" si="11"/>
        <v>52506.780885666645</v>
      </c>
      <c r="M23" s="18">
        <f>G23-L23</f>
        <v>1522696.6456843326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1575203.4265699992</v>
      </c>
      <c r="V23" s="60">
        <f t="shared" si="17"/>
        <v>1050135.6177133329</v>
      </c>
      <c r="W23" s="39">
        <f t="shared" si="14"/>
        <v>20</v>
      </c>
      <c r="X23" s="19">
        <f t="shared" si="15"/>
        <v>0.05</v>
      </c>
      <c r="Y23" s="18">
        <f t="shared" si="16"/>
        <v>52506.780885666645</v>
      </c>
    </row>
    <row r="24" spans="1:25" x14ac:dyDescent="0.3">
      <c r="A24" s="54">
        <v>47</v>
      </c>
      <c r="B24" s="54">
        <v>1720</v>
      </c>
      <c r="C24" s="14" t="s">
        <v>16</v>
      </c>
      <c r="D24" s="15">
        <v>0</v>
      </c>
      <c r="E24" s="15">
        <f>'C-3-1 Calcuations, Tables'!U64*1000</f>
        <v>118818168.30267222</v>
      </c>
      <c r="F24" s="15">
        <v>0</v>
      </c>
      <c r="G24" s="16">
        <f t="shared" si="9"/>
        <v>118818168.30267222</v>
      </c>
      <c r="H24" s="38">
        <f>'2022 Combined'!H24</f>
        <v>60</v>
      </c>
      <c r="I24" s="32"/>
      <c r="J24" s="30">
        <f t="shared" si="10"/>
        <v>1320201.8700296914</v>
      </c>
      <c r="K24" s="32"/>
      <c r="L24" s="16">
        <f t="shared" si="11"/>
        <v>1320201.8700296914</v>
      </c>
      <c r="M24" s="18">
        <f t="shared" ref="M24:M45" si="18">G24-L24</f>
        <v>117497966.43264253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118818168.30267222</v>
      </c>
      <c r="V24" s="60">
        <f t="shared" si="17"/>
        <v>79212112.201781482</v>
      </c>
      <c r="W24" s="39">
        <f t="shared" si="14"/>
        <v>60</v>
      </c>
      <c r="X24" s="19">
        <f t="shared" si="15"/>
        <v>1.6666666666666666E-2</v>
      </c>
      <c r="Y24" s="18">
        <f t="shared" si="16"/>
        <v>1320201.8700296914</v>
      </c>
    </row>
    <row r="25" spans="1:25" x14ac:dyDescent="0.3">
      <c r="A25" s="54">
        <v>47</v>
      </c>
      <c r="B25" s="54">
        <v>1725</v>
      </c>
      <c r="C25" s="14" t="s">
        <v>17</v>
      </c>
      <c r="D25" s="15">
        <v>0</v>
      </c>
      <c r="E25" s="15">
        <f>'C-3-1 Calcuations, Tables'!U65*1000</f>
        <v>0</v>
      </c>
      <c r="F25" s="15">
        <v>0</v>
      </c>
      <c r="G25" s="16">
        <f t="shared" si="9"/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 t="shared" si="17"/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3">
      <c r="A26" s="54">
        <v>47</v>
      </c>
      <c r="B26" s="54">
        <v>1730</v>
      </c>
      <c r="C26" s="14" t="s">
        <v>18</v>
      </c>
      <c r="D26" s="15">
        <v>0</v>
      </c>
      <c r="E26" s="15">
        <f>'C-3-1 Calcuations, Tables'!U66*1000</f>
        <v>142316081.45265156</v>
      </c>
      <c r="F26" s="15">
        <v>0</v>
      </c>
      <c r="G26" s="16">
        <f t="shared" si="9"/>
        <v>142316081.45265156</v>
      </c>
      <c r="H26" s="38">
        <f>'2022 Combined'!H26</f>
        <v>45</v>
      </c>
      <c r="I26" s="32"/>
      <c r="J26" s="30">
        <f t="shared" si="10"/>
        <v>2108386.391891134</v>
      </c>
      <c r="K26" s="32"/>
      <c r="L26" s="16">
        <f t="shared" si="11"/>
        <v>2108386.391891134</v>
      </c>
      <c r="M26" s="18">
        <f t="shared" si="18"/>
        <v>140207695.06076044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142316081.45265156</v>
      </c>
      <c r="V26" s="60">
        <f t="shared" si="17"/>
        <v>94877387.635101035</v>
      </c>
      <c r="W26" s="39">
        <f t="shared" si="14"/>
        <v>45</v>
      </c>
      <c r="X26" s="19">
        <f t="shared" si="15"/>
        <v>2.2222222222222223E-2</v>
      </c>
      <c r="Y26" s="18">
        <f t="shared" si="16"/>
        <v>2108386.391891134</v>
      </c>
    </row>
    <row r="27" spans="1:25" x14ac:dyDescent="0.3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3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3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3">
      <c r="A30" s="61" t="s">
        <v>36</v>
      </c>
      <c r="B30" s="61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61" t="s">
        <v>36</v>
      </c>
      <c r="P30" s="61"/>
      <c r="Q30" s="61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3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3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3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3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3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3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3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3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3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3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3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3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3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3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3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3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305531070.30114698</v>
      </c>
      <c r="F46" s="22">
        <f>SUM(F12:F15,F17:F29,F31:F45)</f>
        <v>0</v>
      </c>
      <c r="G46" s="22">
        <f>SUM(G12:G15,G17:G29,G31:G45)</f>
        <v>305531070.30114698</v>
      </c>
      <c r="H46" s="33"/>
      <c r="I46" s="22">
        <f>SUM(I12:I15,I17:I29,I31:I45)</f>
        <v>0</v>
      </c>
      <c r="J46" s="22">
        <f>SUM(J12:J15,J17:J29,J31:J45)</f>
        <v>4074228.7618379332</v>
      </c>
      <c r="K46" s="22">
        <f>SUM(K12:K15,K17:K29,K31:K45)</f>
        <v>0</v>
      </c>
      <c r="L46" s="22">
        <f>SUM(L12:L15,L17:L29,L31:L45)</f>
        <v>4074228.7618379332</v>
      </c>
      <c r="M46" s="22">
        <f>SUM(M12:M15,M17:M29,M31:M45)</f>
        <v>301456841.53930908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305531070.30114698</v>
      </c>
      <c r="V46" s="22">
        <f>SUM(V12:V15,V17:V29,V31:V45)</f>
        <v>203687380.20076466</v>
      </c>
      <c r="W46" s="24"/>
      <c r="X46" s="24"/>
      <c r="Y46" s="22">
        <f>SUM(Y12:Y15,Y17:Y29,Y31:Y44)</f>
        <v>4074228.7618379332</v>
      </c>
    </row>
    <row r="47" spans="1:25" x14ac:dyDescent="0.3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3">
      <c r="A48" s="54"/>
      <c r="B48" s="49"/>
      <c r="C48" s="20" t="s">
        <v>60</v>
      </c>
      <c r="D48" s="15"/>
      <c r="E48" s="15"/>
      <c r="F48" s="15"/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3">
      <c r="A49" s="54"/>
      <c r="B49" s="54"/>
      <c r="C49" s="20" t="s">
        <v>61</v>
      </c>
      <c r="D49" s="16">
        <f>SUM(D46:D48)</f>
        <v>0</v>
      </c>
      <c r="E49" s="16">
        <f>SUM(E46:E48)</f>
        <v>305531070.30114698</v>
      </c>
      <c r="F49" s="16">
        <f>SUM(F46:F48)</f>
        <v>0</v>
      </c>
      <c r="G49" s="16">
        <f>SUM(G46:G48)</f>
        <v>305531070.30114698</v>
      </c>
      <c r="H49" s="33"/>
      <c r="I49" s="16">
        <f>SUM(I46:I48)</f>
        <v>0</v>
      </c>
      <c r="J49" s="16">
        <f>SUM(J46:J48)</f>
        <v>4074228.7618379332</v>
      </c>
      <c r="K49" s="16">
        <f>SUM(K46:K48)</f>
        <v>0</v>
      </c>
      <c r="L49" s="16">
        <f>SUM(L46:L48)</f>
        <v>4074228.7618379332</v>
      </c>
      <c r="M49" s="16">
        <f>SUM(M46:M48)</f>
        <v>301456841.53930908</v>
      </c>
      <c r="R49" s="6"/>
      <c r="S49" s="6"/>
      <c r="T49" s="6"/>
      <c r="U49" s="6"/>
      <c r="V49" s="6"/>
      <c r="W49" s="2"/>
      <c r="X49" s="7"/>
      <c r="Y49" s="6"/>
    </row>
    <row r="50" spans="1:25" x14ac:dyDescent="0.3">
      <c r="A50" s="54"/>
      <c r="B50" s="54"/>
      <c r="C50" s="68" t="s">
        <v>62</v>
      </c>
      <c r="D50" s="68"/>
      <c r="E50" s="68"/>
      <c r="F50" s="68"/>
      <c r="G50" s="68"/>
      <c r="H50" s="68"/>
      <c r="I50" s="6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3">
      <c r="A51" s="54"/>
      <c r="B51" s="54"/>
      <c r="C51" s="69" t="s">
        <v>63</v>
      </c>
      <c r="D51" s="69"/>
      <c r="E51" s="69"/>
      <c r="F51" s="69"/>
      <c r="G51" s="69"/>
      <c r="H51" s="69"/>
      <c r="I51" s="69"/>
      <c r="J51" s="16">
        <f>J49+J50</f>
        <v>4074228.7618379332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3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3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3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3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3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3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3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5" thickBot="1" x14ac:dyDescent="0.35">
      <c r="D59" s="3"/>
      <c r="E59" s="3"/>
      <c r="F59" s="3"/>
      <c r="G59" s="35" t="s">
        <v>68</v>
      </c>
      <c r="I59" s="3"/>
      <c r="J59" s="27">
        <f>J51+SUM(J54:J58)</f>
        <v>4074228.7618379332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5" thickTop="1" x14ac:dyDescent="0.3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3">
      <c r="D62" s="42"/>
      <c r="E62" s="43"/>
      <c r="F62" s="43"/>
      <c r="G62" s="43"/>
      <c r="H62" s="44"/>
      <c r="I62" s="43"/>
      <c r="J62" s="43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Y62"/>
  <sheetViews>
    <sheetView showGridLines="0" workbookViewId="0">
      <pane xSplit="3" ySplit="10" topLeftCell="D11" activePane="bottomRight" state="frozen"/>
      <selection activeCell="U54" sqref="U54"/>
      <selection pane="topRight" activeCell="U54" sqref="U54"/>
      <selection pane="bottomLeft" activeCell="U54" sqref="U54"/>
      <selection pane="bottomRight" activeCell="G66" sqref="G66"/>
    </sheetView>
  </sheetViews>
  <sheetFormatPr defaultColWidth="9.1796875" defaultRowHeight="12" x14ac:dyDescent="0.3"/>
  <cols>
    <col min="1" max="1" width="4.54296875" style="2" bestFit="1" customWidth="1"/>
    <col min="2" max="2" width="6.453125" style="2" customWidth="1"/>
    <col min="3" max="3" width="48" style="1" bestFit="1" customWidth="1"/>
    <col min="4" max="4" width="12.81640625" style="1" bestFit="1" customWidth="1"/>
    <col min="5" max="5" width="12" style="1" bestFit="1" customWidth="1"/>
    <col min="6" max="6" width="7.7265625" style="1" bestFit="1" customWidth="1"/>
    <col min="7" max="7" width="12.81640625" style="1" customWidth="1"/>
    <col min="8" max="8" width="5.54296875" style="2" bestFit="1" customWidth="1"/>
    <col min="9" max="9" width="12.81640625" style="1" bestFit="1" customWidth="1"/>
    <col min="10" max="10" width="9.81640625" style="1" bestFit="1" customWidth="1"/>
    <col min="11" max="11" width="7.7265625" style="1" bestFit="1" customWidth="1"/>
    <col min="12" max="13" width="12" style="1" bestFit="1" customWidth="1"/>
    <col min="14" max="16" width="9.1796875" style="1"/>
    <col min="17" max="17" width="37.54296875" style="1" bestFit="1" customWidth="1"/>
    <col min="18" max="18" width="12.26953125" style="1" customWidth="1"/>
    <col min="19" max="19" width="13.453125" style="1" customWidth="1"/>
    <col min="20" max="20" width="11" style="1" customWidth="1"/>
    <col min="21" max="21" width="13.81640625" style="1" customWidth="1"/>
    <col min="22" max="22" width="13.7265625" style="1" customWidth="1"/>
    <col min="23" max="23" width="9.1796875" style="1"/>
    <col min="24" max="24" width="13.1796875" style="1" customWidth="1"/>
    <col min="25" max="25" width="11.81640625" style="1" customWidth="1"/>
    <col min="26" max="16384" width="9.1796875" style="1"/>
  </cols>
  <sheetData>
    <row r="2" spans="1:25" ht="21" x14ac:dyDescent="0.5">
      <c r="A2" s="63" t="s">
        <v>81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5" x14ac:dyDescent="0.35">
      <c r="D4" s="64" t="s">
        <v>73</v>
      </c>
      <c r="E4" s="64"/>
      <c r="F4" s="45" t="s">
        <v>76</v>
      </c>
      <c r="T4" s="55" t="s">
        <v>73</v>
      </c>
      <c r="U4" s="45" t="str">
        <f>F4</f>
        <v>ASPE</v>
      </c>
    </row>
    <row r="5" spans="1:25" ht="15.5" x14ac:dyDescent="0.35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3">
      <c r="D7" s="65"/>
      <c r="E7" s="65"/>
      <c r="F7" s="65"/>
      <c r="G7" s="65"/>
      <c r="H7" s="65"/>
    </row>
    <row r="9" spans="1:25" x14ac:dyDescent="0.3">
      <c r="D9" s="66" t="s">
        <v>7</v>
      </c>
      <c r="E9" s="66"/>
      <c r="F9" s="66"/>
      <c r="G9" s="66"/>
      <c r="I9" s="66" t="s">
        <v>8</v>
      </c>
      <c r="J9" s="66"/>
      <c r="K9" s="66"/>
      <c r="L9" s="66"/>
    </row>
    <row r="10" spans="1:25" s="5" customFormat="1" ht="24" x14ac:dyDescent="0.3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3">
      <c r="A11" s="61" t="s">
        <v>38</v>
      </c>
      <c r="B11" s="61"/>
      <c r="C11" s="61"/>
      <c r="D11" s="67"/>
      <c r="E11" s="67"/>
      <c r="F11" s="67"/>
      <c r="G11" s="67"/>
      <c r="H11" s="67"/>
      <c r="I11" s="67"/>
      <c r="J11" s="67"/>
      <c r="K11" s="67"/>
      <c r="L11" s="67"/>
      <c r="M11" s="67"/>
      <c r="O11" s="61" t="s">
        <v>38</v>
      </c>
      <c r="P11" s="61"/>
      <c r="Q11" s="61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3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3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3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3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3">
      <c r="A16" s="61" t="s">
        <v>37</v>
      </c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O16" s="61" t="s">
        <v>37</v>
      </c>
      <c r="P16" s="61"/>
      <c r="Q16" s="6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3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56"/>
      <c r="P17" s="56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3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56"/>
      <c r="P18" s="56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3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56"/>
      <c r="P19" s="56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3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56"/>
      <c r="P20" s="56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3">
      <c r="A21" s="54">
        <v>47</v>
      </c>
      <c r="B21" s="54">
        <v>1715</v>
      </c>
      <c r="C21" s="14" t="s">
        <v>14</v>
      </c>
      <c r="D21" s="15">
        <v>0</v>
      </c>
      <c r="E21" s="15">
        <f>'C-3-1 Calcuations, Tables'!U87*1000</f>
        <v>249401767.12685302</v>
      </c>
      <c r="F21" s="15">
        <v>0</v>
      </c>
      <c r="G21" s="16">
        <f t="shared" si="4"/>
        <v>249401767.12685302</v>
      </c>
      <c r="H21" s="38">
        <f>'2022 Combined'!H21</f>
        <v>50</v>
      </c>
      <c r="I21" s="32"/>
      <c r="J21" s="30">
        <f t="shared" si="5"/>
        <v>2084644.8191868514</v>
      </c>
      <c r="K21" s="32"/>
      <c r="L21" s="16">
        <f t="shared" si="6"/>
        <v>2084644.8191868514</v>
      </c>
      <c r="M21" s="18">
        <f t="shared" si="7"/>
        <v>247317122.30766618</v>
      </c>
      <c r="O21" s="56">
        <v>47</v>
      </c>
      <c r="P21" s="56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f t="shared" si="9"/>
        <v>249401767.12685302</v>
      </c>
      <c r="V21" s="18">
        <v>104232240.95934257</v>
      </c>
      <c r="W21" s="39">
        <f t="shared" si="11"/>
        <v>50</v>
      </c>
      <c r="X21" s="19">
        <f t="shared" si="12"/>
        <v>0.02</v>
      </c>
      <c r="Y21" s="18">
        <f t="shared" si="13"/>
        <v>2084644.8191868514</v>
      </c>
    </row>
    <row r="22" spans="1:25" x14ac:dyDescent="0.3">
      <c r="A22" s="54">
        <v>47</v>
      </c>
      <c r="B22" s="54" t="s">
        <v>10</v>
      </c>
      <c r="C22" s="14" t="s">
        <v>21</v>
      </c>
      <c r="D22" s="15">
        <v>0</v>
      </c>
      <c r="E22" s="15">
        <f>'C-3-1 Calcuations, Tables'!U88*1000</f>
        <v>23619852.48597014</v>
      </c>
      <c r="F22" s="15">
        <v>0</v>
      </c>
      <c r="G22" s="16">
        <f t="shared" si="4"/>
        <v>23619852.48597014</v>
      </c>
      <c r="H22" s="38">
        <f>'2022 Combined'!H22</f>
        <v>40</v>
      </c>
      <c r="I22" s="32"/>
      <c r="J22" s="30">
        <f t="shared" si="5"/>
        <v>250793.48336955716</v>
      </c>
      <c r="K22" s="32"/>
      <c r="L22" s="16">
        <f t="shared" si="6"/>
        <v>250793.48336955716</v>
      </c>
      <c r="M22" s="18">
        <f t="shared" si="7"/>
        <v>23369059.002600584</v>
      </c>
      <c r="O22" s="56">
        <v>47</v>
      </c>
      <c r="P22" s="56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f t="shared" si="9"/>
        <v>23619852.48597014</v>
      </c>
      <c r="V22" s="18">
        <v>10031739.334782286</v>
      </c>
      <c r="W22" s="39">
        <f t="shared" si="11"/>
        <v>40</v>
      </c>
      <c r="X22" s="19">
        <f t="shared" si="12"/>
        <v>2.5000000000000001E-2</v>
      </c>
      <c r="Y22" s="18">
        <f t="shared" si="13"/>
        <v>250793.48336955716</v>
      </c>
    </row>
    <row r="23" spans="1:25" x14ac:dyDescent="0.3">
      <c r="A23" s="54">
        <v>47</v>
      </c>
      <c r="B23" s="54" t="s">
        <v>11</v>
      </c>
      <c r="C23" s="14" t="s">
        <v>22</v>
      </c>
      <c r="D23" s="15">
        <v>0</v>
      </c>
      <c r="E23" s="15">
        <f>'C-3-1 Calcuations, Tables'!U89*1000</f>
        <v>11595035.410379307</v>
      </c>
      <c r="F23" s="15">
        <v>0</v>
      </c>
      <c r="G23" s="16">
        <f t="shared" si="4"/>
        <v>11595035.410379307</v>
      </c>
      <c r="H23" s="38">
        <f>'2022 Combined'!H23</f>
        <v>20</v>
      </c>
      <c r="I23" s="32"/>
      <c r="J23" s="30">
        <f t="shared" si="5"/>
        <v>238262.95325270004</v>
      </c>
      <c r="K23" s="32"/>
      <c r="L23" s="16">
        <f t="shared" si="6"/>
        <v>238262.95325270004</v>
      </c>
      <c r="M23" s="18">
        <f>G23-L23</f>
        <v>11356772.457126608</v>
      </c>
      <c r="O23" s="56">
        <v>47</v>
      </c>
      <c r="P23" s="56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f t="shared" si="9"/>
        <v>11595035.410379307</v>
      </c>
      <c r="V23" s="18">
        <v>4765259.0650540004</v>
      </c>
      <c r="W23" s="39">
        <f t="shared" si="11"/>
        <v>20</v>
      </c>
      <c r="X23" s="19">
        <f t="shared" si="12"/>
        <v>0.05</v>
      </c>
      <c r="Y23" s="18">
        <f t="shared" si="13"/>
        <v>238262.95325270004</v>
      </c>
    </row>
    <row r="24" spans="1:25" x14ac:dyDescent="0.3">
      <c r="A24" s="54">
        <v>47</v>
      </c>
      <c r="B24" s="54">
        <v>1720</v>
      </c>
      <c r="C24" s="14" t="s">
        <v>16</v>
      </c>
      <c r="D24" s="15">
        <v>0</v>
      </c>
      <c r="E24" s="15">
        <f>'C-3-1 Calcuations, Tables'!U90*1000</f>
        <v>422359851.88836688</v>
      </c>
      <c r="F24" s="15">
        <v>0</v>
      </c>
      <c r="G24" s="16">
        <f t="shared" si="4"/>
        <v>422359851.88836688</v>
      </c>
      <c r="H24" s="38">
        <f>'2022 Combined'!H24</f>
        <v>60</v>
      </c>
      <c r="I24" s="32"/>
      <c r="J24" s="30">
        <f t="shared" si="5"/>
        <v>3096697.0155456834</v>
      </c>
      <c r="K24" s="32"/>
      <c r="L24" s="16">
        <f t="shared" si="6"/>
        <v>3096697.0155456834</v>
      </c>
      <c r="M24" s="18">
        <f t="shared" ref="M24:M45" si="14">G24-L24</f>
        <v>419263154.87282121</v>
      </c>
      <c r="O24" s="56">
        <v>47</v>
      </c>
      <c r="P24" s="56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f t="shared" si="9"/>
        <v>422359851.88836688</v>
      </c>
      <c r="V24" s="18">
        <v>185801820.93274102</v>
      </c>
      <c r="W24" s="39">
        <f t="shared" si="11"/>
        <v>60</v>
      </c>
      <c r="X24" s="19">
        <f t="shared" si="12"/>
        <v>1.6666666666666666E-2</v>
      </c>
      <c r="Y24" s="18">
        <f t="shared" si="13"/>
        <v>3096697.0155456834</v>
      </c>
    </row>
    <row r="25" spans="1:25" x14ac:dyDescent="0.3">
      <c r="A25" s="54">
        <v>47</v>
      </c>
      <c r="B25" s="54">
        <v>1725</v>
      </c>
      <c r="C25" s="14" t="s">
        <v>17</v>
      </c>
      <c r="D25" s="15">
        <v>0</v>
      </c>
      <c r="E25" s="15">
        <f>'C-3-1 Calcuations, Tables'!U91*1000</f>
        <v>24173929.616970856</v>
      </c>
      <c r="F25" s="15">
        <v>0</v>
      </c>
      <c r="G25" s="16">
        <f t="shared" si="4"/>
        <v>24173929.616970856</v>
      </c>
      <c r="H25" s="38">
        <f>'2022 Combined'!H25</f>
        <v>45</v>
      </c>
      <c r="I25" s="32"/>
      <c r="J25" s="30">
        <f t="shared" si="5"/>
        <v>206543.94990630969</v>
      </c>
      <c r="K25" s="32"/>
      <c r="L25" s="16">
        <f t="shared" si="6"/>
        <v>206543.94990630969</v>
      </c>
      <c r="M25" s="18">
        <f t="shared" si="14"/>
        <v>23967385.667064548</v>
      </c>
      <c r="O25" s="56">
        <v>47</v>
      </c>
      <c r="P25" s="56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f t="shared" si="9"/>
        <v>24173929.616970856</v>
      </c>
      <c r="V25" s="18">
        <v>9294477.7457839362</v>
      </c>
      <c r="W25" s="39">
        <f t="shared" si="11"/>
        <v>45</v>
      </c>
      <c r="X25" s="19">
        <f t="shared" si="12"/>
        <v>2.2222222222222223E-2</v>
      </c>
      <c r="Y25" s="18">
        <f t="shared" si="13"/>
        <v>206543.94990630969</v>
      </c>
    </row>
    <row r="26" spans="1:25" x14ac:dyDescent="0.3">
      <c r="A26" s="54">
        <v>47</v>
      </c>
      <c r="B26" s="54">
        <v>1730</v>
      </c>
      <c r="C26" s="14" t="s">
        <v>18</v>
      </c>
      <c r="D26" s="15">
        <v>0</v>
      </c>
      <c r="E26" s="15">
        <f>'C-3-1 Calcuations, Tables'!U92*1000</f>
        <v>432565858.74239057</v>
      </c>
      <c r="F26" s="15">
        <v>0</v>
      </c>
      <c r="G26" s="16">
        <f t="shared" si="4"/>
        <v>432565858.74239057</v>
      </c>
      <c r="H26" s="38">
        <f>'2022 Combined'!H26</f>
        <v>45</v>
      </c>
      <c r="I26" s="32"/>
      <c r="J26" s="30">
        <f t="shared" si="5"/>
        <v>4254586.1565815276</v>
      </c>
      <c r="K26" s="32"/>
      <c r="L26" s="16">
        <f t="shared" si="6"/>
        <v>4254586.1565815276</v>
      </c>
      <c r="M26" s="18">
        <f t="shared" si="14"/>
        <v>428311272.58580905</v>
      </c>
      <c r="O26" s="56">
        <v>47</v>
      </c>
      <c r="P26" s="56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f t="shared" si="9"/>
        <v>432565858.74239057</v>
      </c>
      <c r="V26" s="18">
        <v>191456377.04616874</v>
      </c>
      <c r="W26" s="39">
        <f t="shared" si="11"/>
        <v>45</v>
      </c>
      <c r="X26" s="19">
        <f t="shared" si="12"/>
        <v>2.2222222222222223E-2</v>
      </c>
      <c r="Y26" s="18">
        <f t="shared" si="13"/>
        <v>4254586.1565815276</v>
      </c>
    </row>
    <row r="27" spans="1:25" x14ac:dyDescent="0.3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56"/>
      <c r="P27" s="56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3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56"/>
      <c r="P28" s="56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3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56"/>
      <c r="P29" s="56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3">
      <c r="A30" s="61" t="s">
        <v>36</v>
      </c>
      <c r="B30" s="61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O30" s="61" t="s">
        <v>36</v>
      </c>
      <c r="P30" s="61"/>
      <c r="Q30" s="61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3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56"/>
      <c r="P31" s="56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5" hidden="1" x14ac:dyDescent="0.3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56">
        <v>10.1</v>
      </c>
      <c r="P32" s="56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3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56">
        <v>8</v>
      </c>
      <c r="P33" s="56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3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56"/>
      <c r="P34" s="56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3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56">
        <v>10.1</v>
      </c>
      <c r="P35" s="56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3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56"/>
      <c r="P36" s="56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3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56"/>
      <c r="P37" s="56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3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56"/>
      <c r="P38" s="56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3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56"/>
      <c r="P39" s="56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3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56"/>
      <c r="P40" s="56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3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56"/>
      <c r="P41" s="56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3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56"/>
      <c r="P42" s="56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3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56"/>
      <c r="P43" s="46">
        <v>1995</v>
      </c>
      <c r="Q43" s="40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3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7"/>
      <c r="P44" s="48">
        <v>2440</v>
      </c>
      <c r="Q44" s="41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3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56"/>
      <c r="P45" s="56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3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1163716295.2709308</v>
      </c>
      <c r="F46" s="22">
        <f>SUM(F12:F15,F17:F29,F31:F45)</f>
        <v>0</v>
      </c>
      <c r="G46" s="22">
        <f>SUM(G12:G15,G17:G29,G31:G45)</f>
        <v>1163716295.2709308</v>
      </c>
      <c r="H46" s="33"/>
      <c r="I46" s="22">
        <f>SUM(I12:I15,I17:I29,I31:I45)</f>
        <v>0</v>
      </c>
      <c r="J46" s="22">
        <f>SUM(J12:J15,J17:J29,J31:J45)</f>
        <v>10131528.377842631</v>
      </c>
      <c r="K46" s="22">
        <f>SUM(K12:K15,K17:K29,K31:K45)</f>
        <v>0</v>
      </c>
      <c r="L46" s="22">
        <f>SUM(L12:L15,L17:L29,L31:L45)</f>
        <v>10131528.377842631</v>
      </c>
      <c r="M46" s="22">
        <f>SUM(M12:M15,M17:M29,M31:M45)</f>
        <v>1153584766.8930883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1163716295.2709308</v>
      </c>
      <c r="V46" s="22">
        <f>SUM(V12:V15,V17:V29,V31:V45)</f>
        <v>505581915.08387256</v>
      </c>
      <c r="W46" s="24"/>
      <c r="X46" s="24"/>
      <c r="Y46" s="22">
        <f>SUM(Y12:Y15,Y17:Y29,Y31:Y44)</f>
        <v>10131528.377842631</v>
      </c>
    </row>
    <row r="47" spans="1:25" x14ac:dyDescent="0.3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3">
      <c r="A48" s="54"/>
      <c r="B48" s="49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3">
      <c r="A49" s="54"/>
      <c r="B49" s="54"/>
      <c r="C49" s="20" t="s">
        <v>61</v>
      </c>
      <c r="D49" s="16">
        <f>SUM(D46:D48)</f>
        <v>0</v>
      </c>
      <c r="E49" s="16">
        <f>SUM(E46:E48)</f>
        <v>1163716295.2709308</v>
      </c>
      <c r="F49" s="16">
        <f>SUM(F46:F48)</f>
        <v>0</v>
      </c>
      <c r="G49" s="16">
        <f>SUM(G46:G48)</f>
        <v>1163716295.2709308</v>
      </c>
      <c r="H49" s="33"/>
      <c r="I49" s="16">
        <f>SUM(I46:I48)</f>
        <v>0</v>
      </c>
      <c r="J49" s="16">
        <f>SUM(J46:J48)</f>
        <v>10131528.377842631</v>
      </c>
      <c r="K49" s="16">
        <f>SUM(K46:K48)</f>
        <v>0</v>
      </c>
      <c r="L49" s="16">
        <f>SUM(L46:L48)</f>
        <v>10131528.377842631</v>
      </c>
      <c r="M49" s="16">
        <f>SUM(M46:M48)</f>
        <v>1153584766.8930883</v>
      </c>
      <c r="R49" s="6"/>
      <c r="S49" s="6"/>
      <c r="T49" s="6"/>
      <c r="U49" s="6"/>
      <c r="V49" s="6"/>
      <c r="W49" s="2"/>
      <c r="X49" s="7"/>
      <c r="Y49" s="6"/>
    </row>
    <row r="50" spans="1:25" x14ac:dyDescent="0.3">
      <c r="A50" s="54"/>
      <c r="B50" s="54"/>
      <c r="C50" s="68" t="s">
        <v>62</v>
      </c>
      <c r="D50" s="68"/>
      <c r="E50" s="68"/>
      <c r="F50" s="68"/>
      <c r="G50" s="68"/>
      <c r="H50" s="68"/>
      <c r="I50" s="6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3">
      <c r="A51" s="54"/>
      <c r="B51" s="54"/>
      <c r="C51" s="69" t="s">
        <v>63</v>
      </c>
      <c r="D51" s="69"/>
      <c r="E51" s="69"/>
      <c r="F51" s="69"/>
      <c r="G51" s="69"/>
      <c r="H51" s="69"/>
      <c r="I51" s="69"/>
      <c r="J51" s="16">
        <f>J49+J50</f>
        <v>10131528.377842631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3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3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3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3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3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3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3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5" thickBot="1" x14ac:dyDescent="0.35">
      <c r="D59" s="3"/>
      <c r="E59" s="3"/>
      <c r="F59" s="3"/>
      <c r="G59" s="35" t="s">
        <v>68</v>
      </c>
      <c r="I59" s="3"/>
      <c r="J59" s="27">
        <f>J51+SUM(J54:J58)</f>
        <v>10131528.377842631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5" thickTop="1" x14ac:dyDescent="0.3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3">
      <c r="D62" s="42"/>
      <c r="E62" s="43"/>
      <c r="F62" s="43"/>
      <c r="G62" s="43"/>
      <c r="H62" s="44"/>
      <c r="I62" s="43"/>
      <c r="J62" s="43"/>
    </row>
  </sheetData>
  <mergeCells count="16">
    <mergeCell ref="A30:C30"/>
    <mergeCell ref="D30:M30"/>
    <mergeCell ref="C50:I50"/>
    <mergeCell ref="C51:I51"/>
    <mergeCell ref="O30:Q30"/>
    <mergeCell ref="A11:C11"/>
    <mergeCell ref="D11:M11"/>
    <mergeCell ref="A16:C16"/>
    <mergeCell ref="D16:M16"/>
    <mergeCell ref="O11:Q11"/>
    <mergeCell ref="O16:Q16"/>
    <mergeCell ref="A2:M2"/>
    <mergeCell ref="D4:E4"/>
    <mergeCell ref="D7:H7"/>
    <mergeCell ref="D9:G9"/>
    <mergeCell ref="I9:L9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9F9A-B9A9-4F91-9322-F7786371813E}">
  <sheetPr>
    <tabColor theme="9"/>
  </sheetPr>
  <dimension ref="B1:AA202"/>
  <sheetViews>
    <sheetView topLeftCell="D88" workbookViewId="0">
      <selection activeCell="U87" sqref="U87"/>
    </sheetView>
  </sheetViews>
  <sheetFormatPr defaultColWidth="9.1796875" defaultRowHeight="14" x14ac:dyDescent="0.35"/>
  <cols>
    <col min="1" max="1" width="9.1796875" style="71"/>
    <col min="2" max="2" width="46.54296875" style="71" bestFit="1" customWidth="1"/>
    <col min="3" max="3" width="23.7265625" style="71" customWidth="1"/>
    <col min="4" max="4" width="26" style="71" customWidth="1"/>
    <col min="5" max="6" width="17.81640625" style="71" customWidth="1"/>
    <col min="7" max="7" width="4.7265625" style="71" customWidth="1"/>
    <col min="8" max="8" width="9.1796875" style="71"/>
    <col min="9" max="9" width="16.26953125" style="71" bestFit="1" customWidth="1"/>
    <col min="10" max="10" width="10.1796875" style="75" bestFit="1" customWidth="1"/>
    <col min="11" max="12" width="9.1796875" style="75"/>
    <col min="13" max="13" width="9.81640625" style="75" bestFit="1" customWidth="1"/>
    <col min="14" max="17" width="9.1796875" style="75"/>
    <col min="18" max="20" width="9.6328125" style="75" bestFit="1" customWidth="1"/>
    <col min="21" max="21" width="10" style="75" customWidth="1"/>
    <col min="22" max="22" width="9.1796875" style="75"/>
    <col min="23" max="23" width="10.54296875" style="72" customWidth="1"/>
    <col min="24" max="25" width="9.1796875" style="71"/>
    <col min="26" max="26" width="16.54296875" style="71" bestFit="1" customWidth="1"/>
    <col min="27" max="27" width="17.54296875" style="71" bestFit="1" customWidth="1"/>
    <col min="28" max="16384" width="9.1796875" style="71"/>
  </cols>
  <sheetData>
    <row r="1" spans="2:23" x14ac:dyDescent="0.35">
      <c r="B1" s="124" t="s">
        <v>144</v>
      </c>
      <c r="C1" s="124"/>
      <c r="D1" s="124"/>
      <c r="E1" s="124"/>
      <c r="F1" s="124"/>
      <c r="H1" s="124" t="s">
        <v>145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4" spans="2:23" x14ac:dyDescent="0.35">
      <c r="B4" s="70" t="s">
        <v>109</v>
      </c>
      <c r="H4" s="70" t="s">
        <v>92</v>
      </c>
    </row>
    <row r="6" spans="2:23" ht="28" x14ac:dyDescent="0.35">
      <c r="B6" s="76" t="s">
        <v>91</v>
      </c>
      <c r="C6" s="83" t="s">
        <v>111</v>
      </c>
      <c r="D6" s="83" t="s">
        <v>112</v>
      </c>
      <c r="E6" s="84" t="s">
        <v>77</v>
      </c>
      <c r="F6" s="85"/>
      <c r="H6" s="79"/>
      <c r="I6" s="80"/>
      <c r="J6" s="78" t="s">
        <v>94</v>
      </c>
      <c r="K6" s="78" t="s">
        <v>95</v>
      </c>
      <c r="L6" s="78" t="s">
        <v>96</v>
      </c>
      <c r="M6" s="78" t="s">
        <v>97</v>
      </c>
      <c r="N6" s="78" t="s">
        <v>98</v>
      </c>
      <c r="O6" s="78" t="s">
        <v>99</v>
      </c>
      <c r="P6" s="78" t="s">
        <v>100</v>
      </c>
      <c r="Q6" s="78" t="s">
        <v>101</v>
      </c>
      <c r="R6" s="78" t="s">
        <v>102</v>
      </c>
      <c r="S6" s="78" t="s">
        <v>103</v>
      </c>
      <c r="T6" s="78" t="s">
        <v>104</v>
      </c>
      <c r="U6" s="78" t="s">
        <v>105</v>
      </c>
      <c r="V6" s="78" t="s">
        <v>106</v>
      </c>
    </row>
    <row r="7" spans="2:23" x14ac:dyDescent="0.35">
      <c r="B7" s="77" t="s">
        <v>114</v>
      </c>
      <c r="C7" s="78">
        <f>U45</f>
        <v>36167.969886833758</v>
      </c>
      <c r="D7" s="78">
        <f>U87</f>
        <v>249401.76712685302</v>
      </c>
      <c r="E7" s="78">
        <f t="shared" ref="E7:E12" si="0">SUM(C7:D7)</f>
        <v>285569.7370136868</v>
      </c>
      <c r="F7" s="87"/>
      <c r="H7" s="81" t="s">
        <v>107</v>
      </c>
      <c r="I7" s="77" t="s">
        <v>108</v>
      </c>
      <c r="J7" s="78">
        <v>0</v>
      </c>
      <c r="K7" s="78">
        <f>J9</f>
        <v>0</v>
      </c>
      <c r="L7" s="78">
        <f t="shared" ref="L7:U7" si="1">K9</f>
        <v>0</v>
      </c>
      <c r="M7" s="78">
        <f t="shared" si="1"/>
        <v>0</v>
      </c>
      <c r="N7" s="78">
        <f t="shared" si="1"/>
        <v>305531.070301147</v>
      </c>
      <c r="O7" s="78">
        <f t="shared" si="1"/>
        <v>305531.070301147</v>
      </c>
      <c r="P7" s="78">
        <f t="shared" si="1"/>
        <v>305531.070301147</v>
      </c>
      <c r="Q7" s="78">
        <f t="shared" si="1"/>
        <v>305531.070301147</v>
      </c>
      <c r="R7" s="78">
        <f t="shared" si="1"/>
        <v>305531.070301147</v>
      </c>
      <c r="S7" s="78">
        <f t="shared" si="1"/>
        <v>305531.070301147</v>
      </c>
      <c r="T7" s="78">
        <f t="shared" si="1"/>
        <v>305531.070301147</v>
      </c>
      <c r="U7" s="78">
        <f t="shared" si="1"/>
        <v>305531.070301147</v>
      </c>
      <c r="V7" s="78"/>
    </row>
    <row r="8" spans="2:23" x14ac:dyDescent="0.35">
      <c r="B8" s="77" t="s">
        <v>115</v>
      </c>
      <c r="C8" s="78">
        <f t="shared" ref="C8:C12" si="2">U46</f>
        <v>6653.6472324194774</v>
      </c>
      <c r="D8" s="78">
        <f t="shared" ref="D8:D12" si="3">U88</f>
        <v>23619.852485970139</v>
      </c>
      <c r="E8" s="78">
        <f t="shared" si="0"/>
        <v>30273.499718389616</v>
      </c>
      <c r="F8" s="87"/>
      <c r="H8" s="82"/>
      <c r="I8" s="77" t="s">
        <v>4</v>
      </c>
      <c r="J8" s="78">
        <f>J59</f>
        <v>0</v>
      </c>
      <c r="K8" s="78">
        <f t="shared" ref="K8:U8" si="4">K59</f>
        <v>0</v>
      </c>
      <c r="L8" s="78">
        <f t="shared" si="4"/>
        <v>0</v>
      </c>
      <c r="M8" s="78">
        <f t="shared" si="4"/>
        <v>305531.070301147</v>
      </c>
      <c r="N8" s="78">
        <f t="shared" si="4"/>
        <v>0</v>
      </c>
      <c r="O8" s="78">
        <f t="shared" si="4"/>
        <v>0</v>
      </c>
      <c r="P8" s="78">
        <f t="shared" si="4"/>
        <v>0</v>
      </c>
      <c r="Q8" s="78">
        <f t="shared" si="4"/>
        <v>0</v>
      </c>
      <c r="R8" s="78">
        <f t="shared" si="4"/>
        <v>0</v>
      </c>
      <c r="S8" s="78">
        <f t="shared" si="4"/>
        <v>0</v>
      </c>
      <c r="T8" s="78">
        <f t="shared" si="4"/>
        <v>0</v>
      </c>
      <c r="U8" s="78">
        <f t="shared" si="4"/>
        <v>0</v>
      </c>
      <c r="V8" s="78"/>
    </row>
    <row r="9" spans="2:23" x14ac:dyDescent="0.35">
      <c r="B9" s="77" t="s">
        <v>117</v>
      </c>
      <c r="C9" s="78">
        <f t="shared" si="2"/>
        <v>1575.2034265699992</v>
      </c>
      <c r="D9" s="78">
        <f t="shared" si="3"/>
        <v>11595.035410379307</v>
      </c>
      <c r="E9" s="78">
        <f t="shared" si="0"/>
        <v>13170.238836949306</v>
      </c>
      <c r="F9" s="87"/>
      <c r="H9" s="82"/>
      <c r="I9" s="77" t="s">
        <v>110</v>
      </c>
      <c r="J9" s="78">
        <f>SUM(J7:J8)</f>
        <v>0</v>
      </c>
      <c r="K9" s="78">
        <f t="shared" ref="K9:U9" si="5">SUM(K7:K8)</f>
        <v>0</v>
      </c>
      <c r="L9" s="78">
        <f t="shared" si="5"/>
        <v>0</v>
      </c>
      <c r="M9" s="78">
        <f t="shared" si="5"/>
        <v>305531.070301147</v>
      </c>
      <c r="N9" s="78">
        <f t="shared" si="5"/>
        <v>305531.070301147</v>
      </c>
      <c r="O9" s="78">
        <f t="shared" si="5"/>
        <v>305531.070301147</v>
      </c>
      <c r="P9" s="78">
        <f t="shared" si="5"/>
        <v>305531.070301147</v>
      </c>
      <c r="Q9" s="78">
        <f t="shared" si="5"/>
        <v>305531.070301147</v>
      </c>
      <c r="R9" s="78">
        <f t="shared" si="5"/>
        <v>305531.070301147</v>
      </c>
      <c r="S9" s="78">
        <f t="shared" si="5"/>
        <v>305531.070301147</v>
      </c>
      <c r="T9" s="78">
        <f t="shared" si="5"/>
        <v>305531.070301147</v>
      </c>
      <c r="U9" s="78">
        <f t="shared" si="5"/>
        <v>305531.070301147</v>
      </c>
      <c r="V9" s="78"/>
    </row>
    <row r="10" spans="2:23" x14ac:dyDescent="0.35">
      <c r="B10" s="77" t="s">
        <v>118</v>
      </c>
      <c r="C10" s="78">
        <f t="shared" si="2"/>
        <v>118818.16830267222</v>
      </c>
      <c r="D10" s="78">
        <f t="shared" si="3"/>
        <v>422359.85188836686</v>
      </c>
      <c r="E10" s="78">
        <f t="shared" si="0"/>
        <v>541178.02019103908</v>
      </c>
      <c r="F10" s="87"/>
      <c r="H10" s="86"/>
      <c r="I10" s="77" t="s">
        <v>113</v>
      </c>
      <c r="J10" s="78">
        <f>AVERAGE(J7,J9)</f>
        <v>0</v>
      </c>
      <c r="K10" s="78">
        <f t="shared" ref="K10:U10" si="6">AVERAGE(K7,K9)</f>
        <v>0</v>
      </c>
      <c r="L10" s="78">
        <f t="shared" si="6"/>
        <v>0</v>
      </c>
      <c r="M10" s="78">
        <f>AVERAGE(M7,M9)</f>
        <v>152765.5351505735</v>
      </c>
      <c r="N10" s="78">
        <f t="shared" si="6"/>
        <v>305531.070301147</v>
      </c>
      <c r="O10" s="78">
        <f t="shared" si="6"/>
        <v>305531.070301147</v>
      </c>
      <c r="P10" s="78">
        <f t="shared" si="6"/>
        <v>305531.070301147</v>
      </c>
      <c r="Q10" s="78">
        <f t="shared" si="6"/>
        <v>305531.070301147</v>
      </c>
      <c r="R10" s="78">
        <f t="shared" si="6"/>
        <v>305531.070301147</v>
      </c>
      <c r="S10" s="78">
        <f t="shared" si="6"/>
        <v>305531.070301147</v>
      </c>
      <c r="T10" s="78">
        <f t="shared" si="6"/>
        <v>305531.070301147</v>
      </c>
      <c r="U10" s="78">
        <f t="shared" si="6"/>
        <v>305531.070301147</v>
      </c>
      <c r="V10" s="78">
        <f>AVERAGE(J10:U10)</f>
        <v>216417.84146331248</v>
      </c>
    </row>
    <row r="11" spans="2:23" x14ac:dyDescent="0.35">
      <c r="B11" s="77" t="s">
        <v>119</v>
      </c>
      <c r="C11" s="78">
        <f t="shared" si="2"/>
        <v>0</v>
      </c>
      <c r="D11" s="78">
        <f t="shared" si="3"/>
        <v>24173.929616970854</v>
      </c>
      <c r="E11" s="78">
        <f t="shared" si="0"/>
        <v>24173.929616970854</v>
      </c>
      <c r="F11" s="87"/>
      <c r="H11" s="79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0"/>
    </row>
    <row r="12" spans="2:23" x14ac:dyDescent="0.35">
      <c r="B12" s="77" t="s">
        <v>120</v>
      </c>
      <c r="C12" s="78">
        <f t="shared" si="2"/>
        <v>142316.08145265156</v>
      </c>
      <c r="D12" s="78">
        <f t="shared" si="3"/>
        <v>432565.85874239058</v>
      </c>
      <c r="E12" s="78">
        <f t="shared" si="0"/>
        <v>574881.94019504217</v>
      </c>
      <c r="F12" s="87"/>
      <c r="H12" s="107" t="s">
        <v>116</v>
      </c>
      <c r="I12" s="108" t="s">
        <v>108</v>
      </c>
      <c r="J12" s="91">
        <v>0</v>
      </c>
      <c r="K12" s="91">
        <f>J14</f>
        <v>0</v>
      </c>
      <c r="L12" s="91">
        <f t="shared" ref="L12:U12" si="7">K14</f>
        <v>0</v>
      </c>
      <c r="M12" s="91">
        <f t="shared" si="7"/>
        <v>0</v>
      </c>
      <c r="N12" s="91">
        <f t="shared" si="7"/>
        <v>133027.23314888618</v>
      </c>
      <c r="O12" s="91">
        <f t="shared" si="7"/>
        <v>270037.26323619473</v>
      </c>
      <c r="P12" s="91">
        <f t="shared" si="7"/>
        <v>669326.69238821534</v>
      </c>
      <c r="Q12" s="91">
        <f t="shared" si="7"/>
        <v>705982.04306613642</v>
      </c>
      <c r="R12" s="91">
        <f t="shared" si="7"/>
        <v>849364.44241962116</v>
      </c>
      <c r="S12" s="91">
        <f t="shared" si="7"/>
        <v>1111812.7162055545</v>
      </c>
      <c r="T12" s="91">
        <f t="shared" si="7"/>
        <v>1163716.2952709305</v>
      </c>
      <c r="U12" s="91">
        <f t="shared" si="7"/>
        <v>1163716.2952709305</v>
      </c>
      <c r="V12" s="91"/>
      <c r="W12" s="109"/>
    </row>
    <row r="13" spans="2:23" x14ac:dyDescent="0.35">
      <c r="B13" s="76" t="s">
        <v>121</v>
      </c>
      <c r="C13" s="89">
        <f>SUM(C7:C12)</f>
        <v>305531.070301147</v>
      </c>
      <c r="D13" s="89">
        <f>SUM(D7:D12)</f>
        <v>1163716.2952709307</v>
      </c>
      <c r="E13" s="89">
        <f>SUM(E7:E12)</f>
        <v>1469247.3655720777</v>
      </c>
      <c r="F13" s="90"/>
      <c r="H13" s="110"/>
      <c r="I13" s="108" t="s">
        <v>4</v>
      </c>
      <c r="J13" s="91">
        <f>J85</f>
        <v>0</v>
      </c>
      <c r="K13" s="91">
        <f t="shared" ref="K13:U13" si="8">K85</f>
        <v>0</v>
      </c>
      <c r="L13" s="91">
        <f t="shared" si="8"/>
        <v>0</v>
      </c>
      <c r="M13" s="91">
        <f t="shared" si="8"/>
        <v>133027.23314888618</v>
      </c>
      <c r="N13" s="91">
        <f t="shared" si="8"/>
        <v>137010.03008730858</v>
      </c>
      <c r="O13" s="91">
        <f t="shared" si="8"/>
        <v>399289.4291520206</v>
      </c>
      <c r="P13" s="91">
        <f t="shared" si="8"/>
        <v>36655.350677921058</v>
      </c>
      <c r="Q13" s="91">
        <f t="shared" si="8"/>
        <v>143382.39935348477</v>
      </c>
      <c r="R13" s="91">
        <f t="shared" si="8"/>
        <v>262448.2737859335</v>
      </c>
      <c r="S13" s="91">
        <f t="shared" si="8"/>
        <v>51903.579065375976</v>
      </c>
      <c r="T13" s="91">
        <f t="shared" si="8"/>
        <v>0</v>
      </c>
      <c r="U13" s="91">
        <f t="shared" si="8"/>
        <v>0</v>
      </c>
      <c r="V13" s="91"/>
      <c r="W13" s="109"/>
    </row>
    <row r="14" spans="2:23" x14ac:dyDescent="0.35">
      <c r="B14" s="77" t="s">
        <v>93</v>
      </c>
      <c r="C14" s="91">
        <f>E14*C44</f>
        <v>62.91699121571741</v>
      </c>
      <c r="D14" s="91">
        <f>E14*D44</f>
        <v>161.37677767340119</v>
      </c>
      <c r="E14" s="78">
        <f>U19</f>
        <v>224.29376888911858</v>
      </c>
      <c r="F14" s="87"/>
      <c r="H14" s="110"/>
      <c r="I14" s="108" t="s">
        <v>110</v>
      </c>
      <c r="J14" s="91">
        <f t="shared" ref="J14:U14" si="9">SUM(J12:J13)</f>
        <v>0</v>
      </c>
      <c r="K14" s="91">
        <f t="shared" si="9"/>
        <v>0</v>
      </c>
      <c r="L14" s="91">
        <f t="shared" si="9"/>
        <v>0</v>
      </c>
      <c r="M14" s="91">
        <f t="shared" si="9"/>
        <v>133027.23314888618</v>
      </c>
      <c r="N14" s="91">
        <f t="shared" si="9"/>
        <v>270037.26323619473</v>
      </c>
      <c r="O14" s="91">
        <f t="shared" si="9"/>
        <v>669326.69238821534</v>
      </c>
      <c r="P14" s="91">
        <f t="shared" si="9"/>
        <v>705982.04306613642</v>
      </c>
      <c r="Q14" s="91">
        <f t="shared" si="9"/>
        <v>849364.44241962116</v>
      </c>
      <c r="R14" s="91">
        <f t="shared" si="9"/>
        <v>1111812.7162055545</v>
      </c>
      <c r="S14" s="91">
        <f t="shared" si="9"/>
        <v>1163716.2952709305</v>
      </c>
      <c r="T14" s="91">
        <f t="shared" si="9"/>
        <v>1163716.2952709305</v>
      </c>
      <c r="U14" s="91">
        <f t="shared" si="9"/>
        <v>1163716.2952709305</v>
      </c>
      <c r="V14" s="91"/>
      <c r="W14" s="109"/>
    </row>
    <row r="15" spans="2:23" x14ac:dyDescent="0.35">
      <c r="B15" s="92" t="s">
        <v>77</v>
      </c>
      <c r="C15" s="93">
        <f>SUM(C13:C14)</f>
        <v>305593.98729236273</v>
      </c>
      <c r="D15" s="93">
        <f>SUM(D13:D14)</f>
        <v>1163877.6720486041</v>
      </c>
      <c r="E15" s="93">
        <f>SUM(E13:E14)</f>
        <v>1469471.6593409667</v>
      </c>
      <c r="F15" s="96"/>
      <c r="H15" s="111"/>
      <c r="I15" s="108" t="s">
        <v>113</v>
      </c>
      <c r="J15" s="91">
        <f t="shared" ref="J15:U15" si="10">AVERAGE(J12,J14)</f>
        <v>0</v>
      </c>
      <c r="K15" s="91">
        <f t="shared" si="10"/>
        <v>0</v>
      </c>
      <c r="L15" s="91">
        <f t="shared" si="10"/>
        <v>0</v>
      </c>
      <c r="M15" s="91">
        <f t="shared" si="10"/>
        <v>66513.616574443091</v>
      </c>
      <c r="N15" s="91">
        <f t="shared" si="10"/>
        <v>201532.24819254046</v>
      </c>
      <c r="O15" s="91">
        <f t="shared" si="10"/>
        <v>469681.97781220503</v>
      </c>
      <c r="P15" s="91">
        <f t="shared" si="10"/>
        <v>687654.36772717582</v>
      </c>
      <c r="Q15" s="91">
        <f t="shared" si="10"/>
        <v>777673.24274287885</v>
      </c>
      <c r="R15" s="91">
        <f t="shared" si="10"/>
        <v>980588.57931258786</v>
      </c>
      <c r="S15" s="91">
        <f t="shared" si="10"/>
        <v>1137764.5057382425</v>
      </c>
      <c r="T15" s="91">
        <f t="shared" si="10"/>
        <v>1163716.2952709305</v>
      </c>
      <c r="U15" s="91">
        <f t="shared" si="10"/>
        <v>1163716.2952709305</v>
      </c>
      <c r="V15" s="91">
        <f>AVERAGE(J15:U15)</f>
        <v>554070.09405349463</v>
      </c>
      <c r="W15" s="109"/>
    </row>
    <row r="16" spans="2:23" x14ac:dyDescent="0.35"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09"/>
    </row>
    <row r="17" spans="2:23" x14ac:dyDescent="0.35">
      <c r="C17" s="75"/>
      <c r="D17" s="75"/>
      <c r="E17" s="75"/>
      <c r="F17" s="75"/>
      <c r="H17" s="107" t="s">
        <v>122</v>
      </c>
      <c r="I17" s="108" t="s">
        <v>108</v>
      </c>
      <c r="J17" s="91">
        <v>0</v>
      </c>
      <c r="K17" s="91">
        <f>J19</f>
        <v>0</v>
      </c>
      <c r="L17" s="91">
        <f t="shared" ref="L17:U17" si="11">K19</f>
        <v>0</v>
      </c>
      <c r="M17" s="91">
        <f t="shared" si="11"/>
        <v>0</v>
      </c>
      <c r="N17" s="91">
        <f t="shared" si="11"/>
        <v>224.29376888911858</v>
      </c>
      <c r="O17" s="91">
        <f t="shared" si="11"/>
        <v>224.29376888911858</v>
      </c>
      <c r="P17" s="91">
        <f t="shared" si="11"/>
        <v>224.29376888911858</v>
      </c>
      <c r="Q17" s="91">
        <f t="shared" si="11"/>
        <v>224.29376888911858</v>
      </c>
      <c r="R17" s="91">
        <f t="shared" si="11"/>
        <v>224.29376888911858</v>
      </c>
      <c r="S17" s="91">
        <f t="shared" si="11"/>
        <v>224.29376888911858</v>
      </c>
      <c r="T17" s="91">
        <f t="shared" si="11"/>
        <v>224.29376888911858</v>
      </c>
      <c r="U17" s="91">
        <f t="shared" si="11"/>
        <v>224.29376888911858</v>
      </c>
      <c r="V17" s="91"/>
      <c r="W17" s="109"/>
    </row>
    <row r="18" spans="2:23" x14ac:dyDescent="0.35">
      <c r="E18" s="72"/>
      <c r="F18" s="72"/>
      <c r="H18" s="110"/>
      <c r="I18" s="108" t="s">
        <v>4</v>
      </c>
      <c r="J18" s="91">
        <f>J111</f>
        <v>0</v>
      </c>
      <c r="K18" s="91">
        <f t="shared" ref="K18:U18" si="12">K111</f>
        <v>0</v>
      </c>
      <c r="L18" s="91">
        <f t="shared" si="12"/>
        <v>0</v>
      </c>
      <c r="M18" s="91">
        <f t="shared" si="12"/>
        <v>224.29376888911858</v>
      </c>
      <c r="N18" s="91">
        <f t="shared" si="12"/>
        <v>0</v>
      </c>
      <c r="O18" s="91">
        <f t="shared" si="12"/>
        <v>0</v>
      </c>
      <c r="P18" s="91">
        <f t="shared" si="12"/>
        <v>0</v>
      </c>
      <c r="Q18" s="91">
        <f t="shared" si="12"/>
        <v>0</v>
      </c>
      <c r="R18" s="91">
        <f t="shared" si="12"/>
        <v>0</v>
      </c>
      <c r="S18" s="91">
        <f t="shared" si="12"/>
        <v>0</v>
      </c>
      <c r="T18" s="91">
        <f t="shared" si="12"/>
        <v>0</v>
      </c>
      <c r="U18" s="91">
        <f t="shared" si="12"/>
        <v>0</v>
      </c>
      <c r="V18" s="91"/>
      <c r="W18" s="109"/>
    </row>
    <row r="19" spans="2:23" x14ac:dyDescent="0.35">
      <c r="H19" s="110"/>
      <c r="I19" s="108" t="s">
        <v>110</v>
      </c>
      <c r="J19" s="91">
        <f t="shared" ref="J19:U19" si="13">SUM(J17:J18)</f>
        <v>0</v>
      </c>
      <c r="K19" s="91">
        <f t="shared" si="13"/>
        <v>0</v>
      </c>
      <c r="L19" s="91">
        <f t="shared" si="13"/>
        <v>0</v>
      </c>
      <c r="M19" s="91">
        <f t="shared" si="13"/>
        <v>224.29376888911858</v>
      </c>
      <c r="N19" s="91">
        <f t="shared" si="13"/>
        <v>224.29376888911858</v>
      </c>
      <c r="O19" s="91">
        <f t="shared" si="13"/>
        <v>224.29376888911858</v>
      </c>
      <c r="P19" s="91">
        <f t="shared" si="13"/>
        <v>224.29376888911858</v>
      </c>
      <c r="Q19" s="91">
        <f t="shared" si="13"/>
        <v>224.29376888911858</v>
      </c>
      <c r="R19" s="91">
        <f t="shared" si="13"/>
        <v>224.29376888911858</v>
      </c>
      <c r="S19" s="91">
        <f t="shared" si="13"/>
        <v>224.29376888911858</v>
      </c>
      <c r="T19" s="91">
        <f t="shared" si="13"/>
        <v>224.29376888911858</v>
      </c>
      <c r="U19" s="91">
        <f t="shared" si="13"/>
        <v>224.29376888911858</v>
      </c>
      <c r="V19" s="91"/>
      <c r="W19" s="109"/>
    </row>
    <row r="20" spans="2:23" x14ac:dyDescent="0.35">
      <c r="B20" s="70" t="s">
        <v>124</v>
      </c>
      <c r="H20" s="111"/>
      <c r="I20" s="108" t="s">
        <v>113</v>
      </c>
      <c r="J20" s="91">
        <f t="shared" ref="J20:U20" si="14">AVERAGE(J17,J19)</f>
        <v>0</v>
      </c>
      <c r="K20" s="91">
        <f t="shared" si="14"/>
        <v>0</v>
      </c>
      <c r="L20" s="91">
        <f t="shared" si="14"/>
        <v>0</v>
      </c>
      <c r="M20" s="91">
        <f t="shared" si="14"/>
        <v>112.14688444455929</v>
      </c>
      <c r="N20" s="91">
        <f t="shared" si="14"/>
        <v>224.29376888911858</v>
      </c>
      <c r="O20" s="91">
        <f t="shared" si="14"/>
        <v>224.29376888911858</v>
      </c>
      <c r="P20" s="91">
        <f t="shared" si="14"/>
        <v>224.29376888911858</v>
      </c>
      <c r="Q20" s="91">
        <f t="shared" si="14"/>
        <v>224.29376888911858</v>
      </c>
      <c r="R20" s="91">
        <f t="shared" si="14"/>
        <v>224.29376888911858</v>
      </c>
      <c r="S20" s="91">
        <f t="shared" si="14"/>
        <v>224.29376888911858</v>
      </c>
      <c r="T20" s="91">
        <f t="shared" si="14"/>
        <v>224.29376888911858</v>
      </c>
      <c r="U20" s="91">
        <f t="shared" si="14"/>
        <v>224.29376888911858</v>
      </c>
      <c r="V20" s="91">
        <f>AVERAGE(J20:U20)</f>
        <v>158.87475296312567</v>
      </c>
      <c r="W20" s="109"/>
    </row>
    <row r="21" spans="2:23" x14ac:dyDescent="0.35">
      <c r="H21" s="113"/>
      <c r="I21" s="114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9"/>
    </row>
    <row r="22" spans="2:23" ht="28" x14ac:dyDescent="0.35">
      <c r="B22" s="76" t="s">
        <v>91</v>
      </c>
      <c r="C22" s="83" t="s">
        <v>111</v>
      </c>
      <c r="D22" s="83" t="s">
        <v>112</v>
      </c>
      <c r="E22" s="84" t="s">
        <v>77</v>
      </c>
      <c r="F22" s="85"/>
      <c r="H22" s="115" t="s">
        <v>123</v>
      </c>
      <c r="I22" s="116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09"/>
    </row>
    <row r="23" spans="2:23" x14ac:dyDescent="0.35">
      <c r="B23" s="77" t="s">
        <v>114</v>
      </c>
      <c r="C23" s="78">
        <f>U142</f>
        <v>482.23959849111679</v>
      </c>
      <c r="D23" s="78">
        <f>U168</f>
        <v>2084.6448191868512</v>
      </c>
      <c r="E23" s="78">
        <f t="shared" ref="E23:E29" si="15">SUM(C23:D23)</f>
        <v>2566.884417677968</v>
      </c>
      <c r="F23" s="87"/>
      <c r="H23" s="116"/>
      <c r="I23" s="116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09"/>
    </row>
    <row r="24" spans="2:23" x14ac:dyDescent="0.35">
      <c r="B24" s="77" t="s">
        <v>115</v>
      </c>
      <c r="C24" s="78">
        <f t="shared" ref="C24:C28" si="16">U143</f>
        <v>110.89412054032461</v>
      </c>
      <c r="D24" s="78">
        <f t="shared" ref="D24:D28" si="17">U169</f>
        <v>250.79348336955707</v>
      </c>
      <c r="E24" s="78">
        <f t="shared" si="15"/>
        <v>361.68760390988166</v>
      </c>
      <c r="F24" s="87"/>
      <c r="H24" s="118"/>
      <c r="I24" s="119"/>
      <c r="J24" s="91" t="s">
        <v>94</v>
      </c>
      <c r="K24" s="91" t="s">
        <v>95</v>
      </c>
      <c r="L24" s="91" t="s">
        <v>96</v>
      </c>
      <c r="M24" s="91" t="s">
        <v>97</v>
      </c>
      <c r="N24" s="91" t="s">
        <v>98</v>
      </c>
      <c r="O24" s="91" t="s">
        <v>99</v>
      </c>
      <c r="P24" s="91" t="s">
        <v>100</v>
      </c>
      <c r="Q24" s="91" t="s">
        <v>101</v>
      </c>
      <c r="R24" s="91" t="s">
        <v>102</v>
      </c>
      <c r="S24" s="91" t="s">
        <v>103</v>
      </c>
      <c r="T24" s="91" t="s">
        <v>104</v>
      </c>
      <c r="U24" s="91" t="s">
        <v>105</v>
      </c>
      <c r="V24" s="91" t="s">
        <v>106</v>
      </c>
      <c r="W24" s="120" t="s">
        <v>77</v>
      </c>
    </row>
    <row r="25" spans="2:23" x14ac:dyDescent="0.35">
      <c r="B25" s="77" t="s">
        <v>117</v>
      </c>
      <c r="C25" s="78">
        <f t="shared" si="16"/>
        <v>52.506780885666657</v>
      </c>
      <c r="D25" s="78">
        <f t="shared" si="17"/>
        <v>238.26295325270002</v>
      </c>
      <c r="E25" s="78">
        <f t="shared" si="15"/>
        <v>290.76973413836669</v>
      </c>
      <c r="F25" s="87"/>
      <c r="H25" s="107" t="s">
        <v>107</v>
      </c>
      <c r="I25" s="108" t="s">
        <v>108</v>
      </c>
      <c r="J25" s="91">
        <v>0</v>
      </c>
      <c r="K25" s="91">
        <f t="shared" ref="K25:U25" si="18">J27</f>
        <v>0</v>
      </c>
      <c r="L25" s="91">
        <f t="shared" si="18"/>
        <v>0</v>
      </c>
      <c r="M25" s="91">
        <f t="shared" si="18"/>
        <v>0</v>
      </c>
      <c r="N25" s="91">
        <f t="shared" si="18"/>
        <v>0</v>
      </c>
      <c r="O25" s="91">
        <f t="shared" si="18"/>
        <v>509.27859522974171</v>
      </c>
      <c r="P25" s="91">
        <f t="shared" si="18"/>
        <v>1018.5571904594834</v>
      </c>
      <c r="Q25" s="91">
        <f t="shared" si="18"/>
        <v>1527.8357856892251</v>
      </c>
      <c r="R25" s="91">
        <f t="shared" si="18"/>
        <v>2037.1143809189668</v>
      </c>
      <c r="S25" s="91">
        <f t="shared" si="18"/>
        <v>2546.3929761487084</v>
      </c>
      <c r="T25" s="91">
        <f t="shared" si="18"/>
        <v>3055.6715713784502</v>
      </c>
      <c r="U25" s="91">
        <f t="shared" si="18"/>
        <v>3564.9501666081919</v>
      </c>
      <c r="V25" s="91"/>
      <c r="W25" s="120"/>
    </row>
    <row r="26" spans="2:23" x14ac:dyDescent="0.35">
      <c r="B26" s="77" t="s">
        <v>118</v>
      </c>
      <c r="C26" s="78">
        <f t="shared" si="16"/>
        <v>1320.2018700296912</v>
      </c>
      <c r="D26" s="78">
        <f t="shared" si="17"/>
        <v>3096.6970155456829</v>
      </c>
      <c r="E26" s="78">
        <f t="shared" si="15"/>
        <v>4416.8988855753742</v>
      </c>
      <c r="F26" s="87"/>
      <c r="H26" s="110"/>
      <c r="I26" s="108" t="s">
        <v>4</v>
      </c>
      <c r="J26" s="91">
        <f>J140</f>
        <v>0</v>
      </c>
      <c r="K26" s="91">
        <f t="shared" ref="K26:U26" si="19">K140</f>
        <v>0</v>
      </c>
      <c r="L26" s="91">
        <f t="shared" si="19"/>
        <v>0</v>
      </c>
      <c r="M26" s="91">
        <f t="shared" si="19"/>
        <v>0</v>
      </c>
      <c r="N26" s="91">
        <f t="shared" si="19"/>
        <v>509.27859522974171</v>
      </c>
      <c r="O26" s="91">
        <f t="shared" si="19"/>
        <v>509.27859522974171</v>
      </c>
      <c r="P26" s="91">
        <f t="shared" si="19"/>
        <v>509.27859522974171</v>
      </c>
      <c r="Q26" s="91">
        <f t="shared" si="19"/>
        <v>509.27859522974171</v>
      </c>
      <c r="R26" s="91">
        <f t="shared" si="19"/>
        <v>509.27859522974171</v>
      </c>
      <c r="S26" s="91">
        <f t="shared" si="19"/>
        <v>509.27859522974171</v>
      </c>
      <c r="T26" s="91">
        <f t="shared" si="19"/>
        <v>509.27859522974171</v>
      </c>
      <c r="U26" s="91">
        <f t="shared" si="19"/>
        <v>509.27859522974171</v>
      </c>
      <c r="V26" s="91"/>
      <c r="W26" s="91">
        <f>SUM(J26:U26)</f>
        <v>4074.2287618379337</v>
      </c>
    </row>
    <row r="27" spans="2:23" x14ac:dyDescent="0.35">
      <c r="B27" s="77" t="s">
        <v>119</v>
      </c>
      <c r="C27" s="78">
        <f t="shared" si="16"/>
        <v>0</v>
      </c>
      <c r="D27" s="78">
        <f t="shared" si="17"/>
        <v>206.54394990630965</v>
      </c>
      <c r="E27" s="78">
        <f t="shared" si="15"/>
        <v>206.54394990630965</v>
      </c>
      <c r="F27" s="87"/>
      <c r="H27" s="110"/>
      <c r="I27" s="108" t="s">
        <v>110</v>
      </c>
      <c r="J27" s="91">
        <f t="shared" ref="J27:U27" si="20">SUM(J25:J26)</f>
        <v>0</v>
      </c>
      <c r="K27" s="91">
        <f t="shared" si="20"/>
        <v>0</v>
      </c>
      <c r="L27" s="91">
        <f t="shared" si="20"/>
        <v>0</v>
      </c>
      <c r="M27" s="91">
        <f t="shared" si="20"/>
        <v>0</v>
      </c>
      <c r="N27" s="91">
        <f t="shared" si="20"/>
        <v>509.27859522974171</v>
      </c>
      <c r="O27" s="91">
        <f t="shared" si="20"/>
        <v>1018.5571904594834</v>
      </c>
      <c r="P27" s="91">
        <f t="shared" si="20"/>
        <v>1527.8357856892251</v>
      </c>
      <c r="Q27" s="91">
        <f t="shared" si="20"/>
        <v>2037.1143809189668</v>
      </c>
      <c r="R27" s="91">
        <f t="shared" si="20"/>
        <v>2546.3929761487084</v>
      </c>
      <c r="S27" s="91">
        <f t="shared" si="20"/>
        <v>3055.6715713784502</v>
      </c>
      <c r="T27" s="91">
        <f t="shared" si="20"/>
        <v>3564.9501666081919</v>
      </c>
      <c r="U27" s="91">
        <f t="shared" si="20"/>
        <v>4074.2287618379337</v>
      </c>
      <c r="V27" s="91"/>
      <c r="W27" s="120"/>
    </row>
    <row r="28" spans="2:23" x14ac:dyDescent="0.35">
      <c r="B28" s="77" t="s">
        <v>120</v>
      </c>
      <c r="C28" s="78">
        <f t="shared" si="16"/>
        <v>2108.3863918911343</v>
      </c>
      <c r="D28" s="78">
        <f t="shared" si="17"/>
        <v>4254.5861565815285</v>
      </c>
      <c r="E28" s="78">
        <f t="shared" si="15"/>
        <v>6362.9725484726623</v>
      </c>
      <c r="F28" s="87"/>
      <c r="H28" s="111"/>
      <c r="I28" s="108" t="s">
        <v>113</v>
      </c>
      <c r="J28" s="91">
        <f>AVERAGE(J25,J27)</f>
        <v>0</v>
      </c>
      <c r="K28" s="91">
        <f t="shared" ref="K28:U28" si="21">AVERAGE(K25,K27)</f>
        <v>0</v>
      </c>
      <c r="L28" s="91">
        <f t="shared" si="21"/>
        <v>0</v>
      </c>
      <c r="M28" s="91">
        <f t="shared" si="21"/>
        <v>0</v>
      </c>
      <c r="N28" s="91">
        <f t="shared" si="21"/>
        <v>254.63929761487086</v>
      </c>
      <c r="O28" s="91">
        <f t="shared" si="21"/>
        <v>763.91789284461254</v>
      </c>
      <c r="P28" s="91">
        <f t="shared" si="21"/>
        <v>1273.1964880743542</v>
      </c>
      <c r="Q28" s="91">
        <f t="shared" si="21"/>
        <v>1782.475083304096</v>
      </c>
      <c r="R28" s="91">
        <f t="shared" si="21"/>
        <v>2291.7536785338375</v>
      </c>
      <c r="S28" s="91">
        <f t="shared" si="21"/>
        <v>2801.0322737635793</v>
      </c>
      <c r="T28" s="91">
        <f t="shared" si="21"/>
        <v>3310.310868993321</v>
      </c>
      <c r="U28" s="91">
        <f t="shared" si="21"/>
        <v>3819.5894642230628</v>
      </c>
      <c r="V28" s="91">
        <f>AVERAGE(J28:U28)</f>
        <v>1358.0762539459779</v>
      </c>
      <c r="W28" s="120"/>
    </row>
    <row r="29" spans="2:23" x14ac:dyDescent="0.35">
      <c r="B29" s="76" t="s">
        <v>121</v>
      </c>
      <c r="C29" s="95">
        <f>SUM(C23:C28)</f>
        <v>4074.2287618379337</v>
      </c>
      <c r="D29" s="95">
        <f>SUM(D23:D28)</f>
        <v>10131.528377842629</v>
      </c>
      <c r="E29" s="89">
        <f t="shared" si="15"/>
        <v>14205.757139680563</v>
      </c>
      <c r="F29" s="90"/>
      <c r="H29" s="118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19"/>
    </row>
    <row r="30" spans="2:23" x14ac:dyDescent="0.35">
      <c r="B30" s="77" t="s">
        <v>93</v>
      </c>
      <c r="C30" s="91">
        <f>E30*C44</f>
        <v>8.388932162095653</v>
      </c>
      <c r="D30" s="91">
        <f>E30*D44</f>
        <v>21.516903689786822</v>
      </c>
      <c r="E30" s="78">
        <f>U37</f>
        <v>29.905835851882475</v>
      </c>
      <c r="F30" s="87"/>
      <c r="H30" s="107" t="s">
        <v>116</v>
      </c>
      <c r="I30" s="108" t="s">
        <v>108</v>
      </c>
      <c r="J30" s="91">
        <v>0</v>
      </c>
      <c r="K30" s="91">
        <f t="shared" ref="K30:U30" si="22">J32</f>
        <v>0</v>
      </c>
      <c r="L30" s="91">
        <f t="shared" si="22"/>
        <v>0</v>
      </c>
      <c r="M30" s="91">
        <f t="shared" si="22"/>
        <v>0</v>
      </c>
      <c r="N30" s="91">
        <f t="shared" si="22"/>
        <v>0</v>
      </c>
      <c r="O30" s="91">
        <f t="shared" si="22"/>
        <v>223.81665583789697</v>
      </c>
      <c r="P30" s="91">
        <f t="shared" si="22"/>
        <v>670.28855979842615</v>
      </c>
      <c r="Q30" s="91">
        <f t="shared" si="22"/>
        <v>1784.036572500255</v>
      </c>
      <c r="R30" s="91">
        <f t="shared" si="22"/>
        <v>2965.6648642352711</v>
      </c>
      <c r="S30" s="91">
        <f t="shared" si="22"/>
        <v>4383.3658109374264</v>
      </c>
      <c r="T30" s="91">
        <f t="shared" si="22"/>
        <v>6240.29715039865</v>
      </c>
      <c r="U30" s="91">
        <f t="shared" si="22"/>
        <v>8185.9127641206396</v>
      </c>
      <c r="V30" s="91"/>
      <c r="W30" s="120"/>
    </row>
    <row r="31" spans="2:23" x14ac:dyDescent="0.35">
      <c r="B31" s="92" t="s">
        <v>77</v>
      </c>
      <c r="C31" s="93">
        <f>SUM(C29:C30)</f>
        <v>4082.6176940000291</v>
      </c>
      <c r="D31" s="93">
        <f>SUM(D29:D30)</f>
        <v>10153.045281532415</v>
      </c>
      <c r="E31" s="93">
        <f>SUM(E29:E30)</f>
        <v>14235.662975532447</v>
      </c>
      <c r="F31" s="96"/>
      <c r="H31" s="110"/>
      <c r="I31" s="108" t="s">
        <v>4</v>
      </c>
      <c r="J31" s="91">
        <f>J166</f>
        <v>0</v>
      </c>
      <c r="K31" s="91">
        <f t="shared" ref="K31:U31" si="23">K166</f>
        <v>0</v>
      </c>
      <c r="L31" s="91">
        <f t="shared" si="23"/>
        <v>0</v>
      </c>
      <c r="M31" s="91">
        <f t="shared" si="23"/>
        <v>0</v>
      </c>
      <c r="N31" s="91">
        <f t="shared" si="23"/>
        <v>223.81665583789697</v>
      </c>
      <c r="O31" s="91">
        <f t="shared" si="23"/>
        <v>446.47190396052912</v>
      </c>
      <c r="P31" s="91">
        <f t="shared" si="23"/>
        <v>1113.7480127018289</v>
      </c>
      <c r="Q31" s="91">
        <f t="shared" si="23"/>
        <v>1181.6282917350159</v>
      </c>
      <c r="R31" s="91">
        <f t="shared" si="23"/>
        <v>1417.7009467021558</v>
      </c>
      <c r="S31" s="91">
        <f t="shared" si="23"/>
        <v>1856.9313394612241</v>
      </c>
      <c r="T31" s="91">
        <f t="shared" si="23"/>
        <v>1945.6156137219891</v>
      </c>
      <c r="U31" s="91">
        <f t="shared" si="23"/>
        <v>1945.6156137219891</v>
      </c>
      <c r="V31" s="91"/>
      <c r="W31" s="91">
        <f>SUM(J31:U31)</f>
        <v>10131.528377842629</v>
      </c>
    </row>
    <row r="32" spans="2:23" x14ac:dyDescent="0.35">
      <c r="B32" s="97"/>
      <c r="C32" s="90"/>
      <c r="D32" s="90"/>
      <c r="E32" s="90"/>
      <c r="F32" s="90"/>
      <c r="H32" s="110"/>
      <c r="I32" s="108" t="s">
        <v>110</v>
      </c>
      <c r="J32" s="91">
        <f t="shared" ref="J32:U32" si="24">SUM(J30:J31)</f>
        <v>0</v>
      </c>
      <c r="K32" s="91">
        <f t="shared" si="24"/>
        <v>0</v>
      </c>
      <c r="L32" s="91">
        <f t="shared" si="24"/>
        <v>0</v>
      </c>
      <c r="M32" s="91">
        <f t="shared" si="24"/>
        <v>0</v>
      </c>
      <c r="N32" s="91">
        <f t="shared" si="24"/>
        <v>223.81665583789697</v>
      </c>
      <c r="O32" s="91">
        <f t="shared" si="24"/>
        <v>670.28855979842615</v>
      </c>
      <c r="P32" s="91">
        <f t="shared" si="24"/>
        <v>1784.036572500255</v>
      </c>
      <c r="Q32" s="91">
        <f t="shared" si="24"/>
        <v>2965.6648642352711</v>
      </c>
      <c r="R32" s="91">
        <f t="shared" si="24"/>
        <v>4383.3658109374264</v>
      </c>
      <c r="S32" s="91">
        <f t="shared" si="24"/>
        <v>6240.29715039865</v>
      </c>
      <c r="T32" s="91">
        <f t="shared" si="24"/>
        <v>8185.9127641206396</v>
      </c>
      <c r="U32" s="91">
        <f t="shared" si="24"/>
        <v>10131.528377842629</v>
      </c>
      <c r="V32" s="91"/>
      <c r="W32" s="120"/>
    </row>
    <row r="33" spans="2:23" x14ac:dyDescent="0.35">
      <c r="E33" s="75"/>
      <c r="F33" s="75"/>
      <c r="H33" s="111"/>
      <c r="I33" s="108" t="s">
        <v>113</v>
      </c>
      <c r="J33" s="91">
        <f t="shared" ref="J33:U33" si="25">AVERAGE(J30,J32)</f>
        <v>0</v>
      </c>
      <c r="K33" s="91">
        <f t="shared" si="25"/>
        <v>0</v>
      </c>
      <c r="L33" s="91">
        <f t="shared" si="25"/>
        <v>0</v>
      </c>
      <c r="M33" s="91">
        <f t="shared" si="25"/>
        <v>0</v>
      </c>
      <c r="N33" s="91">
        <f t="shared" si="25"/>
        <v>111.90832791894849</v>
      </c>
      <c r="O33" s="91">
        <f t="shared" si="25"/>
        <v>447.05260781816156</v>
      </c>
      <c r="P33" s="91">
        <f t="shared" si="25"/>
        <v>1227.1625661493406</v>
      </c>
      <c r="Q33" s="91">
        <f t="shared" si="25"/>
        <v>2374.850718367763</v>
      </c>
      <c r="R33" s="91">
        <f t="shared" si="25"/>
        <v>3674.5153375863488</v>
      </c>
      <c r="S33" s="91">
        <f t="shared" si="25"/>
        <v>5311.8314806680382</v>
      </c>
      <c r="T33" s="91">
        <f t="shared" si="25"/>
        <v>7213.1049572596448</v>
      </c>
      <c r="U33" s="91">
        <f t="shared" si="25"/>
        <v>9158.7205709816335</v>
      </c>
      <c r="V33" s="91">
        <f>AVERAGE(J33:U33)</f>
        <v>2459.9288805624901</v>
      </c>
      <c r="W33" s="120"/>
    </row>
    <row r="34" spans="2:23" x14ac:dyDescent="0.35">
      <c r="E34" s="72"/>
      <c r="F34" s="72"/>
      <c r="H34" s="118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19"/>
    </row>
    <row r="35" spans="2:23" x14ac:dyDescent="0.35">
      <c r="H35" s="107" t="s">
        <v>122</v>
      </c>
      <c r="I35" s="108" t="s">
        <v>108</v>
      </c>
      <c r="J35" s="91">
        <v>0</v>
      </c>
      <c r="K35" s="91">
        <f>J37</f>
        <v>0</v>
      </c>
      <c r="L35" s="91">
        <f t="shared" ref="L35:U35" si="26">K37</f>
        <v>0</v>
      </c>
      <c r="M35" s="91">
        <f t="shared" si="26"/>
        <v>0</v>
      </c>
      <c r="N35" s="91">
        <f t="shared" si="26"/>
        <v>0</v>
      </c>
      <c r="O35" s="91">
        <f t="shared" si="26"/>
        <v>3.7382294814853094</v>
      </c>
      <c r="P35" s="91">
        <f t="shared" si="26"/>
        <v>7.4764589629706188</v>
      </c>
      <c r="Q35" s="91">
        <f t="shared" si="26"/>
        <v>11.214688444455929</v>
      </c>
      <c r="R35" s="91">
        <f t="shared" si="26"/>
        <v>14.952917925941238</v>
      </c>
      <c r="S35" s="91">
        <f t="shared" si="26"/>
        <v>18.691147407426548</v>
      </c>
      <c r="T35" s="91">
        <f t="shared" si="26"/>
        <v>22.429376888911857</v>
      </c>
      <c r="U35" s="91">
        <f t="shared" si="26"/>
        <v>26.167606370397166</v>
      </c>
      <c r="V35" s="91"/>
      <c r="W35" s="120"/>
    </row>
    <row r="36" spans="2:23" x14ac:dyDescent="0.35">
      <c r="B36" s="70" t="s">
        <v>125</v>
      </c>
      <c r="H36" s="110"/>
      <c r="I36" s="108" t="s">
        <v>4</v>
      </c>
      <c r="J36" s="91">
        <f>J192</f>
        <v>0</v>
      </c>
      <c r="K36" s="91">
        <f t="shared" ref="K36:U36" si="27">K192</f>
        <v>0</v>
      </c>
      <c r="L36" s="91">
        <f t="shared" si="27"/>
        <v>0</v>
      </c>
      <c r="M36" s="91">
        <f t="shared" si="27"/>
        <v>0</v>
      </c>
      <c r="N36" s="91">
        <f t="shared" si="27"/>
        <v>3.7382294814853094</v>
      </c>
      <c r="O36" s="91">
        <f t="shared" si="27"/>
        <v>3.7382294814853094</v>
      </c>
      <c r="P36" s="91">
        <f t="shared" si="27"/>
        <v>3.7382294814853094</v>
      </c>
      <c r="Q36" s="91">
        <f t="shared" si="27"/>
        <v>3.7382294814853094</v>
      </c>
      <c r="R36" s="91">
        <f t="shared" si="27"/>
        <v>3.7382294814853094</v>
      </c>
      <c r="S36" s="91">
        <f t="shared" si="27"/>
        <v>3.7382294814853094</v>
      </c>
      <c r="T36" s="91">
        <f t="shared" si="27"/>
        <v>3.7382294814853094</v>
      </c>
      <c r="U36" s="91">
        <f t="shared" si="27"/>
        <v>3.7382294814853094</v>
      </c>
      <c r="V36" s="91"/>
      <c r="W36" s="91">
        <f>SUM(J36:U36)</f>
        <v>29.905835851882475</v>
      </c>
    </row>
    <row r="37" spans="2:23" x14ac:dyDescent="0.35">
      <c r="H37" s="110"/>
      <c r="I37" s="108" t="s">
        <v>110</v>
      </c>
      <c r="J37" s="91">
        <f t="shared" ref="J37:U37" si="28">SUM(J35:J36)</f>
        <v>0</v>
      </c>
      <c r="K37" s="91">
        <f t="shared" si="28"/>
        <v>0</v>
      </c>
      <c r="L37" s="91">
        <f t="shared" si="28"/>
        <v>0</v>
      </c>
      <c r="M37" s="91">
        <f t="shared" si="28"/>
        <v>0</v>
      </c>
      <c r="N37" s="91">
        <f t="shared" si="28"/>
        <v>3.7382294814853094</v>
      </c>
      <c r="O37" s="91">
        <f t="shared" si="28"/>
        <v>7.4764589629706188</v>
      </c>
      <c r="P37" s="91">
        <f t="shared" si="28"/>
        <v>11.214688444455929</v>
      </c>
      <c r="Q37" s="91">
        <f t="shared" si="28"/>
        <v>14.952917925941238</v>
      </c>
      <c r="R37" s="91">
        <f t="shared" si="28"/>
        <v>18.691147407426548</v>
      </c>
      <c r="S37" s="91">
        <f t="shared" si="28"/>
        <v>22.429376888911857</v>
      </c>
      <c r="T37" s="91">
        <f t="shared" si="28"/>
        <v>26.167606370397166</v>
      </c>
      <c r="U37" s="91">
        <f t="shared" si="28"/>
        <v>29.905835851882475</v>
      </c>
      <c r="V37" s="91"/>
      <c r="W37" s="120"/>
    </row>
    <row r="38" spans="2:23" x14ac:dyDescent="0.35">
      <c r="B38" s="73" t="s">
        <v>126</v>
      </c>
      <c r="C38" s="74" t="s">
        <v>127</v>
      </c>
      <c r="D38" s="74"/>
      <c r="E38" s="74"/>
      <c r="F38" s="74"/>
      <c r="H38" s="111"/>
      <c r="I38" s="108" t="s">
        <v>113</v>
      </c>
      <c r="J38" s="91">
        <f t="shared" ref="J38:U38" si="29">AVERAGE(J35,J37)</f>
        <v>0</v>
      </c>
      <c r="K38" s="91">
        <f t="shared" si="29"/>
        <v>0</v>
      </c>
      <c r="L38" s="91">
        <f t="shared" si="29"/>
        <v>0</v>
      </c>
      <c r="M38" s="91">
        <f t="shared" si="29"/>
        <v>0</v>
      </c>
      <c r="N38" s="91">
        <f t="shared" si="29"/>
        <v>1.8691147407426547</v>
      </c>
      <c r="O38" s="91">
        <f t="shared" si="29"/>
        <v>5.6073442222279644</v>
      </c>
      <c r="P38" s="91">
        <f t="shared" si="29"/>
        <v>9.3455737037132742</v>
      </c>
      <c r="Q38" s="91">
        <f t="shared" si="29"/>
        <v>13.083803185198583</v>
      </c>
      <c r="R38" s="91">
        <f t="shared" si="29"/>
        <v>16.822032666683892</v>
      </c>
      <c r="S38" s="91">
        <f t="shared" si="29"/>
        <v>20.560262148169201</v>
      </c>
      <c r="T38" s="91">
        <f t="shared" si="29"/>
        <v>24.298491629654514</v>
      </c>
      <c r="U38" s="91">
        <f t="shared" si="29"/>
        <v>28.036721111139819</v>
      </c>
      <c r="V38" s="91">
        <f>AVERAGE(J38:U38)</f>
        <v>9.9686119506274924</v>
      </c>
      <c r="W38" s="120"/>
    </row>
    <row r="39" spans="2:23" x14ac:dyDescent="0.35">
      <c r="B39" s="73"/>
      <c r="C39" s="84" t="s">
        <v>107</v>
      </c>
      <c r="D39" s="84" t="s">
        <v>116</v>
      </c>
      <c r="E39" s="98" t="s">
        <v>122</v>
      </c>
      <c r="F39" s="98" t="s">
        <v>77</v>
      </c>
    </row>
    <row r="40" spans="2:23" x14ac:dyDescent="0.35">
      <c r="B40" s="77" t="s">
        <v>129</v>
      </c>
      <c r="C40" s="78">
        <f>V10</f>
        <v>216417.84146331248</v>
      </c>
      <c r="D40" s="78">
        <f>V15</f>
        <v>554070.09405349463</v>
      </c>
      <c r="E40" s="91">
        <f>V20</f>
        <v>158.87475296312567</v>
      </c>
      <c r="F40" s="91">
        <f>SUM(C40:E40)</f>
        <v>770646.81026977021</v>
      </c>
      <c r="U40" s="123"/>
      <c r="V40" s="122"/>
    </row>
    <row r="41" spans="2:23" x14ac:dyDescent="0.35">
      <c r="B41" s="77" t="s">
        <v>130</v>
      </c>
      <c r="C41" s="78">
        <f>-V28</f>
        <v>-1358.0762539459779</v>
      </c>
      <c r="D41" s="78">
        <f>-V33</f>
        <v>-2459.9288805624901</v>
      </c>
      <c r="E41" s="91">
        <f>-V38</f>
        <v>-9.9686119506274924</v>
      </c>
      <c r="F41" s="91">
        <f t="shared" ref="F41:F42" si="30">SUM(C41:E41)</f>
        <v>-3827.9737464590953</v>
      </c>
      <c r="T41" s="122"/>
      <c r="U41" s="123"/>
      <c r="W41" s="122"/>
    </row>
    <row r="42" spans="2:23" x14ac:dyDescent="0.35">
      <c r="B42" s="76" t="s">
        <v>132</v>
      </c>
      <c r="C42" s="89">
        <f>SUM(C40:C41)</f>
        <v>215059.76520936651</v>
      </c>
      <c r="D42" s="89">
        <f>SUM(D40:D41)</f>
        <v>551610.16517293209</v>
      </c>
      <c r="E42" s="93">
        <f>SUM(E40:E41)</f>
        <v>148.90614101249818</v>
      </c>
      <c r="F42" s="93">
        <f t="shared" si="30"/>
        <v>766818.83652331098</v>
      </c>
      <c r="H42" s="70" t="s">
        <v>128</v>
      </c>
    </row>
    <row r="43" spans="2:23" x14ac:dyDescent="0.35">
      <c r="H43" s="70"/>
    </row>
    <row r="44" spans="2:23" x14ac:dyDescent="0.35">
      <c r="B44" s="70" t="s">
        <v>146</v>
      </c>
      <c r="C44" s="125">
        <f>C42/(C42+D42)</f>
        <v>0.28051154308625009</v>
      </c>
      <c r="D44" s="125">
        <f>D42/(C42+D42)</f>
        <v>0.71948845691374996</v>
      </c>
      <c r="H44" s="79"/>
      <c r="I44" s="80"/>
      <c r="J44" s="78" t="s">
        <v>94</v>
      </c>
      <c r="K44" s="78" t="s">
        <v>95</v>
      </c>
      <c r="L44" s="78" t="s">
        <v>96</v>
      </c>
      <c r="M44" s="78" t="s">
        <v>97</v>
      </c>
      <c r="N44" s="78" t="s">
        <v>98</v>
      </c>
      <c r="O44" s="78" t="s">
        <v>99</v>
      </c>
      <c r="P44" s="78" t="s">
        <v>100</v>
      </c>
      <c r="Q44" s="78" t="s">
        <v>101</v>
      </c>
      <c r="R44" s="78" t="s">
        <v>102</v>
      </c>
      <c r="S44" s="78" t="s">
        <v>103</v>
      </c>
      <c r="T44" s="78" t="s">
        <v>104</v>
      </c>
      <c r="U44" s="78" t="s">
        <v>105</v>
      </c>
      <c r="V44" s="78" t="s">
        <v>106</v>
      </c>
      <c r="W44" s="94" t="s">
        <v>77</v>
      </c>
    </row>
    <row r="45" spans="2:23" x14ac:dyDescent="0.35">
      <c r="H45" s="99" t="s">
        <v>131</v>
      </c>
      <c r="I45" s="100">
        <v>1715</v>
      </c>
      <c r="J45" s="78">
        <v>0</v>
      </c>
      <c r="K45" s="78">
        <f>J61</f>
        <v>0</v>
      </c>
      <c r="L45" s="78">
        <f t="shared" ref="L45:U50" si="31">K61</f>
        <v>0</v>
      </c>
      <c r="M45" s="78">
        <f t="shared" si="31"/>
        <v>0</v>
      </c>
      <c r="N45" s="78">
        <f t="shared" si="31"/>
        <v>36167.969886833758</v>
      </c>
      <c r="O45" s="78">
        <f t="shared" si="31"/>
        <v>36167.969886833758</v>
      </c>
      <c r="P45" s="78">
        <f t="shared" si="31"/>
        <v>36167.969886833758</v>
      </c>
      <c r="Q45" s="78">
        <f t="shared" si="31"/>
        <v>36167.969886833758</v>
      </c>
      <c r="R45" s="78">
        <f t="shared" si="31"/>
        <v>36167.969886833758</v>
      </c>
      <c r="S45" s="78">
        <f t="shared" si="31"/>
        <v>36167.969886833758</v>
      </c>
      <c r="T45" s="78">
        <f t="shared" si="31"/>
        <v>36167.969886833758</v>
      </c>
      <c r="U45" s="78">
        <f t="shared" si="31"/>
        <v>36167.969886833758</v>
      </c>
      <c r="V45" s="78">
        <f>AVERAGE(J45:U45)</f>
        <v>24111.979924555835</v>
      </c>
      <c r="W45" s="101"/>
    </row>
    <row r="46" spans="2:23" x14ac:dyDescent="0.35">
      <c r="H46" s="99"/>
      <c r="I46" s="100" t="s">
        <v>10</v>
      </c>
      <c r="J46" s="78">
        <v>0</v>
      </c>
      <c r="K46" s="78">
        <f t="shared" ref="K46:M50" si="32">J62</f>
        <v>0</v>
      </c>
      <c r="L46" s="78">
        <f t="shared" si="32"/>
        <v>0</v>
      </c>
      <c r="M46" s="78">
        <f t="shared" si="32"/>
        <v>0</v>
      </c>
      <c r="N46" s="78">
        <f t="shared" si="31"/>
        <v>6653.6472324194774</v>
      </c>
      <c r="O46" s="78">
        <f t="shared" si="31"/>
        <v>6653.6472324194774</v>
      </c>
      <c r="P46" s="78">
        <f t="shared" si="31"/>
        <v>6653.6472324194774</v>
      </c>
      <c r="Q46" s="78">
        <f t="shared" si="31"/>
        <v>6653.6472324194774</v>
      </c>
      <c r="R46" s="78">
        <f t="shared" si="31"/>
        <v>6653.6472324194774</v>
      </c>
      <c r="S46" s="78">
        <f t="shared" si="31"/>
        <v>6653.6472324194774</v>
      </c>
      <c r="T46" s="78">
        <f t="shared" si="31"/>
        <v>6653.6472324194774</v>
      </c>
      <c r="U46" s="78">
        <f t="shared" si="31"/>
        <v>6653.6472324194774</v>
      </c>
      <c r="V46" s="78">
        <f t="shared" ref="V46:V50" si="33">AVERAGE(J46:U46)</f>
        <v>4435.7648216129846</v>
      </c>
      <c r="W46" s="101"/>
    </row>
    <row r="47" spans="2:23" x14ac:dyDescent="0.35">
      <c r="H47" s="99"/>
      <c r="I47" s="100" t="s">
        <v>11</v>
      </c>
      <c r="J47" s="78">
        <v>0</v>
      </c>
      <c r="K47" s="78">
        <f t="shared" si="32"/>
        <v>0</v>
      </c>
      <c r="L47" s="78">
        <f t="shared" si="32"/>
        <v>0</v>
      </c>
      <c r="M47" s="78">
        <f t="shared" si="32"/>
        <v>0</v>
      </c>
      <c r="N47" s="78">
        <f t="shared" si="31"/>
        <v>1575.2034265699992</v>
      </c>
      <c r="O47" s="78">
        <f t="shared" si="31"/>
        <v>1575.2034265699992</v>
      </c>
      <c r="P47" s="78">
        <f t="shared" si="31"/>
        <v>1575.2034265699992</v>
      </c>
      <c r="Q47" s="78">
        <f t="shared" si="31"/>
        <v>1575.2034265699992</v>
      </c>
      <c r="R47" s="78">
        <f t="shared" si="31"/>
        <v>1575.2034265699992</v>
      </c>
      <c r="S47" s="78">
        <f t="shared" si="31"/>
        <v>1575.2034265699992</v>
      </c>
      <c r="T47" s="78">
        <f t="shared" si="31"/>
        <v>1575.2034265699992</v>
      </c>
      <c r="U47" s="78">
        <f t="shared" si="31"/>
        <v>1575.2034265699992</v>
      </c>
      <c r="V47" s="78">
        <f t="shared" si="33"/>
        <v>1050.1356177133327</v>
      </c>
      <c r="W47" s="101"/>
    </row>
    <row r="48" spans="2:23" x14ac:dyDescent="0.35">
      <c r="H48" s="99"/>
      <c r="I48" s="100">
        <v>1720</v>
      </c>
      <c r="J48" s="78">
        <v>0</v>
      </c>
      <c r="K48" s="78">
        <f t="shared" si="32"/>
        <v>0</v>
      </c>
      <c r="L48" s="78">
        <f t="shared" si="32"/>
        <v>0</v>
      </c>
      <c r="M48" s="78">
        <f t="shared" si="32"/>
        <v>0</v>
      </c>
      <c r="N48" s="78">
        <f t="shared" si="31"/>
        <v>118818.16830267222</v>
      </c>
      <c r="O48" s="78">
        <f t="shared" si="31"/>
        <v>118818.16830267222</v>
      </c>
      <c r="P48" s="78">
        <f t="shared" si="31"/>
        <v>118818.16830267222</v>
      </c>
      <c r="Q48" s="78">
        <f t="shared" si="31"/>
        <v>118818.16830267222</v>
      </c>
      <c r="R48" s="78">
        <f t="shared" si="31"/>
        <v>118818.16830267222</v>
      </c>
      <c r="S48" s="78">
        <f t="shared" si="31"/>
        <v>118818.16830267222</v>
      </c>
      <c r="T48" s="78">
        <f t="shared" si="31"/>
        <v>118818.16830267222</v>
      </c>
      <c r="U48" s="78">
        <f t="shared" si="31"/>
        <v>118818.16830267222</v>
      </c>
      <c r="V48" s="78">
        <f t="shared" si="33"/>
        <v>79212.112201781478</v>
      </c>
      <c r="W48" s="101"/>
    </row>
    <row r="49" spans="8:25" x14ac:dyDescent="0.35">
      <c r="H49" s="99"/>
      <c r="I49" s="100">
        <v>1725</v>
      </c>
      <c r="J49" s="78">
        <v>0</v>
      </c>
      <c r="K49" s="78">
        <f t="shared" si="32"/>
        <v>0</v>
      </c>
      <c r="L49" s="78">
        <f t="shared" si="32"/>
        <v>0</v>
      </c>
      <c r="M49" s="78">
        <f t="shared" si="32"/>
        <v>0</v>
      </c>
      <c r="N49" s="78">
        <f t="shared" si="31"/>
        <v>0</v>
      </c>
      <c r="O49" s="78">
        <f t="shared" si="31"/>
        <v>0</v>
      </c>
      <c r="P49" s="78">
        <f t="shared" si="31"/>
        <v>0</v>
      </c>
      <c r="Q49" s="78">
        <f t="shared" si="31"/>
        <v>0</v>
      </c>
      <c r="R49" s="78">
        <f t="shared" si="31"/>
        <v>0</v>
      </c>
      <c r="S49" s="78">
        <f t="shared" si="31"/>
        <v>0</v>
      </c>
      <c r="T49" s="78">
        <f t="shared" si="31"/>
        <v>0</v>
      </c>
      <c r="U49" s="78">
        <f t="shared" si="31"/>
        <v>0</v>
      </c>
      <c r="V49" s="78">
        <f t="shared" si="33"/>
        <v>0</v>
      </c>
      <c r="W49" s="101"/>
    </row>
    <row r="50" spans="8:25" x14ac:dyDescent="0.35">
      <c r="H50" s="99"/>
      <c r="I50" s="100">
        <v>1730</v>
      </c>
      <c r="J50" s="78">
        <v>0</v>
      </c>
      <c r="K50" s="78">
        <f t="shared" si="32"/>
        <v>0</v>
      </c>
      <c r="L50" s="78">
        <f t="shared" si="32"/>
        <v>0</v>
      </c>
      <c r="M50" s="78">
        <f t="shared" si="32"/>
        <v>0</v>
      </c>
      <c r="N50" s="78">
        <f t="shared" si="31"/>
        <v>142316.08145265156</v>
      </c>
      <c r="O50" s="78">
        <f t="shared" si="31"/>
        <v>142316.08145265156</v>
      </c>
      <c r="P50" s="78">
        <f t="shared" si="31"/>
        <v>142316.08145265156</v>
      </c>
      <c r="Q50" s="78">
        <f t="shared" si="31"/>
        <v>142316.08145265156</v>
      </c>
      <c r="R50" s="78">
        <f t="shared" si="31"/>
        <v>142316.08145265156</v>
      </c>
      <c r="S50" s="78">
        <f t="shared" si="31"/>
        <v>142316.08145265156</v>
      </c>
      <c r="T50" s="78">
        <f t="shared" si="31"/>
        <v>142316.08145265156</v>
      </c>
      <c r="U50" s="78">
        <f t="shared" si="31"/>
        <v>142316.08145265156</v>
      </c>
      <c r="V50" s="78">
        <f t="shared" si="33"/>
        <v>94877.38763510104</v>
      </c>
      <c r="W50" s="101"/>
    </row>
    <row r="51" spans="8:25" x14ac:dyDescent="0.35">
      <c r="H51" s="99"/>
      <c r="I51" s="76" t="s">
        <v>77</v>
      </c>
      <c r="J51" s="89">
        <f>SUM(J45:J50)</f>
        <v>0</v>
      </c>
      <c r="K51" s="89">
        <f t="shared" ref="K51" si="34">SUM(K45:K50)</f>
        <v>0</v>
      </c>
      <c r="L51" s="89">
        <f t="shared" ref="L51" si="35">SUM(L45:L50)</f>
        <v>0</v>
      </c>
      <c r="M51" s="89">
        <f t="shared" ref="M51" si="36">SUM(M45:M50)</f>
        <v>0</v>
      </c>
      <c r="N51" s="89">
        <f t="shared" ref="N51" si="37">SUM(N45:N50)</f>
        <v>305531.070301147</v>
      </c>
      <c r="O51" s="89">
        <f t="shared" ref="O51" si="38">SUM(O45:O50)</f>
        <v>305531.070301147</v>
      </c>
      <c r="P51" s="89">
        <f t="shared" ref="P51" si="39">SUM(P45:P50)</f>
        <v>305531.070301147</v>
      </c>
      <c r="Q51" s="89">
        <f t="shared" ref="Q51" si="40">SUM(Q45:Q50)</f>
        <v>305531.070301147</v>
      </c>
      <c r="R51" s="89">
        <f t="shared" ref="R51" si="41">SUM(R45:R50)</f>
        <v>305531.070301147</v>
      </c>
      <c r="S51" s="89">
        <f t="shared" ref="S51" si="42">SUM(S45:S50)</f>
        <v>305531.070301147</v>
      </c>
      <c r="T51" s="89">
        <f t="shared" ref="T51" si="43">SUM(T45:T50)</f>
        <v>305531.070301147</v>
      </c>
      <c r="U51" s="89">
        <f t="shared" ref="U51" si="44">SUM(U45:U50)</f>
        <v>305531.070301147</v>
      </c>
      <c r="V51" s="89">
        <f t="shared" ref="V51" si="45">SUM(V45:V50)</f>
        <v>203687.38020076469</v>
      </c>
      <c r="W51" s="102"/>
    </row>
    <row r="52" spans="8:25" x14ac:dyDescent="0.35">
      <c r="H52" s="79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0"/>
    </row>
    <row r="53" spans="8:25" x14ac:dyDescent="0.35">
      <c r="H53" s="99" t="s">
        <v>133</v>
      </c>
      <c r="I53" s="100">
        <v>1715</v>
      </c>
      <c r="J53" s="78">
        <v>0</v>
      </c>
      <c r="K53" s="78">
        <v>0</v>
      </c>
      <c r="L53" s="78">
        <v>0</v>
      </c>
      <c r="M53" s="78">
        <v>36167.969886833758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f t="shared" ref="V53:V58" si="46">AVERAGE(J53:U53)</f>
        <v>3013.9974905694799</v>
      </c>
      <c r="W53" s="78">
        <f t="shared" ref="W53:W59" si="47">SUM(J53:U53)</f>
        <v>36167.969886833758</v>
      </c>
    </row>
    <row r="54" spans="8:25" x14ac:dyDescent="0.35">
      <c r="H54" s="99"/>
      <c r="I54" s="100" t="s">
        <v>10</v>
      </c>
      <c r="J54" s="78">
        <v>0</v>
      </c>
      <c r="K54" s="78">
        <v>0</v>
      </c>
      <c r="L54" s="78">
        <v>0</v>
      </c>
      <c r="M54" s="78">
        <v>6653.6472324194774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f t="shared" si="46"/>
        <v>554.47060270162308</v>
      </c>
      <c r="W54" s="78">
        <f t="shared" si="47"/>
        <v>6653.6472324194774</v>
      </c>
    </row>
    <row r="55" spans="8:25" x14ac:dyDescent="0.35">
      <c r="H55" s="99"/>
      <c r="I55" s="100" t="s">
        <v>11</v>
      </c>
      <c r="J55" s="78">
        <v>0</v>
      </c>
      <c r="K55" s="78">
        <v>0</v>
      </c>
      <c r="L55" s="78">
        <v>0</v>
      </c>
      <c r="M55" s="78">
        <v>1575.2034265699992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f t="shared" si="46"/>
        <v>131.26695221416659</v>
      </c>
      <c r="W55" s="78">
        <f t="shared" si="47"/>
        <v>1575.2034265699992</v>
      </c>
    </row>
    <row r="56" spans="8:25" x14ac:dyDescent="0.35">
      <c r="H56" s="99"/>
      <c r="I56" s="100">
        <v>1720</v>
      </c>
      <c r="J56" s="78">
        <v>0</v>
      </c>
      <c r="K56" s="78">
        <v>0</v>
      </c>
      <c r="L56" s="78">
        <v>0</v>
      </c>
      <c r="M56" s="78">
        <v>118818.16830267222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f t="shared" si="46"/>
        <v>9901.5140252226847</v>
      </c>
      <c r="W56" s="78">
        <f t="shared" si="47"/>
        <v>118818.16830267222</v>
      </c>
    </row>
    <row r="57" spans="8:25" x14ac:dyDescent="0.35">
      <c r="H57" s="99"/>
      <c r="I57" s="100">
        <v>1725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f t="shared" si="46"/>
        <v>0</v>
      </c>
      <c r="W57" s="78">
        <f t="shared" si="47"/>
        <v>0</v>
      </c>
    </row>
    <row r="58" spans="8:25" x14ac:dyDescent="0.35">
      <c r="H58" s="99"/>
      <c r="I58" s="100">
        <v>1730</v>
      </c>
      <c r="J58" s="78">
        <v>0</v>
      </c>
      <c r="K58" s="78">
        <v>0</v>
      </c>
      <c r="L58" s="78">
        <v>0</v>
      </c>
      <c r="M58" s="78">
        <v>142316.08145265156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f t="shared" si="46"/>
        <v>11859.67345438763</v>
      </c>
      <c r="W58" s="78">
        <f t="shared" si="47"/>
        <v>142316.08145265156</v>
      </c>
      <c r="X58" s="103"/>
      <c r="Y58" s="103"/>
    </row>
    <row r="59" spans="8:25" x14ac:dyDescent="0.35">
      <c r="H59" s="99"/>
      <c r="I59" s="76" t="s">
        <v>77</v>
      </c>
      <c r="J59" s="89">
        <f>SUM(J53:J58)</f>
        <v>0</v>
      </c>
      <c r="K59" s="89">
        <f t="shared" ref="K59" si="48">SUM(K53:K58)</f>
        <v>0</v>
      </c>
      <c r="L59" s="89">
        <f t="shared" ref="L59" si="49">SUM(L53:L58)</f>
        <v>0</v>
      </c>
      <c r="M59" s="89">
        <f t="shared" ref="M59" si="50">SUM(M53:M58)</f>
        <v>305531.070301147</v>
      </c>
      <c r="N59" s="89">
        <f t="shared" ref="N59" si="51">SUM(N53:N58)</f>
        <v>0</v>
      </c>
      <c r="O59" s="89">
        <f t="shared" ref="O59" si="52">SUM(O53:O58)</f>
        <v>0</v>
      </c>
      <c r="P59" s="89">
        <f t="shared" ref="P59" si="53">SUM(P53:P58)</f>
        <v>0</v>
      </c>
      <c r="Q59" s="89">
        <f t="shared" ref="Q59" si="54">SUM(Q53:Q58)</f>
        <v>0</v>
      </c>
      <c r="R59" s="89">
        <f t="shared" ref="R59" si="55">SUM(R53:R58)</f>
        <v>0</v>
      </c>
      <c r="S59" s="89">
        <f t="shared" ref="S59" si="56">SUM(S53:S58)</f>
        <v>0</v>
      </c>
      <c r="T59" s="89">
        <f t="shared" ref="T59" si="57">SUM(T53:T58)</f>
        <v>0</v>
      </c>
      <c r="U59" s="89">
        <f t="shared" ref="U59" si="58">SUM(U53:U58)</f>
        <v>0</v>
      </c>
      <c r="V59" s="89">
        <f t="shared" ref="V59" si="59">SUM(V53:V58)</f>
        <v>25460.922525095586</v>
      </c>
      <c r="W59" s="89">
        <f t="shared" si="47"/>
        <v>305531.070301147</v>
      </c>
    </row>
    <row r="60" spans="8:25" x14ac:dyDescent="0.35">
      <c r="H60" s="79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0"/>
    </row>
    <row r="61" spans="8:25" x14ac:dyDescent="0.35">
      <c r="H61" s="99" t="s">
        <v>134</v>
      </c>
      <c r="I61" s="100">
        <v>1715</v>
      </c>
      <c r="J61" s="78">
        <f>J45+J53</f>
        <v>0</v>
      </c>
      <c r="K61" s="78">
        <f t="shared" ref="K61:U61" si="60">K45+K53</f>
        <v>0</v>
      </c>
      <c r="L61" s="78">
        <f t="shared" si="60"/>
        <v>0</v>
      </c>
      <c r="M61" s="78">
        <f t="shared" si="60"/>
        <v>36167.969886833758</v>
      </c>
      <c r="N61" s="78">
        <f t="shared" si="60"/>
        <v>36167.969886833758</v>
      </c>
      <c r="O61" s="78">
        <f t="shared" si="60"/>
        <v>36167.969886833758</v>
      </c>
      <c r="P61" s="78">
        <f t="shared" si="60"/>
        <v>36167.969886833758</v>
      </c>
      <c r="Q61" s="78">
        <f t="shared" si="60"/>
        <v>36167.969886833758</v>
      </c>
      <c r="R61" s="78">
        <f t="shared" si="60"/>
        <v>36167.969886833758</v>
      </c>
      <c r="S61" s="78">
        <f t="shared" si="60"/>
        <v>36167.969886833758</v>
      </c>
      <c r="T61" s="78">
        <f t="shared" si="60"/>
        <v>36167.969886833758</v>
      </c>
      <c r="U61" s="78">
        <f t="shared" si="60"/>
        <v>36167.969886833758</v>
      </c>
      <c r="V61" s="78">
        <f t="shared" ref="V61:V66" si="61">AVERAGE(J61:U61)</f>
        <v>27125.977415125311</v>
      </c>
      <c r="W61" s="101"/>
    </row>
    <row r="62" spans="8:25" x14ac:dyDescent="0.35">
      <c r="H62" s="99"/>
      <c r="I62" s="100" t="s">
        <v>10</v>
      </c>
      <c r="J62" s="78">
        <f t="shared" ref="J62:U66" si="62">J46+J54</f>
        <v>0</v>
      </c>
      <c r="K62" s="78">
        <f t="shared" si="62"/>
        <v>0</v>
      </c>
      <c r="L62" s="78">
        <f t="shared" si="62"/>
        <v>0</v>
      </c>
      <c r="M62" s="78">
        <f t="shared" si="62"/>
        <v>6653.6472324194774</v>
      </c>
      <c r="N62" s="78">
        <f t="shared" si="62"/>
        <v>6653.6472324194774</v>
      </c>
      <c r="O62" s="78">
        <f t="shared" si="62"/>
        <v>6653.6472324194774</v>
      </c>
      <c r="P62" s="78">
        <f t="shared" si="62"/>
        <v>6653.6472324194774</v>
      </c>
      <c r="Q62" s="78">
        <f t="shared" si="62"/>
        <v>6653.6472324194774</v>
      </c>
      <c r="R62" s="78">
        <f t="shared" si="62"/>
        <v>6653.6472324194774</v>
      </c>
      <c r="S62" s="78">
        <f t="shared" si="62"/>
        <v>6653.6472324194774</v>
      </c>
      <c r="T62" s="78">
        <f t="shared" si="62"/>
        <v>6653.6472324194774</v>
      </c>
      <c r="U62" s="78">
        <f t="shared" si="62"/>
        <v>6653.6472324194774</v>
      </c>
      <c r="V62" s="78">
        <f t="shared" si="61"/>
        <v>4990.2354243146083</v>
      </c>
      <c r="W62" s="101"/>
    </row>
    <row r="63" spans="8:25" x14ac:dyDescent="0.35">
      <c r="H63" s="99"/>
      <c r="I63" s="100" t="s">
        <v>11</v>
      </c>
      <c r="J63" s="78">
        <f t="shared" si="62"/>
        <v>0</v>
      </c>
      <c r="K63" s="78">
        <f t="shared" si="62"/>
        <v>0</v>
      </c>
      <c r="L63" s="78">
        <f t="shared" si="62"/>
        <v>0</v>
      </c>
      <c r="M63" s="78">
        <f t="shared" si="62"/>
        <v>1575.2034265699992</v>
      </c>
      <c r="N63" s="78">
        <f t="shared" si="62"/>
        <v>1575.2034265699992</v>
      </c>
      <c r="O63" s="78">
        <f t="shared" si="62"/>
        <v>1575.2034265699992</v>
      </c>
      <c r="P63" s="78">
        <f t="shared" si="62"/>
        <v>1575.2034265699992</v>
      </c>
      <c r="Q63" s="78">
        <f t="shared" si="62"/>
        <v>1575.2034265699992</v>
      </c>
      <c r="R63" s="78">
        <f t="shared" si="62"/>
        <v>1575.2034265699992</v>
      </c>
      <c r="S63" s="78">
        <f t="shared" si="62"/>
        <v>1575.2034265699992</v>
      </c>
      <c r="T63" s="78">
        <f t="shared" si="62"/>
        <v>1575.2034265699992</v>
      </c>
      <c r="U63" s="78">
        <f t="shared" si="62"/>
        <v>1575.2034265699992</v>
      </c>
      <c r="V63" s="78">
        <f t="shared" si="61"/>
        <v>1181.4025699274991</v>
      </c>
      <c r="W63" s="101"/>
    </row>
    <row r="64" spans="8:25" x14ac:dyDescent="0.35">
      <c r="H64" s="99"/>
      <c r="I64" s="100">
        <v>1720</v>
      </c>
      <c r="J64" s="78">
        <f t="shared" si="62"/>
        <v>0</v>
      </c>
      <c r="K64" s="78">
        <f t="shared" si="62"/>
        <v>0</v>
      </c>
      <c r="L64" s="78">
        <f t="shared" si="62"/>
        <v>0</v>
      </c>
      <c r="M64" s="78">
        <f t="shared" si="62"/>
        <v>118818.16830267222</v>
      </c>
      <c r="N64" s="78">
        <f t="shared" si="62"/>
        <v>118818.16830267222</v>
      </c>
      <c r="O64" s="78">
        <f t="shared" si="62"/>
        <v>118818.16830267222</v>
      </c>
      <c r="P64" s="78">
        <f t="shared" si="62"/>
        <v>118818.16830267222</v>
      </c>
      <c r="Q64" s="78">
        <f t="shared" si="62"/>
        <v>118818.16830267222</v>
      </c>
      <c r="R64" s="78">
        <f t="shared" si="62"/>
        <v>118818.16830267222</v>
      </c>
      <c r="S64" s="78">
        <f t="shared" si="62"/>
        <v>118818.16830267222</v>
      </c>
      <c r="T64" s="78">
        <f t="shared" si="62"/>
        <v>118818.16830267222</v>
      </c>
      <c r="U64" s="78">
        <f t="shared" si="62"/>
        <v>118818.16830267222</v>
      </c>
      <c r="V64" s="78">
        <f t="shared" si="61"/>
        <v>89113.626227004163</v>
      </c>
      <c r="W64" s="101"/>
    </row>
    <row r="65" spans="8:23" x14ac:dyDescent="0.35">
      <c r="H65" s="99"/>
      <c r="I65" s="100">
        <v>1725</v>
      </c>
      <c r="J65" s="78">
        <f t="shared" si="62"/>
        <v>0</v>
      </c>
      <c r="K65" s="78">
        <f t="shared" si="62"/>
        <v>0</v>
      </c>
      <c r="L65" s="78">
        <f t="shared" si="62"/>
        <v>0</v>
      </c>
      <c r="M65" s="78">
        <f t="shared" si="62"/>
        <v>0</v>
      </c>
      <c r="N65" s="78">
        <f t="shared" si="62"/>
        <v>0</v>
      </c>
      <c r="O65" s="78">
        <f t="shared" si="62"/>
        <v>0</v>
      </c>
      <c r="P65" s="78">
        <f t="shared" si="62"/>
        <v>0</v>
      </c>
      <c r="Q65" s="78">
        <f t="shared" si="62"/>
        <v>0</v>
      </c>
      <c r="R65" s="78">
        <f t="shared" si="62"/>
        <v>0</v>
      </c>
      <c r="S65" s="78">
        <f t="shared" si="62"/>
        <v>0</v>
      </c>
      <c r="T65" s="78">
        <f t="shared" si="62"/>
        <v>0</v>
      </c>
      <c r="U65" s="78">
        <f t="shared" si="62"/>
        <v>0</v>
      </c>
      <c r="V65" s="78">
        <f t="shared" si="61"/>
        <v>0</v>
      </c>
      <c r="W65" s="101"/>
    </row>
    <row r="66" spans="8:23" x14ac:dyDescent="0.35">
      <c r="H66" s="99"/>
      <c r="I66" s="100">
        <v>1730</v>
      </c>
      <c r="J66" s="78">
        <f t="shared" si="62"/>
        <v>0</v>
      </c>
      <c r="K66" s="78">
        <f t="shared" si="62"/>
        <v>0</v>
      </c>
      <c r="L66" s="78">
        <f t="shared" si="62"/>
        <v>0</v>
      </c>
      <c r="M66" s="78">
        <f t="shared" si="62"/>
        <v>142316.08145265156</v>
      </c>
      <c r="N66" s="78">
        <f t="shared" si="62"/>
        <v>142316.08145265156</v>
      </c>
      <c r="O66" s="78">
        <f t="shared" si="62"/>
        <v>142316.08145265156</v>
      </c>
      <c r="P66" s="78">
        <f t="shared" si="62"/>
        <v>142316.08145265156</v>
      </c>
      <c r="Q66" s="78">
        <f t="shared" si="62"/>
        <v>142316.08145265156</v>
      </c>
      <c r="R66" s="78">
        <f t="shared" si="62"/>
        <v>142316.08145265156</v>
      </c>
      <c r="S66" s="78">
        <f t="shared" si="62"/>
        <v>142316.08145265156</v>
      </c>
      <c r="T66" s="78">
        <f t="shared" si="62"/>
        <v>142316.08145265156</v>
      </c>
      <c r="U66" s="78">
        <f t="shared" si="62"/>
        <v>142316.08145265156</v>
      </c>
      <c r="V66" s="78">
        <f t="shared" si="61"/>
        <v>106737.06108948868</v>
      </c>
      <c r="W66" s="101"/>
    </row>
    <row r="67" spans="8:23" x14ac:dyDescent="0.35">
      <c r="H67" s="99"/>
      <c r="I67" s="76" t="s">
        <v>77</v>
      </c>
      <c r="J67" s="89">
        <f>SUM(J61:J66)</f>
        <v>0</v>
      </c>
      <c r="K67" s="89">
        <f t="shared" ref="K67" si="63">SUM(K61:K66)</f>
        <v>0</v>
      </c>
      <c r="L67" s="89">
        <f t="shared" ref="L67" si="64">SUM(L61:L66)</f>
        <v>0</v>
      </c>
      <c r="M67" s="89">
        <f t="shared" ref="M67" si="65">SUM(M61:M66)</f>
        <v>305531.070301147</v>
      </c>
      <c r="N67" s="89">
        <f t="shared" ref="N67" si="66">SUM(N61:N66)</f>
        <v>305531.070301147</v>
      </c>
      <c r="O67" s="89">
        <f t="shared" ref="O67" si="67">SUM(O61:O66)</f>
        <v>305531.070301147</v>
      </c>
      <c r="P67" s="89">
        <f t="shared" ref="P67" si="68">SUM(P61:P66)</f>
        <v>305531.070301147</v>
      </c>
      <c r="Q67" s="89">
        <f t="shared" ref="Q67" si="69">SUM(Q61:Q66)</f>
        <v>305531.070301147</v>
      </c>
      <c r="R67" s="89">
        <f t="shared" ref="R67" si="70">SUM(R61:R66)</f>
        <v>305531.070301147</v>
      </c>
      <c r="S67" s="89">
        <f t="shared" ref="S67" si="71">SUM(S61:S66)</f>
        <v>305531.070301147</v>
      </c>
      <c r="T67" s="89">
        <f t="shared" ref="T67" si="72">SUM(T61:T66)</f>
        <v>305531.070301147</v>
      </c>
      <c r="U67" s="89">
        <f t="shared" ref="U67" si="73">SUM(U61:U66)</f>
        <v>305531.070301147</v>
      </c>
      <c r="V67" s="89">
        <f t="shared" ref="V67" si="74">SUM(V61:V66)</f>
        <v>229148.30272586027</v>
      </c>
      <c r="W67" s="101"/>
    </row>
    <row r="70" spans="8:23" x14ac:dyDescent="0.35">
      <c r="H70" s="79"/>
      <c r="I70" s="80"/>
      <c r="J70" s="78" t="s">
        <v>94</v>
      </c>
      <c r="K70" s="78" t="s">
        <v>95</v>
      </c>
      <c r="L70" s="78" t="s">
        <v>96</v>
      </c>
      <c r="M70" s="78" t="s">
        <v>97</v>
      </c>
      <c r="N70" s="78" t="s">
        <v>98</v>
      </c>
      <c r="O70" s="78" t="s">
        <v>99</v>
      </c>
      <c r="P70" s="78" t="s">
        <v>100</v>
      </c>
      <c r="Q70" s="78" t="s">
        <v>101</v>
      </c>
      <c r="R70" s="78" t="s">
        <v>102</v>
      </c>
      <c r="S70" s="78" t="s">
        <v>103</v>
      </c>
      <c r="T70" s="78" t="s">
        <v>104</v>
      </c>
      <c r="U70" s="78" t="s">
        <v>105</v>
      </c>
      <c r="V70" s="78" t="s">
        <v>106</v>
      </c>
      <c r="W70" s="94" t="s">
        <v>77</v>
      </c>
    </row>
    <row r="71" spans="8:23" x14ac:dyDescent="0.35">
      <c r="H71" s="99" t="s">
        <v>135</v>
      </c>
      <c r="I71" s="100">
        <v>1715</v>
      </c>
      <c r="J71" s="78">
        <v>0</v>
      </c>
      <c r="K71" s="78">
        <f>J87</f>
        <v>0</v>
      </c>
      <c r="L71" s="78">
        <f t="shared" ref="L71:U76" si="75">K87</f>
        <v>0</v>
      </c>
      <c r="M71" s="78">
        <f t="shared" si="75"/>
        <v>0</v>
      </c>
      <c r="N71" s="78">
        <f t="shared" si="75"/>
        <v>35576.275650756244</v>
      </c>
      <c r="O71" s="78">
        <f t="shared" si="75"/>
        <v>59504.824347927519</v>
      </c>
      <c r="P71" s="78">
        <f t="shared" si="75"/>
        <v>133993.4947741708</v>
      </c>
      <c r="Q71" s="78">
        <f t="shared" si="75"/>
        <v>133993.4947741708</v>
      </c>
      <c r="R71" s="78">
        <f t="shared" si="75"/>
        <v>160653.88549140215</v>
      </c>
      <c r="S71" s="78">
        <f t="shared" si="75"/>
        <v>228261.38221997721</v>
      </c>
      <c r="T71" s="78">
        <f t="shared" si="75"/>
        <v>249401.76712685302</v>
      </c>
      <c r="U71" s="78">
        <f t="shared" si="75"/>
        <v>249401.76712685302</v>
      </c>
      <c r="V71" s="78">
        <f>AVERAGE(J71:U71)</f>
        <v>104232.24095934257</v>
      </c>
      <c r="W71" s="101"/>
    </row>
    <row r="72" spans="8:23" x14ac:dyDescent="0.35">
      <c r="H72" s="99"/>
      <c r="I72" s="100" t="s">
        <v>10</v>
      </c>
      <c r="J72" s="78">
        <v>0</v>
      </c>
      <c r="K72" s="78">
        <f t="shared" ref="K72:M76" si="76">J88</f>
        <v>0</v>
      </c>
      <c r="L72" s="78">
        <f t="shared" si="76"/>
        <v>0</v>
      </c>
      <c r="M72" s="78">
        <f t="shared" si="76"/>
        <v>0</v>
      </c>
      <c r="N72" s="78">
        <f t="shared" si="75"/>
        <v>4143.4387051497533</v>
      </c>
      <c r="O72" s="78">
        <f t="shared" si="75"/>
        <v>6548.6854299749357</v>
      </c>
      <c r="P72" s="78">
        <f t="shared" si="75"/>
        <v>12304.742684427623</v>
      </c>
      <c r="Q72" s="78">
        <f t="shared" si="75"/>
        <v>12304.742684427623</v>
      </c>
      <c r="R72" s="78">
        <f t="shared" si="75"/>
        <v>15425.918450027741</v>
      </c>
      <c r="S72" s="78">
        <f t="shared" si="75"/>
        <v>22413.639091439443</v>
      </c>
      <c r="T72" s="78">
        <f t="shared" si="75"/>
        <v>23619.852485970139</v>
      </c>
      <c r="U72" s="78">
        <f t="shared" si="75"/>
        <v>23619.852485970139</v>
      </c>
      <c r="V72" s="78">
        <f t="shared" ref="V72:V76" si="77">AVERAGE(J72:U72)</f>
        <v>10031.739334782285</v>
      </c>
      <c r="W72" s="101"/>
    </row>
    <row r="73" spans="8:23" x14ac:dyDescent="0.35">
      <c r="H73" s="99"/>
      <c r="I73" s="100" t="s">
        <v>11</v>
      </c>
      <c r="J73" s="78">
        <v>0</v>
      </c>
      <c r="K73" s="78">
        <f t="shared" si="76"/>
        <v>0</v>
      </c>
      <c r="L73" s="78">
        <f t="shared" si="76"/>
        <v>0</v>
      </c>
      <c r="M73" s="78">
        <f t="shared" si="76"/>
        <v>0</v>
      </c>
      <c r="N73" s="78">
        <f t="shared" si="75"/>
        <v>1617.0260748078947</v>
      </c>
      <c r="O73" s="78">
        <f t="shared" si="75"/>
        <v>2755.3294547873566</v>
      </c>
      <c r="P73" s="78">
        <f t="shared" si="75"/>
        <v>5931.5355508345529</v>
      </c>
      <c r="Q73" s="78">
        <f t="shared" si="75"/>
        <v>5931.5355508345529</v>
      </c>
      <c r="R73" s="78">
        <f t="shared" si="75"/>
        <v>7291.6319758607733</v>
      </c>
      <c r="S73" s="78">
        <f t="shared" si="75"/>
        <v>10465.979352764261</v>
      </c>
      <c r="T73" s="78">
        <f t="shared" si="75"/>
        <v>11595.035410379307</v>
      </c>
      <c r="U73" s="78">
        <f t="shared" si="75"/>
        <v>11595.035410379307</v>
      </c>
      <c r="V73" s="78">
        <f t="shared" si="77"/>
        <v>4765.2590650540005</v>
      </c>
      <c r="W73" s="101"/>
    </row>
    <row r="74" spans="8:23" x14ac:dyDescent="0.35">
      <c r="H74" s="99"/>
      <c r="I74" s="100">
        <v>1720</v>
      </c>
      <c r="J74" s="78">
        <v>0</v>
      </c>
      <c r="K74" s="78">
        <f t="shared" si="76"/>
        <v>0</v>
      </c>
      <c r="L74" s="78">
        <f t="shared" si="76"/>
        <v>0</v>
      </c>
      <c r="M74" s="78">
        <f t="shared" si="76"/>
        <v>0</v>
      </c>
      <c r="N74" s="78">
        <f t="shared" si="75"/>
        <v>44591.295451999118</v>
      </c>
      <c r="O74" s="78">
        <f t="shared" si="75"/>
        <v>109018.80063978942</v>
      </c>
      <c r="P74" s="78">
        <f t="shared" si="75"/>
        <v>253823.71330362972</v>
      </c>
      <c r="Q74" s="78">
        <f t="shared" si="75"/>
        <v>253823.71330362972</v>
      </c>
      <c r="R74" s="78">
        <f t="shared" si="75"/>
        <v>315133.28970958519</v>
      </c>
      <c r="S74" s="78">
        <f t="shared" si="75"/>
        <v>408511.33500752482</v>
      </c>
      <c r="T74" s="78">
        <f t="shared" si="75"/>
        <v>422359.85188836686</v>
      </c>
      <c r="U74" s="78">
        <f t="shared" si="75"/>
        <v>422359.85188836686</v>
      </c>
      <c r="V74" s="78">
        <f t="shared" si="77"/>
        <v>185801.82093274101</v>
      </c>
      <c r="W74" s="101"/>
    </row>
    <row r="75" spans="8:23" x14ac:dyDescent="0.35">
      <c r="H75" s="99"/>
      <c r="I75" s="100">
        <v>1725</v>
      </c>
      <c r="J75" s="78">
        <v>0</v>
      </c>
      <c r="K75" s="78">
        <f t="shared" si="76"/>
        <v>0</v>
      </c>
      <c r="L75" s="78">
        <f t="shared" si="76"/>
        <v>0</v>
      </c>
      <c r="M75" s="78">
        <f t="shared" si="76"/>
        <v>0</v>
      </c>
      <c r="N75" s="78">
        <f t="shared" si="75"/>
        <v>297.18444232180138</v>
      </c>
      <c r="O75" s="78">
        <f t="shared" si="75"/>
        <v>389.89289839330456</v>
      </c>
      <c r="P75" s="78">
        <f t="shared" si="75"/>
        <v>2231.7553166351945</v>
      </c>
      <c r="Q75" s="78">
        <f t="shared" si="75"/>
        <v>18127.817645730458</v>
      </c>
      <c r="R75" s="78">
        <f t="shared" si="75"/>
        <v>18353.173772633701</v>
      </c>
      <c r="S75" s="78">
        <f t="shared" si="75"/>
        <v>23786.049639751047</v>
      </c>
      <c r="T75" s="78">
        <f t="shared" si="75"/>
        <v>24173.929616970854</v>
      </c>
      <c r="U75" s="78">
        <f t="shared" si="75"/>
        <v>24173.929616970854</v>
      </c>
      <c r="V75" s="78">
        <f t="shared" si="77"/>
        <v>9294.4777457839355</v>
      </c>
      <c r="W75" s="101"/>
    </row>
    <row r="76" spans="8:23" x14ac:dyDescent="0.35">
      <c r="H76" s="99"/>
      <c r="I76" s="100">
        <v>1730</v>
      </c>
      <c r="J76" s="78">
        <v>0</v>
      </c>
      <c r="K76" s="78">
        <f t="shared" si="76"/>
        <v>0</v>
      </c>
      <c r="L76" s="78">
        <f t="shared" si="76"/>
        <v>0</v>
      </c>
      <c r="M76" s="78">
        <f t="shared" si="76"/>
        <v>0</v>
      </c>
      <c r="N76" s="78">
        <f t="shared" si="75"/>
        <v>46802.012823851372</v>
      </c>
      <c r="O76" s="78">
        <f t="shared" si="75"/>
        <v>91819.730465322238</v>
      </c>
      <c r="P76" s="78">
        <f t="shared" si="75"/>
        <v>261041.45075851746</v>
      </c>
      <c r="Q76" s="78">
        <f t="shared" si="75"/>
        <v>281800.73910734325</v>
      </c>
      <c r="R76" s="78">
        <f t="shared" si="75"/>
        <v>332506.54302011163</v>
      </c>
      <c r="S76" s="78">
        <f t="shared" si="75"/>
        <v>418374.33089409798</v>
      </c>
      <c r="T76" s="78">
        <f t="shared" si="75"/>
        <v>432565.85874239058</v>
      </c>
      <c r="U76" s="78">
        <f t="shared" si="75"/>
        <v>432565.85874239058</v>
      </c>
      <c r="V76" s="78">
        <f t="shared" si="77"/>
        <v>191456.37704616875</v>
      </c>
      <c r="W76" s="101"/>
    </row>
    <row r="77" spans="8:23" x14ac:dyDescent="0.35">
      <c r="H77" s="99"/>
      <c r="I77" s="76" t="s">
        <v>77</v>
      </c>
      <c r="J77" s="89">
        <f>SUM(J71:J76)</f>
        <v>0</v>
      </c>
      <c r="K77" s="89">
        <f t="shared" ref="K77" si="78">SUM(K71:K76)</f>
        <v>0</v>
      </c>
      <c r="L77" s="89">
        <f t="shared" ref="L77" si="79">SUM(L71:L76)</f>
        <v>0</v>
      </c>
      <c r="M77" s="89">
        <f t="shared" ref="M77" si="80">SUM(M71:M76)</f>
        <v>0</v>
      </c>
      <c r="N77" s="89">
        <f t="shared" ref="N77" si="81">SUM(N71:N76)</f>
        <v>133027.23314888618</v>
      </c>
      <c r="O77" s="89">
        <f t="shared" ref="O77" si="82">SUM(O71:O76)</f>
        <v>270037.26323619473</v>
      </c>
      <c r="P77" s="89">
        <f t="shared" ref="P77" si="83">SUM(P71:P76)</f>
        <v>669326.69238821534</v>
      </c>
      <c r="Q77" s="89">
        <f t="shared" ref="Q77" si="84">SUM(Q71:Q76)</f>
        <v>705982.04306613642</v>
      </c>
      <c r="R77" s="89">
        <f t="shared" ref="R77" si="85">SUM(R71:R76)</f>
        <v>849364.44241962116</v>
      </c>
      <c r="S77" s="89">
        <f t="shared" ref="S77" si="86">SUM(S71:S76)</f>
        <v>1111812.7162055548</v>
      </c>
      <c r="T77" s="89">
        <f t="shared" ref="T77" si="87">SUM(T71:T76)</f>
        <v>1163716.2952709307</v>
      </c>
      <c r="U77" s="89">
        <f t="shared" ref="U77" si="88">SUM(U71:U76)</f>
        <v>1163716.2952709307</v>
      </c>
      <c r="V77" s="89">
        <f t="shared" ref="V77" si="89">SUM(V71:V76)</f>
        <v>505581.9150838725</v>
      </c>
      <c r="W77" s="101"/>
    </row>
    <row r="78" spans="8:23" x14ac:dyDescent="0.35">
      <c r="H78" s="79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0"/>
    </row>
    <row r="79" spans="8:23" x14ac:dyDescent="0.35">
      <c r="H79" s="99" t="s">
        <v>136</v>
      </c>
      <c r="I79" s="100">
        <v>1715</v>
      </c>
      <c r="J79" s="78">
        <v>0</v>
      </c>
      <c r="K79" s="78">
        <v>0</v>
      </c>
      <c r="L79" s="78">
        <v>0</v>
      </c>
      <c r="M79" s="78">
        <v>35576.275650756244</v>
      </c>
      <c r="N79" s="78">
        <v>23928.548697171274</v>
      </c>
      <c r="O79" s="78">
        <v>74488.67042624329</v>
      </c>
      <c r="P79" s="78">
        <v>0</v>
      </c>
      <c r="Q79" s="78">
        <v>26660.390717231348</v>
      </c>
      <c r="R79" s="78">
        <v>67607.496728575075</v>
      </c>
      <c r="S79" s="78">
        <v>21140.384906875821</v>
      </c>
      <c r="T79" s="78">
        <v>0</v>
      </c>
      <c r="U79" s="78">
        <v>0</v>
      </c>
      <c r="V79" s="78">
        <f t="shared" ref="V79:V84" si="90">AVERAGE(J79:U79)</f>
        <v>20783.48059390442</v>
      </c>
      <c r="W79" s="78">
        <f>SUM(J79:U79)</f>
        <v>249401.76712685302</v>
      </c>
    </row>
    <row r="80" spans="8:23" x14ac:dyDescent="0.35">
      <c r="H80" s="99"/>
      <c r="I80" s="100" t="s">
        <v>10</v>
      </c>
      <c r="J80" s="78">
        <v>0</v>
      </c>
      <c r="K80" s="78">
        <v>0</v>
      </c>
      <c r="L80" s="78">
        <v>0</v>
      </c>
      <c r="M80" s="78">
        <v>4143.4387051497533</v>
      </c>
      <c r="N80" s="78">
        <v>2405.2467248251824</v>
      </c>
      <c r="O80" s="78">
        <v>5756.0572544526876</v>
      </c>
      <c r="P80" s="78">
        <v>0</v>
      </c>
      <c r="Q80" s="78">
        <v>3121.1757656001178</v>
      </c>
      <c r="R80" s="78">
        <v>6987.7206414117018</v>
      </c>
      <c r="S80" s="78">
        <v>1206.2133945306973</v>
      </c>
      <c r="T80" s="78">
        <v>0</v>
      </c>
      <c r="U80" s="78">
        <v>0</v>
      </c>
      <c r="V80" s="78">
        <f t="shared" si="90"/>
        <v>1968.3210404975116</v>
      </c>
      <c r="W80" s="78">
        <f t="shared" ref="W80:W85" si="91">SUM(J80:U80)</f>
        <v>23619.852485970139</v>
      </c>
    </row>
    <row r="81" spans="8:23" x14ac:dyDescent="0.35">
      <c r="H81" s="99"/>
      <c r="I81" s="100" t="s">
        <v>11</v>
      </c>
      <c r="J81" s="78">
        <v>0</v>
      </c>
      <c r="K81" s="78">
        <v>0</v>
      </c>
      <c r="L81" s="78">
        <v>0</v>
      </c>
      <c r="M81" s="78">
        <v>1617.0260748078947</v>
      </c>
      <c r="N81" s="78">
        <v>1138.3033799794616</v>
      </c>
      <c r="O81" s="78">
        <v>3176.2060960471968</v>
      </c>
      <c r="P81" s="78">
        <v>0</v>
      </c>
      <c r="Q81" s="78">
        <v>1360.0964250262209</v>
      </c>
      <c r="R81" s="78">
        <v>3174.3473769034877</v>
      </c>
      <c r="S81" s="78">
        <v>1129.0560576150465</v>
      </c>
      <c r="T81" s="78">
        <v>0</v>
      </c>
      <c r="U81" s="78">
        <v>0</v>
      </c>
      <c r="V81" s="78">
        <f t="shared" si="90"/>
        <v>966.25295086494225</v>
      </c>
      <c r="W81" s="78">
        <f t="shared" si="91"/>
        <v>11595.035410379307</v>
      </c>
    </row>
    <row r="82" spans="8:23" x14ac:dyDescent="0.35">
      <c r="H82" s="99"/>
      <c r="I82" s="100">
        <v>1720</v>
      </c>
      <c r="J82" s="78">
        <v>0</v>
      </c>
      <c r="K82" s="78">
        <v>0</v>
      </c>
      <c r="L82" s="78">
        <v>0</v>
      </c>
      <c r="M82" s="78">
        <v>44591.295451999118</v>
      </c>
      <c r="N82" s="78">
        <v>64427.505187790302</v>
      </c>
      <c r="O82" s="78">
        <v>144804.91266384031</v>
      </c>
      <c r="P82" s="78">
        <v>0</v>
      </c>
      <c r="Q82" s="78">
        <v>61309.576405955486</v>
      </c>
      <c r="R82" s="78">
        <v>93378.045297939592</v>
      </c>
      <c r="S82" s="78">
        <v>13848.516880842017</v>
      </c>
      <c r="T82" s="78">
        <v>0</v>
      </c>
      <c r="U82" s="78">
        <v>0</v>
      </c>
      <c r="V82" s="78">
        <f t="shared" si="90"/>
        <v>35196.654324030569</v>
      </c>
      <c r="W82" s="78">
        <f t="shared" si="91"/>
        <v>422359.85188836686</v>
      </c>
    </row>
    <row r="83" spans="8:23" x14ac:dyDescent="0.35">
      <c r="H83" s="99"/>
      <c r="I83" s="100">
        <v>1725</v>
      </c>
      <c r="J83" s="78">
        <v>0</v>
      </c>
      <c r="K83" s="78">
        <v>0</v>
      </c>
      <c r="L83" s="78">
        <v>0</v>
      </c>
      <c r="M83" s="78">
        <v>297.18444232180138</v>
      </c>
      <c r="N83" s="78">
        <v>92.708456071503207</v>
      </c>
      <c r="O83" s="78">
        <v>1841.8624182418901</v>
      </c>
      <c r="P83" s="78">
        <v>15896.062329095263</v>
      </c>
      <c r="Q83" s="78">
        <v>225.35612690324456</v>
      </c>
      <c r="R83" s="78">
        <v>5432.8758671173464</v>
      </c>
      <c r="S83" s="78">
        <v>387.8799772198073</v>
      </c>
      <c r="T83" s="78">
        <v>0</v>
      </c>
      <c r="U83" s="78">
        <v>0</v>
      </c>
      <c r="V83" s="78">
        <f t="shared" si="90"/>
        <v>2014.4941347475713</v>
      </c>
      <c r="W83" s="78">
        <f t="shared" si="91"/>
        <v>24173.929616970854</v>
      </c>
    </row>
    <row r="84" spans="8:23" x14ac:dyDescent="0.35">
      <c r="H84" s="99"/>
      <c r="I84" s="100">
        <v>1730</v>
      </c>
      <c r="J84" s="78">
        <v>0</v>
      </c>
      <c r="K84" s="78">
        <v>0</v>
      </c>
      <c r="L84" s="78">
        <v>0</v>
      </c>
      <c r="M84" s="78">
        <v>46802.012823851372</v>
      </c>
      <c r="N84" s="78">
        <v>45017.717641470867</v>
      </c>
      <c r="O84" s="78">
        <v>169221.72029319522</v>
      </c>
      <c r="P84" s="78">
        <v>20759.288348825794</v>
      </c>
      <c r="Q84" s="78">
        <v>50705.803912768344</v>
      </c>
      <c r="R84" s="78">
        <v>85867.787873986352</v>
      </c>
      <c r="S84" s="78">
        <v>14191.527848292584</v>
      </c>
      <c r="T84" s="78">
        <v>0</v>
      </c>
      <c r="U84" s="78">
        <v>0</v>
      </c>
      <c r="V84" s="78">
        <f t="shared" si="90"/>
        <v>36047.154895199215</v>
      </c>
      <c r="W84" s="78">
        <f t="shared" si="91"/>
        <v>432565.85874239058</v>
      </c>
    </row>
    <row r="85" spans="8:23" x14ac:dyDescent="0.35">
      <c r="H85" s="99"/>
      <c r="I85" s="76" t="s">
        <v>77</v>
      </c>
      <c r="J85" s="89">
        <f>SUM(J79:J84)</f>
        <v>0</v>
      </c>
      <c r="K85" s="89">
        <f t="shared" ref="K85" si="92">SUM(K79:K84)</f>
        <v>0</v>
      </c>
      <c r="L85" s="89">
        <f t="shared" ref="L85" si="93">SUM(L79:L84)</f>
        <v>0</v>
      </c>
      <c r="M85" s="89">
        <f t="shared" ref="M85" si="94">SUM(M79:M84)</f>
        <v>133027.23314888618</v>
      </c>
      <c r="N85" s="89">
        <f t="shared" ref="N85" si="95">SUM(N79:N84)</f>
        <v>137010.03008730858</v>
      </c>
      <c r="O85" s="89">
        <f t="shared" ref="O85" si="96">SUM(O79:O84)</f>
        <v>399289.4291520206</v>
      </c>
      <c r="P85" s="89">
        <f t="shared" ref="P85" si="97">SUM(P79:P84)</f>
        <v>36655.350677921058</v>
      </c>
      <c r="Q85" s="89">
        <f t="shared" ref="Q85" si="98">SUM(Q79:Q84)</f>
        <v>143382.39935348477</v>
      </c>
      <c r="R85" s="89">
        <f t="shared" ref="R85" si="99">SUM(R79:R84)</f>
        <v>262448.2737859335</v>
      </c>
      <c r="S85" s="89">
        <f t="shared" ref="S85" si="100">SUM(S79:S84)</f>
        <v>51903.579065375976</v>
      </c>
      <c r="T85" s="89">
        <f t="shared" ref="T85" si="101">SUM(T79:T84)</f>
        <v>0</v>
      </c>
      <c r="U85" s="89">
        <f t="shared" ref="U85" si="102">SUM(U79:U84)</f>
        <v>0</v>
      </c>
      <c r="V85" s="89">
        <f t="shared" ref="V85" si="103">SUM(V79:V84)</f>
        <v>96976.357939244219</v>
      </c>
      <c r="W85" s="89">
        <f t="shared" si="91"/>
        <v>1163716.2952709305</v>
      </c>
    </row>
    <row r="86" spans="8:23" x14ac:dyDescent="0.35">
      <c r="H86" s="79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0"/>
    </row>
    <row r="87" spans="8:23" x14ac:dyDescent="0.35">
      <c r="H87" s="99" t="s">
        <v>137</v>
      </c>
      <c r="I87" s="100">
        <v>1715</v>
      </c>
      <c r="J87" s="78">
        <f>J71+J79</f>
        <v>0</v>
      </c>
      <c r="K87" s="78">
        <f t="shared" ref="K87:U87" si="104">K71+K79</f>
        <v>0</v>
      </c>
      <c r="L87" s="78">
        <f t="shared" si="104"/>
        <v>0</v>
      </c>
      <c r="M87" s="78">
        <f t="shared" si="104"/>
        <v>35576.275650756244</v>
      </c>
      <c r="N87" s="78">
        <f t="shared" si="104"/>
        <v>59504.824347927519</v>
      </c>
      <c r="O87" s="78">
        <f t="shared" si="104"/>
        <v>133993.4947741708</v>
      </c>
      <c r="P87" s="78">
        <f t="shared" si="104"/>
        <v>133993.4947741708</v>
      </c>
      <c r="Q87" s="78">
        <f t="shared" si="104"/>
        <v>160653.88549140215</v>
      </c>
      <c r="R87" s="78">
        <f t="shared" si="104"/>
        <v>228261.38221997721</v>
      </c>
      <c r="S87" s="78">
        <f t="shared" si="104"/>
        <v>249401.76712685302</v>
      </c>
      <c r="T87" s="78">
        <f t="shared" si="104"/>
        <v>249401.76712685302</v>
      </c>
      <c r="U87" s="78">
        <f t="shared" si="104"/>
        <v>249401.76712685302</v>
      </c>
      <c r="V87" s="78">
        <f t="shared" ref="V87:V92" si="105">AVERAGE(J87:U87)</f>
        <v>125015.721553247</v>
      </c>
      <c r="W87" s="101"/>
    </row>
    <row r="88" spans="8:23" x14ac:dyDescent="0.35">
      <c r="H88" s="99"/>
      <c r="I88" s="100" t="s">
        <v>10</v>
      </c>
      <c r="J88" s="78">
        <f t="shared" ref="J88:U92" si="106">J72+J80</f>
        <v>0</v>
      </c>
      <c r="K88" s="78">
        <f t="shared" si="106"/>
        <v>0</v>
      </c>
      <c r="L88" s="78">
        <f t="shared" si="106"/>
        <v>0</v>
      </c>
      <c r="M88" s="78">
        <f t="shared" si="106"/>
        <v>4143.4387051497533</v>
      </c>
      <c r="N88" s="78">
        <f t="shared" si="106"/>
        <v>6548.6854299749357</v>
      </c>
      <c r="O88" s="78">
        <f t="shared" si="106"/>
        <v>12304.742684427623</v>
      </c>
      <c r="P88" s="78">
        <f t="shared" si="106"/>
        <v>12304.742684427623</v>
      </c>
      <c r="Q88" s="78">
        <f t="shared" si="106"/>
        <v>15425.918450027741</v>
      </c>
      <c r="R88" s="78">
        <f t="shared" si="106"/>
        <v>22413.639091439443</v>
      </c>
      <c r="S88" s="78">
        <f t="shared" si="106"/>
        <v>23619.852485970139</v>
      </c>
      <c r="T88" s="78">
        <f t="shared" si="106"/>
        <v>23619.852485970139</v>
      </c>
      <c r="U88" s="78">
        <f t="shared" si="106"/>
        <v>23619.852485970139</v>
      </c>
      <c r="V88" s="78">
        <f t="shared" si="105"/>
        <v>12000.060375279796</v>
      </c>
      <c r="W88" s="101"/>
    </row>
    <row r="89" spans="8:23" x14ac:dyDescent="0.35">
      <c r="H89" s="99"/>
      <c r="I89" s="100" t="s">
        <v>11</v>
      </c>
      <c r="J89" s="78">
        <f t="shared" si="106"/>
        <v>0</v>
      </c>
      <c r="K89" s="78">
        <f t="shared" si="106"/>
        <v>0</v>
      </c>
      <c r="L89" s="78">
        <f t="shared" si="106"/>
        <v>0</v>
      </c>
      <c r="M89" s="78">
        <f t="shared" si="106"/>
        <v>1617.0260748078947</v>
      </c>
      <c r="N89" s="78">
        <f t="shared" si="106"/>
        <v>2755.3294547873566</v>
      </c>
      <c r="O89" s="78">
        <f t="shared" si="106"/>
        <v>5931.5355508345529</v>
      </c>
      <c r="P89" s="78">
        <f t="shared" si="106"/>
        <v>5931.5355508345529</v>
      </c>
      <c r="Q89" s="78">
        <f t="shared" si="106"/>
        <v>7291.6319758607733</v>
      </c>
      <c r="R89" s="78">
        <f t="shared" si="106"/>
        <v>10465.979352764261</v>
      </c>
      <c r="S89" s="78">
        <f t="shared" si="106"/>
        <v>11595.035410379307</v>
      </c>
      <c r="T89" s="78">
        <f t="shared" si="106"/>
        <v>11595.035410379307</v>
      </c>
      <c r="U89" s="78">
        <f t="shared" si="106"/>
        <v>11595.035410379307</v>
      </c>
      <c r="V89" s="78">
        <f t="shared" si="105"/>
        <v>5731.5120159189428</v>
      </c>
      <c r="W89" s="101"/>
    </row>
    <row r="90" spans="8:23" x14ac:dyDescent="0.35">
      <c r="H90" s="99"/>
      <c r="I90" s="100">
        <v>1720</v>
      </c>
      <c r="J90" s="78">
        <f t="shared" si="106"/>
        <v>0</v>
      </c>
      <c r="K90" s="78">
        <f t="shared" si="106"/>
        <v>0</v>
      </c>
      <c r="L90" s="78">
        <f t="shared" si="106"/>
        <v>0</v>
      </c>
      <c r="M90" s="78">
        <f t="shared" si="106"/>
        <v>44591.295451999118</v>
      </c>
      <c r="N90" s="78">
        <f t="shared" si="106"/>
        <v>109018.80063978942</v>
      </c>
      <c r="O90" s="78">
        <f t="shared" si="106"/>
        <v>253823.71330362972</v>
      </c>
      <c r="P90" s="78">
        <f t="shared" si="106"/>
        <v>253823.71330362972</v>
      </c>
      <c r="Q90" s="78">
        <f t="shared" si="106"/>
        <v>315133.28970958519</v>
      </c>
      <c r="R90" s="78">
        <f t="shared" si="106"/>
        <v>408511.33500752482</v>
      </c>
      <c r="S90" s="78">
        <f t="shared" si="106"/>
        <v>422359.85188836686</v>
      </c>
      <c r="T90" s="78">
        <f t="shared" si="106"/>
        <v>422359.85188836686</v>
      </c>
      <c r="U90" s="78">
        <f t="shared" si="106"/>
        <v>422359.85188836686</v>
      </c>
      <c r="V90" s="78">
        <f t="shared" si="105"/>
        <v>220998.47525677158</v>
      </c>
      <c r="W90" s="101"/>
    </row>
    <row r="91" spans="8:23" x14ac:dyDescent="0.35">
      <c r="H91" s="99"/>
      <c r="I91" s="100">
        <v>1725</v>
      </c>
      <c r="J91" s="78">
        <f t="shared" si="106"/>
        <v>0</v>
      </c>
      <c r="K91" s="78">
        <f t="shared" si="106"/>
        <v>0</v>
      </c>
      <c r="L91" s="78">
        <f t="shared" si="106"/>
        <v>0</v>
      </c>
      <c r="M91" s="78">
        <f t="shared" si="106"/>
        <v>297.18444232180138</v>
      </c>
      <c r="N91" s="78">
        <f t="shared" si="106"/>
        <v>389.89289839330456</v>
      </c>
      <c r="O91" s="78">
        <f t="shared" si="106"/>
        <v>2231.7553166351945</v>
      </c>
      <c r="P91" s="78">
        <f t="shared" si="106"/>
        <v>18127.817645730458</v>
      </c>
      <c r="Q91" s="78">
        <f t="shared" si="106"/>
        <v>18353.173772633701</v>
      </c>
      <c r="R91" s="78">
        <f t="shared" si="106"/>
        <v>23786.049639751047</v>
      </c>
      <c r="S91" s="78">
        <f t="shared" si="106"/>
        <v>24173.929616970854</v>
      </c>
      <c r="T91" s="78">
        <f t="shared" si="106"/>
        <v>24173.929616970854</v>
      </c>
      <c r="U91" s="78">
        <f t="shared" si="106"/>
        <v>24173.929616970854</v>
      </c>
      <c r="V91" s="78">
        <f t="shared" si="105"/>
        <v>11308.971880531506</v>
      </c>
      <c r="W91" s="101"/>
    </row>
    <row r="92" spans="8:23" x14ac:dyDescent="0.35">
      <c r="H92" s="99"/>
      <c r="I92" s="100">
        <v>1730</v>
      </c>
      <c r="J92" s="78">
        <f t="shared" si="106"/>
        <v>0</v>
      </c>
      <c r="K92" s="78">
        <f t="shared" si="106"/>
        <v>0</v>
      </c>
      <c r="L92" s="78">
        <f t="shared" si="106"/>
        <v>0</v>
      </c>
      <c r="M92" s="78">
        <f t="shared" si="106"/>
        <v>46802.012823851372</v>
      </c>
      <c r="N92" s="78">
        <f t="shared" si="106"/>
        <v>91819.730465322238</v>
      </c>
      <c r="O92" s="78">
        <f t="shared" si="106"/>
        <v>261041.45075851746</v>
      </c>
      <c r="P92" s="78">
        <f t="shared" si="106"/>
        <v>281800.73910734325</v>
      </c>
      <c r="Q92" s="78">
        <f t="shared" si="106"/>
        <v>332506.54302011163</v>
      </c>
      <c r="R92" s="78">
        <f t="shared" si="106"/>
        <v>418374.33089409798</v>
      </c>
      <c r="S92" s="78">
        <f t="shared" si="106"/>
        <v>432565.85874239058</v>
      </c>
      <c r="T92" s="78">
        <f t="shared" si="106"/>
        <v>432565.85874239058</v>
      </c>
      <c r="U92" s="78">
        <f t="shared" si="106"/>
        <v>432565.85874239058</v>
      </c>
      <c r="V92" s="78">
        <f t="shared" si="105"/>
        <v>227503.53194136798</v>
      </c>
      <c r="W92" s="101"/>
    </row>
    <row r="93" spans="8:23" x14ac:dyDescent="0.35">
      <c r="H93" s="99"/>
      <c r="I93" s="76" t="s">
        <v>77</v>
      </c>
      <c r="J93" s="89">
        <f>SUM(J87:J92)</f>
        <v>0</v>
      </c>
      <c r="K93" s="89">
        <f t="shared" ref="K93" si="107">SUM(K87:K92)</f>
        <v>0</v>
      </c>
      <c r="L93" s="89">
        <f t="shared" ref="L93" si="108">SUM(L87:L92)</f>
        <v>0</v>
      </c>
      <c r="M93" s="89">
        <f t="shared" ref="M93" si="109">SUM(M87:M92)</f>
        <v>133027.23314888618</v>
      </c>
      <c r="N93" s="89">
        <f t="shared" ref="N93" si="110">SUM(N87:N92)</f>
        <v>270037.26323619473</v>
      </c>
      <c r="O93" s="89">
        <f t="shared" ref="O93" si="111">SUM(O87:O92)</f>
        <v>669326.69238821534</v>
      </c>
      <c r="P93" s="89">
        <f t="shared" ref="P93" si="112">SUM(P87:P92)</f>
        <v>705982.04306613642</v>
      </c>
      <c r="Q93" s="89">
        <f t="shared" ref="Q93" si="113">SUM(Q87:Q92)</f>
        <v>849364.44241962116</v>
      </c>
      <c r="R93" s="89">
        <f t="shared" ref="R93" si="114">SUM(R87:R92)</f>
        <v>1111812.7162055548</v>
      </c>
      <c r="S93" s="89">
        <f t="shared" ref="S93" si="115">SUM(S87:S92)</f>
        <v>1163716.2952709307</v>
      </c>
      <c r="T93" s="89">
        <f t="shared" ref="T93" si="116">SUM(T87:T92)</f>
        <v>1163716.2952709307</v>
      </c>
      <c r="U93" s="89">
        <f t="shared" ref="U93" si="117">SUM(U87:U92)</f>
        <v>1163716.2952709307</v>
      </c>
      <c r="V93" s="89">
        <f t="shared" ref="V93" si="118">SUM(V87:V92)</f>
        <v>602558.27302311687</v>
      </c>
      <c r="W93" s="101"/>
    </row>
    <row r="96" spans="8:23" x14ac:dyDescent="0.35">
      <c r="H96" s="79"/>
      <c r="I96" s="80"/>
      <c r="J96" s="78" t="s">
        <v>94</v>
      </c>
      <c r="K96" s="78" t="s">
        <v>95</v>
      </c>
      <c r="L96" s="78" t="s">
        <v>96</v>
      </c>
      <c r="M96" s="78" t="s">
        <v>97</v>
      </c>
      <c r="N96" s="78" t="s">
        <v>98</v>
      </c>
      <c r="O96" s="78" t="s">
        <v>99</v>
      </c>
      <c r="P96" s="78" t="s">
        <v>100</v>
      </c>
      <c r="Q96" s="78" t="s">
        <v>101</v>
      </c>
      <c r="R96" s="78" t="s">
        <v>102</v>
      </c>
      <c r="S96" s="78" t="s">
        <v>103</v>
      </c>
      <c r="T96" s="78" t="s">
        <v>104</v>
      </c>
      <c r="U96" s="78" t="s">
        <v>105</v>
      </c>
      <c r="V96" s="78" t="s">
        <v>106</v>
      </c>
      <c r="W96" s="94" t="s">
        <v>77</v>
      </c>
    </row>
    <row r="97" spans="8:23" x14ac:dyDescent="0.35">
      <c r="H97" s="99" t="s">
        <v>138</v>
      </c>
      <c r="I97" s="100">
        <v>1908</v>
      </c>
      <c r="J97" s="78">
        <v>0</v>
      </c>
      <c r="K97" s="78">
        <f>J113</f>
        <v>0</v>
      </c>
      <c r="L97" s="78">
        <f t="shared" ref="L97:U97" si="119">K113</f>
        <v>0</v>
      </c>
      <c r="M97" s="78">
        <f t="shared" si="119"/>
        <v>0</v>
      </c>
      <c r="N97" s="78">
        <f t="shared" si="119"/>
        <v>0</v>
      </c>
      <c r="O97" s="78">
        <f t="shared" si="119"/>
        <v>0</v>
      </c>
      <c r="P97" s="78">
        <f t="shared" si="119"/>
        <v>0</v>
      </c>
      <c r="Q97" s="78">
        <f t="shared" si="119"/>
        <v>0</v>
      </c>
      <c r="R97" s="78">
        <f t="shared" si="119"/>
        <v>0</v>
      </c>
      <c r="S97" s="78">
        <f t="shared" si="119"/>
        <v>0</v>
      </c>
      <c r="T97" s="78">
        <f t="shared" si="119"/>
        <v>0</v>
      </c>
      <c r="U97" s="78">
        <f t="shared" si="119"/>
        <v>0</v>
      </c>
      <c r="V97" s="78">
        <f>AVERAGE(J97:U97)</f>
        <v>0</v>
      </c>
      <c r="W97" s="101"/>
    </row>
    <row r="98" spans="8:23" x14ac:dyDescent="0.35">
      <c r="H98" s="99"/>
      <c r="I98" s="100">
        <v>1915</v>
      </c>
      <c r="J98" s="78">
        <v>0</v>
      </c>
      <c r="K98" s="78">
        <f t="shared" ref="K98:U99" si="120">J114</f>
        <v>0</v>
      </c>
      <c r="L98" s="78">
        <f t="shared" si="120"/>
        <v>0</v>
      </c>
      <c r="M98" s="78">
        <f t="shared" si="120"/>
        <v>0</v>
      </c>
      <c r="N98" s="78">
        <f t="shared" si="120"/>
        <v>0</v>
      </c>
      <c r="O98" s="78">
        <f t="shared" si="120"/>
        <v>0</v>
      </c>
      <c r="P98" s="78">
        <f t="shared" si="120"/>
        <v>0</v>
      </c>
      <c r="Q98" s="78">
        <f t="shared" si="120"/>
        <v>0</v>
      </c>
      <c r="R98" s="78">
        <f t="shared" si="120"/>
        <v>0</v>
      </c>
      <c r="S98" s="78">
        <f t="shared" si="120"/>
        <v>0</v>
      </c>
      <c r="T98" s="78">
        <f t="shared" si="120"/>
        <v>0</v>
      </c>
      <c r="U98" s="78">
        <f t="shared" si="120"/>
        <v>0</v>
      </c>
      <c r="V98" s="78">
        <f t="shared" ref="V98:V99" si="121">AVERAGE(J98:U98)</f>
        <v>0</v>
      </c>
      <c r="W98" s="101"/>
    </row>
    <row r="99" spans="8:23" x14ac:dyDescent="0.35">
      <c r="H99" s="99"/>
      <c r="I99" s="100">
        <v>1930</v>
      </c>
      <c r="J99" s="78">
        <v>0</v>
      </c>
      <c r="K99" s="78">
        <f t="shared" si="120"/>
        <v>0</v>
      </c>
      <c r="L99" s="78">
        <f t="shared" si="120"/>
        <v>0</v>
      </c>
      <c r="M99" s="78">
        <f t="shared" si="120"/>
        <v>0</v>
      </c>
      <c r="N99" s="78">
        <f t="shared" si="120"/>
        <v>224.29376888911858</v>
      </c>
      <c r="O99" s="78">
        <f t="shared" si="120"/>
        <v>224.29376888911858</v>
      </c>
      <c r="P99" s="78">
        <f t="shared" si="120"/>
        <v>224.29376888911858</v>
      </c>
      <c r="Q99" s="78">
        <f t="shared" si="120"/>
        <v>224.29376888911858</v>
      </c>
      <c r="R99" s="78">
        <f t="shared" si="120"/>
        <v>224.29376888911858</v>
      </c>
      <c r="S99" s="78">
        <f t="shared" si="120"/>
        <v>224.29376888911858</v>
      </c>
      <c r="T99" s="78">
        <f t="shared" si="120"/>
        <v>224.29376888911858</v>
      </c>
      <c r="U99" s="78">
        <f t="shared" si="120"/>
        <v>224.29376888911858</v>
      </c>
      <c r="V99" s="78">
        <f t="shared" si="121"/>
        <v>149.52917925941239</v>
      </c>
      <c r="W99" s="101"/>
    </row>
    <row r="100" spans="8:23" x14ac:dyDescent="0.35">
      <c r="H100" s="99"/>
      <c r="I100" s="100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101"/>
    </row>
    <row r="101" spans="8:23" x14ac:dyDescent="0.35">
      <c r="H101" s="99"/>
      <c r="I101" s="100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101"/>
    </row>
    <row r="102" spans="8:23" x14ac:dyDescent="0.35">
      <c r="H102" s="99"/>
      <c r="I102" s="100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101"/>
    </row>
    <row r="103" spans="8:23" x14ac:dyDescent="0.35">
      <c r="H103" s="99"/>
      <c r="I103" s="76" t="s">
        <v>77</v>
      </c>
      <c r="J103" s="89">
        <f>SUM(J97:J102)</f>
        <v>0</v>
      </c>
      <c r="K103" s="89">
        <f t="shared" ref="K103" si="122">SUM(K97:K102)</f>
        <v>0</v>
      </c>
      <c r="L103" s="89">
        <f t="shared" ref="L103" si="123">SUM(L97:L102)</f>
        <v>0</v>
      </c>
      <c r="M103" s="89">
        <f t="shared" ref="M103" si="124">SUM(M97:M102)</f>
        <v>0</v>
      </c>
      <c r="N103" s="89">
        <f t="shared" ref="N103" si="125">SUM(N97:N102)</f>
        <v>224.29376888911858</v>
      </c>
      <c r="O103" s="89">
        <f t="shared" ref="O103" si="126">SUM(O97:O102)</f>
        <v>224.29376888911858</v>
      </c>
      <c r="P103" s="89">
        <f t="shared" ref="P103" si="127">SUM(P97:P102)</f>
        <v>224.29376888911858</v>
      </c>
      <c r="Q103" s="89">
        <f t="shared" ref="Q103" si="128">SUM(Q97:Q102)</f>
        <v>224.29376888911858</v>
      </c>
      <c r="R103" s="89">
        <f t="shared" ref="R103" si="129">SUM(R97:R102)</f>
        <v>224.29376888911858</v>
      </c>
      <c r="S103" s="89">
        <f t="shared" ref="S103" si="130">SUM(S97:S102)</f>
        <v>224.29376888911858</v>
      </c>
      <c r="T103" s="89">
        <f t="shared" ref="T103" si="131">SUM(T97:T102)</f>
        <v>224.29376888911858</v>
      </c>
      <c r="U103" s="89">
        <f t="shared" ref="U103" si="132">SUM(U97:U102)</f>
        <v>224.29376888911858</v>
      </c>
      <c r="V103" s="89">
        <f t="shared" ref="V103" si="133">SUM(V97:V102)</f>
        <v>149.52917925941239</v>
      </c>
      <c r="W103" s="101"/>
    </row>
    <row r="104" spans="8:23" x14ac:dyDescent="0.35">
      <c r="H104" s="79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0"/>
    </row>
    <row r="105" spans="8:23" x14ac:dyDescent="0.35">
      <c r="H105" s="99" t="s">
        <v>139</v>
      </c>
      <c r="I105" s="100">
        <v>1908</v>
      </c>
      <c r="J105" s="78">
        <v>0</v>
      </c>
      <c r="K105" s="78">
        <f>J121</f>
        <v>0</v>
      </c>
      <c r="L105" s="78">
        <f t="shared" ref="L105:U106" si="134">K121</f>
        <v>0</v>
      </c>
      <c r="M105" s="78">
        <f t="shared" si="134"/>
        <v>0</v>
      </c>
      <c r="N105" s="78">
        <f t="shared" si="134"/>
        <v>0</v>
      </c>
      <c r="O105" s="78">
        <f t="shared" si="134"/>
        <v>0</v>
      </c>
      <c r="P105" s="78">
        <f t="shared" si="134"/>
        <v>0</v>
      </c>
      <c r="Q105" s="78">
        <f t="shared" si="134"/>
        <v>0</v>
      </c>
      <c r="R105" s="78">
        <f t="shared" si="134"/>
        <v>0</v>
      </c>
      <c r="S105" s="78">
        <f t="shared" si="134"/>
        <v>0</v>
      </c>
      <c r="T105" s="78">
        <f t="shared" si="134"/>
        <v>0</v>
      </c>
      <c r="U105" s="78">
        <f t="shared" si="134"/>
        <v>0</v>
      </c>
      <c r="V105" s="78">
        <f t="shared" ref="V105:V107" si="135">AVERAGE(J105:U105)</f>
        <v>0</v>
      </c>
      <c r="W105" s="78">
        <f>SUM(J105:U105)</f>
        <v>0</v>
      </c>
    </row>
    <row r="106" spans="8:23" x14ac:dyDescent="0.35">
      <c r="H106" s="99"/>
      <c r="I106" s="100">
        <v>1915</v>
      </c>
      <c r="J106" s="78">
        <v>0</v>
      </c>
      <c r="K106" s="78">
        <f t="shared" ref="K106:L107" si="136">J122</f>
        <v>0</v>
      </c>
      <c r="L106" s="78">
        <f t="shared" si="136"/>
        <v>0</v>
      </c>
      <c r="M106" s="78">
        <f t="shared" si="134"/>
        <v>0</v>
      </c>
      <c r="N106" s="78">
        <f t="shared" si="134"/>
        <v>0</v>
      </c>
      <c r="O106" s="78">
        <f t="shared" si="134"/>
        <v>0</v>
      </c>
      <c r="P106" s="78">
        <f t="shared" si="134"/>
        <v>0</v>
      </c>
      <c r="Q106" s="78">
        <f t="shared" si="134"/>
        <v>0</v>
      </c>
      <c r="R106" s="78">
        <f t="shared" si="134"/>
        <v>0</v>
      </c>
      <c r="S106" s="78">
        <f t="shared" si="134"/>
        <v>0</v>
      </c>
      <c r="T106" s="78">
        <f t="shared" si="134"/>
        <v>0</v>
      </c>
      <c r="U106" s="78">
        <f t="shared" si="134"/>
        <v>0</v>
      </c>
      <c r="V106" s="78">
        <f t="shared" si="135"/>
        <v>0</v>
      </c>
      <c r="W106" s="78">
        <f t="shared" ref="W106:W111" si="137">SUM(J106:U106)</f>
        <v>0</v>
      </c>
    </row>
    <row r="107" spans="8:23" x14ac:dyDescent="0.35">
      <c r="H107" s="99"/>
      <c r="I107" s="100">
        <v>1930</v>
      </c>
      <c r="J107" s="78">
        <v>0</v>
      </c>
      <c r="K107" s="78">
        <f t="shared" si="136"/>
        <v>0</v>
      </c>
      <c r="L107" s="78">
        <f t="shared" si="136"/>
        <v>0</v>
      </c>
      <c r="M107" s="78">
        <v>224.29376888911858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78">
        <v>0</v>
      </c>
      <c r="U107" s="78">
        <v>0</v>
      </c>
      <c r="V107" s="78">
        <f t="shared" si="135"/>
        <v>18.691147407426548</v>
      </c>
      <c r="W107" s="78">
        <f t="shared" si="137"/>
        <v>224.29376888911858</v>
      </c>
    </row>
    <row r="108" spans="8:23" x14ac:dyDescent="0.35">
      <c r="H108" s="99"/>
      <c r="I108" s="100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>
        <f t="shared" si="137"/>
        <v>0</v>
      </c>
    </row>
    <row r="109" spans="8:23" x14ac:dyDescent="0.35">
      <c r="H109" s="99"/>
      <c r="I109" s="100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>
        <f t="shared" si="137"/>
        <v>0</v>
      </c>
    </row>
    <row r="110" spans="8:23" x14ac:dyDescent="0.35">
      <c r="H110" s="99"/>
      <c r="I110" s="100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>
        <f t="shared" si="137"/>
        <v>0</v>
      </c>
    </row>
    <row r="111" spans="8:23" x14ac:dyDescent="0.35">
      <c r="H111" s="99"/>
      <c r="I111" s="76" t="s">
        <v>77</v>
      </c>
      <c r="J111" s="89">
        <f>SUM(J105:J110)</f>
        <v>0</v>
      </c>
      <c r="K111" s="89">
        <f t="shared" ref="K111" si="138">SUM(K105:K110)</f>
        <v>0</v>
      </c>
      <c r="L111" s="89">
        <f t="shared" ref="L111" si="139">SUM(L105:L110)</f>
        <v>0</v>
      </c>
      <c r="M111" s="89">
        <f t="shared" ref="M111" si="140">SUM(M105:M110)</f>
        <v>224.29376888911858</v>
      </c>
      <c r="N111" s="89">
        <f t="shared" ref="N111" si="141">SUM(N105:N110)</f>
        <v>0</v>
      </c>
      <c r="O111" s="89">
        <f t="shared" ref="O111" si="142">SUM(O105:O110)</f>
        <v>0</v>
      </c>
      <c r="P111" s="89">
        <f t="shared" ref="P111" si="143">SUM(P105:P110)</f>
        <v>0</v>
      </c>
      <c r="Q111" s="89">
        <f t="shared" ref="Q111" si="144">SUM(Q105:Q110)</f>
        <v>0</v>
      </c>
      <c r="R111" s="89">
        <f t="shared" ref="R111" si="145">SUM(R105:R110)</f>
        <v>0</v>
      </c>
      <c r="S111" s="89">
        <f t="shared" ref="S111" si="146">SUM(S105:S110)</f>
        <v>0</v>
      </c>
      <c r="T111" s="89">
        <f t="shared" ref="T111" si="147">SUM(T105:T110)</f>
        <v>0</v>
      </c>
      <c r="U111" s="89">
        <f t="shared" ref="U111" si="148">SUM(U105:U110)</f>
        <v>0</v>
      </c>
      <c r="V111" s="89">
        <f t="shared" ref="V111" si="149">SUM(V105:V110)</f>
        <v>18.691147407426548</v>
      </c>
      <c r="W111" s="89">
        <f t="shared" si="137"/>
        <v>224.29376888911858</v>
      </c>
    </row>
    <row r="112" spans="8:23" x14ac:dyDescent="0.35">
      <c r="H112" s="79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0"/>
    </row>
    <row r="113" spans="8:23" x14ac:dyDescent="0.35">
      <c r="H113" s="99" t="s">
        <v>140</v>
      </c>
      <c r="I113" s="100">
        <v>1908</v>
      </c>
      <c r="J113" s="78">
        <f>J97+J105</f>
        <v>0</v>
      </c>
      <c r="K113" s="78">
        <f t="shared" ref="K113:U114" si="150">K97+K105</f>
        <v>0</v>
      </c>
      <c r="L113" s="78">
        <f t="shared" si="150"/>
        <v>0</v>
      </c>
      <c r="M113" s="78">
        <f t="shared" si="150"/>
        <v>0</v>
      </c>
      <c r="N113" s="78">
        <f t="shared" si="150"/>
        <v>0</v>
      </c>
      <c r="O113" s="78">
        <f t="shared" si="150"/>
        <v>0</v>
      </c>
      <c r="P113" s="78">
        <f t="shared" si="150"/>
        <v>0</v>
      </c>
      <c r="Q113" s="78">
        <f t="shared" si="150"/>
        <v>0</v>
      </c>
      <c r="R113" s="78">
        <f t="shared" si="150"/>
        <v>0</v>
      </c>
      <c r="S113" s="78">
        <f t="shared" si="150"/>
        <v>0</v>
      </c>
      <c r="T113" s="78">
        <f t="shared" si="150"/>
        <v>0</v>
      </c>
      <c r="U113" s="78">
        <f t="shared" si="150"/>
        <v>0</v>
      </c>
      <c r="V113" s="78">
        <f t="shared" ref="V113:V115" si="151">AVERAGE(J113:U113)</f>
        <v>0</v>
      </c>
      <c r="W113" s="101"/>
    </row>
    <row r="114" spans="8:23" x14ac:dyDescent="0.35">
      <c r="H114" s="99"/>
      <c r="I114" s="100">
        <v>1915</v>
      </c>
      <c r="J114" s="78">
        <f t="shared" ref="J114:U115" si="152">J98+J106</f>
        <v>0</v>
      </c>
      <c r="K114" s="78">
        <f t="shared" si="152"/>
        <v>0</v>
      </c>
      <c r="L114" s="78">
        <f t="shared" si="152"/>
        <v>0</v>
      </c>
      <c r="M114" s="78">
        <f t="shared" si="150"/>
        <v>0</v>
      </c>
      <c r="N114" s="78">
        <f t="shared" si="150"/>
        <v>0</v>
      </c>
      <c r="O114" s="78">
        <f t="shared" si="150"/>
        <v>0</v>
      </c>
      <c r="P114" s="78">
        <f t="shared" si="150"/>
        <v>0</v>
      </c>
      <c r="Q114" s="78">
        <f t="shared" si="150"/>
        <v>0</v>
      </c>
      <c r="R114" s="78">
        <f t="shared" si="150"/>
        <v>0</v>
      </c>
      <c r="S114" s="78">
        <f t="shared" si="150"/>
        <v>0</v>
      </c>
      <c r="T114" s="78">
        <f t="shared" si="150"/>
        <v>0</v>
      </c>
      <c r="U114" s="78">
        <f t="shared" si="150"/>
        <v>0</v>
      </c>
      <c r="V114" s="78">
        <f t="shared" si="151"/>
        <v>0</v>
      </c>
      <c r="W114" s="101"/>
    </row>
    <row r="115" spans="8:23" x14ac:dyDescent="0.35">
      <c r="H115" s="99"/>
      <c r="I115" s="100">
        <v>1930</v>
      </c>
      <c r="J115" s="78">
        <f t="shared" si="152"/>
        <v>0</v>
      </c>
      <c r="K115" s="78">
        <f t="shared" si="152"/>
        <v>0</v>
      </c>
      <c r="L115" s="78">
        <f t="shared" si="152"/>
        <v>0</v>
      </c>
      <c r="M115" s="78">
        <f t="shared" si="152"/>
        <v>224.29376888911858</v>
      </c>
      <c r="N115" s="78">
        <f t="shared" si="152"/>
        <v>224.29376888911858</v>
      </c>
      <c r="O115" s="78">
        <f t="shared" si="152"/>
        <v>224.29376888911858</v>
      </c>
      <c r="P115" s="78">
        <f t="shared" si="152"/>
        <v>224.29376888911858</v>
      </c>
      <c r="Q115" s="78">
        <f t="shared" si="152"/>
        <v>224.29376888911858</v>
      </c>
      <c r="R115" s="78">
        <f t="shared" si="152"/>
        <v>224.29376888911858</v>
      </c>
      <c r="S115" s="78">
        <f t="shared" si="152"/>
        <v>224.29376888911858</v>
      </c>
      <c r="T115" s="78">
        <f t="shared" si="152"/>
        <v>224.29376888911858</v>
      </c>
      <c r="U115" s="78">
        <f t="shared" si="152"/>
        <v>224.29376888911858</v>
      </c>
      <c r="V115" s="78">
        <f t="shared" si="151"/>
        <v>168.22032666683893</v>
      </c>
      <c r="W115" s="101"/>
    </row>
    <row r="116" spans="8:23" x14ac:dyDescent="0.35">
      <c r="H116" s="99"/>
      <c r="I116" s="100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101"/>
    </row>
    <row r="117" spans="8:23" x14ac:dyDescent="0.35">
      <c r="H117" s="99"/>
      <c r="I117" s="100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101"/>
    </row>
    <row r="118" spans="8:23" x14ac:dyDescent="0.35">
      <c r="H118" s="99"/>
      <c r="I118" s="100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101"/>
    </row>
    <row r="119" spans="8:23" x14ac:dyDescent="0.35">
      <c r="H119" s="99"/>
      <c r="I119" s="76" t="s">
        <v>77</v>
      </c>
      <c r="J119" s="89">
        <f>SUM(J113:J118)</f>
        <v>0</v>
      </c>
      <c r="K119" s="89">
        <f t="shared" ref="K119" si="153">SUM(K113:K118)</f>
        <v>0</v>
      </c>
      <c r="L119" s="89">
        <f t="shared" ref="L119" si="154">SUM(L113:L118)</f>
        <v>0</v>
      </c>
      <c r="M119" s="89">
        <f t="shared" ref="M119" si="155">SUM(M113:M118)</f>
        <v>224.29376888911858</v>
      </c>
      <c r="N119" s="89">
        <f t="shared" ref="N119" si="156">SUM(N113:N118)</f>
        <v>224.29376888911858</v>
      </c>
      <c r="O119" s="89">
        <f t="shared" ref="O119" si="157">SUM(O113:O118)</f>
        <v>224.29376888911858</v>
      </c>
      <c r="P119" s="89">
        <f t="shared" ref="P119" si="158">SUM(P113:P118)</f>
        <v>224.29376888911858</v>
      </c>
      <c r="Q119" s="89">
        <f t="shared" ref="Q119" si="159">SUM(Q113:Q118)</f>
        <v>224.29376888911858</v>
      </c>
      <c r="R119" s="89">
        <f t="shared" ref="R119" si="160">SUM(R113:R118)</f>
        <v>224.29376888911858</v>
      </c>
      <c r="S119" s="89">
        <f t="shared" ref="S119" si="161">SUM(S113:S118)</f>
        <v>224.29376888911858</v>
      </c>
      <c r="T119" s="89">
        <f t="shared" ref="T119" si="162">SUM(T113:T118)</f>
        <v>224.29376888911858</v>
      </c>
      <c r="U119" s="89">
        <f t="shared" ref="U119" si="163">SUM(U113:U118)</f>
        <v>224.29376888911858</v>
      </c>
      <c r="V119" s="89">
        <f t="shared" ref="V119" si="164">SUM(V113:V118)</f>
        <v>168.22032666683893</v>
      </c>
      <c r="W119" s="101"/>
    </row>
    <row r="123" spans="8:23" x14ac:dyDescent="0.35">
      <c r="H123" s="70" t="s">
        <v>141</v>
      </c>
    </row>
    <row r="124" spans="8:23" x14ac:dyDescent="0.35">
      <c r="H124" s="70"/>
    </row>
    <row r="125" spans="8:23" x14ac:dyDescent="0.35">
      <c r="H125" s="79"/>
      <c r="I125" s="80"/>
      <c r="J125" s="78" t="s">
        <v>94</v>
      </c>
      <c r="K125" s="78" t="s">
        <v>95</v>
      </c>
      <c r="L125" s="78" t="s">
        <v>96</v>
      </c>
      <c r="M125" s="78" t="s">
        <v>97</v>
      </c>
      <c r="N125" s="78" t="s">
        <v>98</v>
      </c>
      <c r="O125" s="78" t="s">
        <v>99</v>
      </c>
      <c r="P125" s="78" t="s">
        <v>100</v>
      </c>
      <c r="Q125" s="78" t="s">
        <v>101</v>
      </c>
      <c r="R125" s="78" t="s">
        <v>102</v>
      </c>
      <c r="S125" s="78" t="s">
        <v>103</v>
      </c>
      <c r="T125" s="78" t="s">
        <v>104</v>
      </c>
      <c r="U125" s="78" t="s">
        <v>105</v>
      </c>
      <c r="V125" s="78" t="s">
        <v>106</v>
      </c>
      <c r="W125" s="94" t="s">
        <v>77</v>
      </c>
    </row>
    <row r="126" spans="8:23" x14ac:dyDescent="0.35">
      <c r="H126" s="99" t="s">
        <v>131</v>
      </c>
      <c r="I126" s="100">
        <v>1715</v>
      </c>
      <c r="J126" s="78">
        <v>0</v>
      </c>
      <c r="K126" s="78">
        <f>J142</f>
        <v>0</v>
      </c>
      <c r="L126" s="78">
        <f t="shared" ref="L126:U126" si="165">K142</f>
        <v>0</v>
      </c>
      <c r="M126" s="78">
        <f t="shared" si="165"/>
        <v>0</v>
      </c>
      <c r="N126" s="78">
        <f t="shared" si="165"/>
        <v>0</v>
      </c>
      <c r="O126" s="78">
        <f t="shared" si="165"/>
        <v>60.279949811389599</v>
      </c>
      <c r="P126" s="78">
        <f t="shared" si="165"/>
        <v>120.5598996227792</v>
      </c>
      <c r="Q126" s="78">
        <f t="shared" si="165"/>
        <v>180.8398494341688</v>
      </c>
      <c r="R126" s="78">
        <f t="shared" si="165"/>
        <v>241.1197992455584</v>
      </c>
      <c r="S126" s="78">
        <f t="shared" si="165"/>
        <v>301.399749056948</v>
      </c>
      <c r="T126" s="78">
        <f t="shared" si="165"/>
        <v>361.6796988683376</v>
      </c>
      <c r="U126" s="78">
        <f t="shared" si="165"/>
        <v>421.9596486797272</v>
      </c>
      <c r="V126" s="78">
        <f>AVERAGE(J126:U126)</f>
        <v>140.65321622657575</v>
      </c>
      <c r="W126" s="101"/>
    </row>
    <row r="127" spans="8:23" x14ac:dyDescent="0.35">
      <c r="H127" s="99"/>
      <c r="I127" s="100" t="s">
        <v>10</v>
      </c>
      <c r="J127" s="78">
        <v>0</v>
      </c>
      <c r="K127" s="78">
        <f t="shared" ref="K127:U131" si="166">J143</f>
        <v>0</v>
      </c>
      <c r="L127" s="78">
        <f t="shared" si="166"/>
        <v>0</v>
      </c>
      <c r="M127" s="78">
        <f t="shared" si="166"/>
        <v>0</v>
      </c>
      <c r="N127" s="78">
        <f t="shared" si="166"/>
        <v>0</v>
      </c>
      <c r="O127" s="78">
        <f t="shared" si="166"/>
        <v>13.861765067540578</v>
      </c>
      <c r="P127" s="78">
        <f t="shared" si="166"/>
        <v>27.723530135081155</v>
      </c>
      <c r="Q127" s="78">
        <f t="shared" si="166"/>
        <v>41.585295202621737</v>
      </c>
      <c r="R127" s="78">
        <f t="shared" si="166"/>
        <v>55.447060270162311</v>
      </c>
      <c r="S127" s="78">
        <f t="shared" si="166"/>
        <v>69.308825337702885</v>
      </c>
      <c r="T127" s="78">
        <f t="shared" si="166"/>
        <v>83.170590405243459</v>
      </c>
      <c r="U127" s="78">
        <f t="shared" si="166"/>
        <v>97.032355472784033</v>
      </c>
      <c r="V127" s="78">
        <f t="shared" ref="V127:V131" si="167">AVERAGE(J127:U127)</f>
        <v>32.344118490928018</v>
      </c>
      <c r="W127" s="101"/>
    </row>
    <row r="128" spans="8:23" x14ac:dyDescent="0.35">
      <c r="H128" s="99"/>
      <c r="I128" s="100" t="s">
        <v>11</v>
      </c>
      <c r="J128" s="78">
        <v>0</v>
      </c>
      <c r="K128" s="78">
        <f t="shared" si="166"/>
        <v>0</v>
      </c>
      <c r="L128" s="78">
        <f t="shared" si="166"/>
        <v>0</v>
      </c>
      <c r="M128" s="78">
        <f t="shared" si="166"/>
        <v>0</v>
      </c>
      <c r="N128" s="78">
        <f t="shared" si="166"/>
        <v>0</v>
      </c>
      <c r="O128" s="78">
        <f t="shared" si="166"/>
        <v>6.5633476107083304</v>
      </c>
      <c r="P128" s="78">
        <f t="shared" si="166"/>
        <v>13.126695221416661</v>
      </c>
      <c r="Q128" s="78">
        <f t="shared" si="166"/>
        <v>19.690042832124991</v>
      </c>
      <c r="R128" s="78">
        <f t="shared" si="166"/>
        <v>26.253390442833322</v>
      </c>
      <c r="S128" s="78">
        <f t="shared" si="166"/>
        <v>32.816738053541656</v>
      </c>
      <c r="T128" s="78">
        <f t="shared" si="166"/>
        <v>39.380085664249989</v>
      </c>
      <c r="U128" s="78">
        <f t="shared" si="166"/>
        <v>45.943433274958323</v>
      </c>
      <c r="V128" s="78">
        <f t="shared" si="167"/>
        <v>15.314477758319439</v>
      </c>
      <c r="W128" s="101"/>
    </row>
    <row r="129" spans="8:27" x14ac:dyDescent="0.35">
      <c r="H129" s="99"/>
      <c r="I129" s="100">
        <v>1720</v>
      </c>
      <c r="J129" s="78">
        <v>0</v>
      </c>
      <c r="K129" s="78">
        <f t="shared" si="166"/>
        <v>0</v>
      </c>
      <c r="L129" s="78">
        <f t="shared" si="166"/>
        <v>0</v>
      </c>
      <c r="M129" s="78">
        <f t="shared" si="166"/>
        <v>0</v>
      </c>
      <c r="N129" s="78">
        <f t="shared" si="166"/>
        <v>0</v>
      </c>
      <c r="O129" s="78">
        <f t="shared" si="166"/>
        <v>165.0252337537114</v>
      </c>
      <c r="P129" s="78">
        <f t="shared" si="166"/>
        <v>330.05046750742281</v>
      </c>
      <c r="Q129" s="78">
        <f t="shared" si="166"/>
        <v>495.07570126113421</v>
      </c>
      <c r="R129" s="78">
        <f t="shared" si="166"/>
        <v>660.10093501484562</v>
      </c>
      <c r="S129" s="78">
        <f t="shared" si="166"/>
        <v>825.12616876855702</v>
      </c>
      <c r="T129" s="78">
        <f t="shared" si="166"/>
        <v>990.15140252226843</v>
      </c>
      <c r="U129" s="78">
        <f t="shared" si="166"/>
        <v>1155.1766362759799</v>
      </c>
      <c r="V129" s="78">
        <f t="shared" si="167"/>
        <v>385.05887875866</v>
      </c>
      <c r="W129" s="101"/>
    </row>
    <row r="130" spans="8:27" x14ac:dyDescent="0.35">
      <c r="H130" s="99"/>
      <c r="I130" s="100">
        <v>1725</v>
      </c>
      <c r="J130" s="78">
        <v>0</v>
      </c>
      <c r="K130" s="78">
        <f t="shared" si="166"/>
        <v>0</v>
      </c>
      <c r="L130" s="78">
        <f t="shared" si="166"/>
        <v>0</v>
      </c>
      <c r="M130" s="78">
        <f t="shared" si="166"/>
        <v>0</v>
      </c>
      <c r="N130" s="78">
        <f t="shared" si="166"/>
        <v>0</v>
      </c>
      <c r="O130" s="78">
        <f t="shared" si="166"/>
        <v>0</v>
      </c>
      <c r="P130" s="78">
        <f t="shared" si="166"/>
        <v>0</v>
      </c>
      <c r="Q130" s="78">
        <f t="shared" si="166"/>
        <v>0</v>
      </c>
      <c r="R130" s="78">
        <f t="shared" si="166"/>
        <v>0</v>
      </c>
      <c r="S130" s="78">
        <f t="shared" si="166"/>
        <v>0</v>
      </c>
      <c r="T130" s="78">
        <f t="shared" si="166"/>
        <v>0</v>
      </c>
      <c r="U130" s="78">
        <f t="shared" si="166"/>
        <v>0</v>
      </c>
      <c r="V130" s="78">
        <f t="shared" si="167"/>
        <v>0</v>
      </c>
      <c r="W130" s="101"/>
    </row>
    <row r="131" spans="8:27" x14ac:dyDescent="0.35">
      <c r="H131" s="99"/>
      <c r="I131" s="100">
        <v>1730</v>
      </c>
      <c r="J131" s="78">
        <v>0</v>
      </c>
      <c r="K131" s="78">
        <f t="shared" si="166"/>
        <v>0</v>
      </c>
      <c r="L131" s="78">
        <f t="shared" si="166"/>
        <v>0</v>
      </c>
      <c r="M131" s="78">
        <f t="shared" si="166"/>
        <v>0</v>
      </c>
      <c r="N131" s="78">
        <f t="shared" si="166"/>
        <v>0</v>
      </c>
      <c r="O131" s="78">
        <f t="shared" si="166"/>
        <v>263.54829898639179</v>
      </c>
      <c r="P131" s="78">
        <f t="shared" si="166"/>
        <v>527.09659797278357</v>
      </c>
      <c r="Q131" s="78">
        <f t="shared" si="166"/>
        <v>790.64489695917541</v>
      </c>
      <c r="R131" s="78">
        <f t="shared" si="166"/>
        <v>1054.1931959455671</v>
      </c>
      <c r="S131" s="78">
        <f t="shared" si="166"/>
        <v>1317.7414949319589</v>
      </c>
      <c r="T131" s="78">
        <f t="shared" si="166"/>
        <v>1581.2897939183506</v>
      </c>
      <c r="U131" s="78">
        <f t="shared" si="166"/>
        <v>1844.8380929047423</v>
      </c>
      <c r="V131" s="78">
        <f t="shared" si="167"/>
        <v>614.94603096824756</v>
      </c>
      <c r="W131" s="101"/>
    </row>
    <row r="132" spans="8:27" x14ac:dyDescent="0.35">
      <c r="H132" s="99"/>
      <c r="I132" s="76" t="s">
        <v>77</v>
      </c>
      <c r="J132" s="89">
        <f>SUM(J126:J131)</f>
        <v>0</v>
      </c>
      <c r="K132" s="89">
        <f t="shared" ref="K132:V132" si="168">SUM(K126:K131)</f>
        <v>0</v>
      </c>
      <c r="L132" s="89">
        <f t="shared" si="168"/>
        <v>0</v>
      </c>
      <c r="M132" s="89">
        <f t="shared" si="168"/>
        <v>0</v>
      </c>
      <c r="N132" s="89">
        <f t="shared" si="168"/>
        <v>0</v>
      </c>
      <c r="O132" s="89">
        <f t="shared" si="168"/>
        <v>509.27859522974171</v>
      </c>
      <c r="P132" s="89">
        <f t="shared" si="168"/>
        <v>1018.5571904594834</v>
      </c>
      <c r="Q132" s="89">
        <f t="shared" si="168"/>
        <v>1527.8357856892253</v>
      </c>
      <c r="R132" s="89">
        <f t="shared" si="168"/>
        <v>2037.1143809189668</v>
      </c>
      <c r="S132" s="89">
        <f t="shared" si="168"/>
        <v>2546.3929761487084</v>
      </c>
      <c r="T132" s="89">
        <f t="shared" si="168"/>
        <v>3055.6715713784497</v>
      </c>
      <c r="U132" s="89">
        <f t="shared" si="168"/>
        <v>3564.9501666081915</v>
      </c>
      <c r="V132" s="89">
        <f t="shared" si="168"/>
        <v>1188.3167222027309</v>
      </c>
      <c r="W132" s="102"/>
    </row>
    <row r="133" spans="8:27" x14ac:dyDescent="0.35">
      <c r="H133" s="79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0"/>
      <c r="Z133" s="71" t="s">
        <v>142</v>
      </c>
      <c r="AA133" s="71" t="s">
        <v>143</v>
      </c>
    </row>
    <row r="134" spans="8:27" x14ac:dyDescent="0.35">
      <c r="H134" s="99" t="s">
        <v>133</v>
      </c>
      <c r="I134" s="100">
        <v>1715</v>
      </c>
      <c r="J134" s="78">
        <f>J45*$AA134</f>
        <v>0</v>
      </c>
      <c r="K134" s="78">
        <f t="shared" ref="K134:U134" si="169">K45*$AA134</f>
        <v>0</v>
      </c>
      <c r="L134" s="78">
        <f t="shared" si="169"/>
        <v>0</v>
      </c>
      <c r="M134" s="78">
        <f t="shared" si="169"/>
        <v>0</v>
      </c>
      <c r="N134" s="78">
        <f t="shared" si="169"/>
        <v>60.279949811389599</v>
      </c>
      <c r="O134" s="78">
        <f t="shared" si="169"/>
        <v>60.279949811389599</v>
      </c>
      <c r="P134" s="78">
        <f t="shared" si="169"/>
        <v>60.279949811389599</v>
      </c>
      <c r="Q134" s="78">
        <f t="shared" si="169"/>
        <v>60.279949811389599</v>
      </c>
      <c r="R134" s="78">
        <f t="shared" si="169"/>
        <v>60.279949811389599</v>
      </c>
      <c r="S134" s="78">
        <f t="shared" si="169"/>
        <v>60.279949811389599</v>
      </c>
      <c r="T134" s="78">
        <f t="shared" si="169"/>
        <v>60.279949811389599</v>
      </c>
      <c r="U134" s="78">
        <f t="shared" si="169"/>
        <v>60.279949811389599</v>
      </c>
      <c r="V134" s="78">
        <f t="shared" ref="V134:V139" si="170">AVERAGE(J134:U134)</f>
        <v>40.186633207593069</v>
      </c>
      <c r="W134" s="78">
        <f t="shared" ref="W134:W140" si="171">SUM(J134:U134)</f>
        <v>482.23959849111679</v>
      </c>
      <c r="Z134" s="104">
        <v>0.02</v>
      </c>
      <c r="AA134" s="105">
        <f t="shared" ref="AA134:AA139" si="172">Z134/12</f>
        <v>1.6666666666666668E-3</v>
      </c>
    </row>
    <row r="135" spans="8:27" x14ac:dyDescent="0.35">
      <c r="H135" s="99"/>
      <c r="I135" s="100" t="s">
        <v>10</v>
      </c>
      <c r="J135" s="78">
        <f t="shared" ref="J135:U139" si="173">J46*$AA135</f>
        <v>0</v>
      </c>
      <c r="K135" s="78">
        <f t="shared" si="173"/>
        <v>0</v>
      </c>
      <c r="L135" s="78">
        <f t="shared" si="173"/>
        <v>0</v>
      </c>
      <c r="M135" s="78">
        <f t="shared" si="173"/>
        <v>0</v>
      </c>
      <c r="N135" s="78">
        <f t="shared" si="173"/>
        <v>13.861765067540578</v>
      </c>
      <c r="O135" s="78">
        <f t="shared" si="173"/>
        <v>13.861765067540578</v>
      </c>
      <c r="P135" s="78">
        <f t="shared" si="173"/>
        <v>13.861765067540578</v>
      </c>
      <c r="Q135" s="78">
        <f t="shared" si="173"/>
        <v>13.861765067540578</v>
      </c>
      <c r="R135" s="78">
        <f t="shared" si="173"/>
        <v>13.861765067540578</v>
      </c>
      <c r="S135" s="78">
        <f t="shared" si="173"/>
        <v>13.861765067540578</v>
      </c>
      <c r="T135" s="78">
        <f t="shared" si="173"/>
        <v>13.861765067540578</v>
      </c>
      <c r="U135" s="78">
        <f t="shared" si="173"/>
        <v>13.861765067540578</v>
      </c>
      <c r="V135" s="78">
        <f t="shared" si="170"/>
        <v>9.2411767116937167</v>
      </c>
      <c r="W135" s="78">
        <f t="shared" si="171"/>
        <v>110.89412054032461</v>
      </c>
      <c r="Z135" s="104">
        <v>2.5000000000000001E-2</v>
      </c>
      <c r="AA135" s="105">
        <f t="shared" si="172"/>
        <v>2.0833333333333333E-3</v>
      </c>
    </row>
    <row r="136" spans="8:27" x14ac:dyDescent="0.35">
      <c r="H136" s="99"/>
      <c r="I136" s="100" t="s">
        <v>11</v>
      </c>
      <c r="J136" s="78">
        <f t="shared" si="173"/>
        <v>0</v>
      </c>
      <c r="K136" s="78">
        <f t="shared" si="173"/>
        <v>0</v>
      </c>
      <c r="L136" s="78">
        <f t="shared" si="173"/>
        <v>0</v>
      </c>
      <c r="M136" s="78">
        <f t="shared" si="173"/>
        <v>0</v>
      </c>
      <c r="N136" s="78">
        <f t="shared" si="173"/>
        <v>6.5633476107083304</v>
      </c>
      <c r="O136" s="78">
        <f t="shared" si="173"/>
        <v>6.5633476107083304</v>
      </c>
      <c r="P136" s="78">
        <f t="shared" si="173"/>
        <v>6.5633476107083304</v>
      </c>
      <c r="Q136" s="78">
        <f t="shared" si="173"/>
        <v>6.5633476107083304</v>
      </c>
      <c r="R136" s="78">
        <f t="shared" si="173"/>
        <v>6.5633476107083304</v>
      </c>
      <c r="S136" s="78">
        <f t="shared" si="173"/>
        <v>6.5633476107083304</v>
      </c>
      <c r="T136" s="78">
        <f t="shared" si="173"/>
        <v>6.5633476107083304</v>
      </c>
      <c r="U136" s="78">
        <f t="shared" si="173"/>
        <v>6.5633476107083304</v>
      </c>
      <c r="V136" s="78">
        <f t="shared" si="170"/>
        <v>4.3755650738055545</v>
      </c>
      <c r="W136" s="78">
        <f t="shared" si="171"/>
        <v>52.506780885666657</v>
      </c>
      <c r="Z136" s="104">
        <v>0.05</v>
      </c>
      <c r="AA136" s="105">
        <f t="shared" si="172"/>
        <v>4.1666666666666666E-3</v>
      </c>
    </row>
    <row r="137" spans="8:27" x14ac:dyDescent="0.35">
      <c r="H137" s="99"/>
      <c r="I137" s="100">
        <v>1720</v>
      </c>
      <c r="J137" s="78">
        <f t="shared" si="173"/>
        <v>0</v>
      </c>
      <c r="K137" s="78">
        <f t="shared" si="173"/>
        <v>0</v>
      </c>
      <c r="L137" s="78">
        <f t="shared" si="173"/>
        <v>0</v>
      </c>
      <c r="M137" s="78">
        <f t="shared" si="173"/>
        <v>0</v>
      </c>
      <c r="N137" s="78">
        <f t="shared" si="173"/>
        <v>165.0252337537114</v>
      </c>
      <c r="O137" s="78">
        <f t="shared" si="173"/>
        <v>165.0252337537114</v>
      </c>
      <c r="P137" s="78">
        <f t="shared" si="173"/>
        <v>165.0252337537114</v>
      </c>
      <c r="Q137" s="78">
        <f t="shared" si="173"/>
        <v>165.0252337537114</v>
      </c>
      <c r="R137" s="78">
        <f t="shared" si="173"/>
        <v>165.0252337537114</v>
      </c>
      <c r="S137" s="78">
        <f t="shared" si="173"/>
        <v>165.0252337537114</v>
      </c>
      <c r="T137" s="78">
        <f t="shared" si="173"/>
        <v>165.0252337537114</v>
      </c>
      <c r="U137" s="78">
        <f t="shared" si="173"/>
        <v>165.0252337537114</v>
      </c>
      <c r="V137" s="78">
        <f t="shared" si="170"/>
        <v>110.01682250247427</v>
      </c>
      <c r="W137" s="78">
        <f t="shared" si="171"/>
        <v>1320.2018700296912</v>
      </c>
      <c r="Z137" s="104">
        <v>1.6666666666666666E-2</v>
      </c>
      <c r="AA137" s="105">
        <f t="shared" si="172"/>
        <v>1.3888888888888889E-3</v>
      </c>
    </row>
    <row r="138" spans="8:27" x14ac:dyDescent="0.35">
      <c r="H138" s="99"/>
      <c r="I138" s="100">
        <v>1725</v>
      </c>
      <c r="J138" s="78">
        <f t="shared" si="173"/>
        <v>0</v>
      </c>
      <c r="K138" s="78">
        <f t="shared" si="173"/>
        <v>0</v>
      </c>
      <c r="L138" s="78">
        <f t="shared" si="173"/>
        <v>0</v>
      </c>
      <c r="M138" s="78">
        <f t="shared" si="173"/>
        <v>0</v>
      </c>
      <c r="N138" s="78">
        <f t="shared" si="173"/>
        <v>0</v>
      </c>
      <c r="O138" s="78">
        <f t="shared" si="173"/>
        <v>0</v>
      </c>
      <c r="P138" s="78">
        <f t="shared" si="173"/>
        <v>0</v>
      </c>
      <c r="Q138" s="78">
        <f t="shared" si="173"/>
        <v>0</v>
      </c>
      <c r="R138" s="78">
        <f t="shared" si="173"/>
        <v>0</v>
      </c>
      <c r="S138" s="78">
        <f t="shared" si="173"/>
        <v>0</v>
      </c>
      <c r="T138" s="78">
        <f t="shared" si="173"/>
        <v>0</v>
      </c>
      <c r="U138" s="78">
        <f t="shared" si="173"/>
        <v>0</v>
      </c>
      <c r="V138" s="78">
        <f t="shared" si="170"/>
        <v>0</v>
      </c>
      <c r="W138" s="78">
        <f t="shared" si="171"/>
        <v>0</v>
      </c>
      <c r="Z138" s="104">
        <v>2.2222222222222223E-2</v>
      </c>
      <c r="AA138" s="105">
        <f t="shared" si="172"/>
        <v>1.8518518518518519E-3</v>
      </c>
    </row>
    <row r="139" spans="8:27" x14ac:dyDescent="0.35">
      <c r="H139" s="99"/>
      <c r="I139" s="100">
        <v>1730</v>
      </c>
      <c r="J139" s="78">
        <f t="shared" si="173"/>
        <v>0</v>
      </c>
      <c r="K139" s="78">
        <f t="shared" si="173"/>
        <v>0</v>
      </c>
      <c r="L139" s="78">
        <f t="shared" si="173"/>
        <v>0</v>
      </c>
      <c r="M139" s="78">
        <f t="shared" si="173"/>
        <v>0</v>
      </c>
      <c r="N139" s="78">
        <f t="shared" si="173"/>
        <v>263.54829898639179</v>
      </c>
      <c r="O139" s="78">
        <f t="shared" si="173"/>
        <v>263.54829898639179</v>
      </c>
      <c r="P139" s="78">
        <f t="shared" si="173"/>
        <v>263.54829898639179</v>
      </c>
      <c r="Q139" s="78">
        <f t="shared" si="173"/>
        <v>263.54829898639179</v>
      </c>
      <c r="R139" s="78">
        <f t="shared" si="173"/>
        <v>263.54829898639179</v>
      </c>
      <c r="S139" s="78">
        <f t="shared" si="173"/>
        <v>263.54829898639179</v>
      </c>
      <c r="T139" s="78">
        <f t="shared" si="173"/>
        <v>263.54829898639179</v>
      </c>
      <c r="U139" s="78">
        <f t="shared" si="173"/>
        <v>263.54829898639179</v>
      </c>
      <c r="V139" s="78">
        <f t="shared" si="170"/>
        <v>175.69886599092786</v>
      </c>
      <c r="W139" s="78">
        <f t="shared" si="171"/>
        <v>2108.3863918911343</v>
      </c>
      <c r="Z139" s="104">
        <v>2.2222222222222223E-2</v>
      </c>
      <c r="AA139" s="105">
        <f t="shared" si="172"/>
        <v>1.8518518518518519E-3</v>
      </c>
    </row>
    <row r="140" spans="8:27" x14ac:dyDescent="0.35">
      <c r="H140" s="99"/>
      <c r="I140" s="76" t="s">
        <v>77</v>
      </c>
      <c r="J140" s="89">
        <f>SUM(J134:J139)</f>
        <v>0</v>
      </c>
      <c r="K140" s="89">
        <f t="shared" ref="K140" si="174">SUM(K134:K139)</f>
        <v>0</v>
      </c>
      <c r="L140" s="89">
        <f t="shared" ref="L140" si="175">SUM(L134:L139)</f>
        <v>0</v>
      </c>
      <c r="M140" s="89">
        <f t="shared" ref="M140" si="176">SUM(M134:M139)</f>
        <v>0</v>
      </c>
      <c r="N140" s="89">
        <f t="shared" ref="N140" si="177">SUM(N134:N139)</f>
        <v>509.27859522974171</v>
      </c>
      <c r="O140" s="89">
        <f t="shared" ref="O140" si="178">SUM(O134:O139)</f>
        <v>509.27859522974171</v>
      </c>
      <c r="P140" s="89">
        <f t="shared" ref="P140" si="179">SUM(P134:P139)</f>
        <v>509.27859522974171</v>
      </c>
      <c r="Q140" s="89">
        <f t="shared" ref="Q140" si="180">SUM(Q134:Q139)</f>
        <v>509.27859522974171</v>
      </c>
      <c r="R140" s="89">
        <f t="shared" ref="R140" si="181">SUM(R134:R139)</f>
        <v>509.27859522974171</v>
      </c>
      <c r="S140" s="89">
        <f t="shared" ref="S140" si="182">SUM(S134:S139)</f>
        <v>509.27859522974171</v>
      </c>
      <c r="T140" s="89">
        <f t="shared" ref="T140" si="183">SUM(T134:T139)</f>
        <v>509.27859522974171</v>
      </c>
      <c r="U140" s="89">
        <f t="shared" ref="U140" si="184">SUM(U134:U139)</f>
        <v>509.27859522974171</v>
      </c>
      <c r="V140" s="89">
        <f t="shared" ref="V140" si="185">SUM(V134:V139)</f>
        <v>339.51906348649447</v>
      </c>
      <c r="W140" s="89">
        <f t="shared" si="171"/>
        <v>4074.2287618379337</v>
      </c>
    </row>
    <row r="141" spans="8:27" x14ac:dyDescent="0.35">
      <c r="H141" s="79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0"/>
    </row>
    <row r="142" spans="8:27" x14ac:dyDescent="0.35">
      <c r="H142" s="99" t="s">
        <v>134</v>
      </c>
      <c r="I142" s="100">
        <v>1715</v>
      </c>
      <c r="J142" s="78">
        <f>J126+J134</f>
        <v>0</v>
      </c>
      <c r="K142" s="78">
        <f t="shared" ref="K142:U142" si="186">K126+K134</f>
        <v>0</v>
      </c>
      <c r="L142" s="78">
        <f t="shared" si="186"/>
        <v>0</v>
      </c>
      <c r="M142" s="78">
        <f t="shared" si="186"/>
        <v>0</v>
      </c>
      <c r="N142" s="78">
        <f t="shared" si="186"/>
        <v>60.279949811389599</v>
      </c>
      <c r="O142" s="78">
        <f t="shared" si="186"/>
        <v>120.5598996227792</v>
      </c>
      <c r="P142" s="78">
        <f t="shared" si="186"/>
        <v>180.8398494341688</v>
      </c>
      <c r="Q142" s="78">
        <f t="shared" si="186"/>
        <v>241.1197992455584</v>
      </c>
      <c r="R142" s="78">
        <f t="shared" si="186"/>
        <v>301.399749056948</v>
      </c>
      <c r="S142" s="78">
        <f t="shared" si="186"/>
        <v>361.6796988683376</v>
      </c>
      <c r="T142" s="78">
        <f t="shared" si="186"/>
        <v>421.9596486797272</v>
      </c>
      <c r="U142" s="78">
        <f t="shared" si="186"/>
        <v>482.23959849111679</v>
      </c>
      <c r="V142" s="78">
        <f t="shared" ref="V142:V147" si="187">AVERAGE(J142:U142)</f>
        <v>180.83984943416883</v>
      </c>
      <c r="W142" s="101"/>
    </row>
    <row r="143" spans="8:27" x14ac:dyDescent="0.35">
      <c r="H143" s="99"/>
      <c r="I143" s="100" t="s">
        <v>10</v>
      </c>
      <c r="J143" s="78">
        <f t="shared" ref="J143:U147" si="188">J127+J135</f>
        <v>0</v>
      </c>
      <c r="K143" s="78">
        <f t="shared" si="188"/>
        <v>0</v>
      </c>
      <c r="L143" s="78">
        <f t="shared" si="188"/>
        <v>0</v>
      </c>
      <c r="M143" s="78">
        <f t="shared" si="188"/>
        <v>0</v>
      </c>
      <c r="N143" s="78">
        <f t="shared" si="188"/>
        <v>13.861765067540578</v>
      </c>
      <c r="O143" s="78">
        <f t="shared" si="188"/>
        <v>27.723530135081155</v>
      </c>
      <c r="P143" s="78">
        <f t="shared" si="188"/>
        <v>41.585295202621737</v>
      </c>
      <c r="Q143" s="78">
        <f t="shared" si="188"/>
        <v>55.447060270162311</v>
      </c>
      <c r="R143" s="78">
        <f t="shared" si="188"/>
        <v>69.308825337702885</v>
      </c>
      <c r="S143" s="78">
        <f t="shared" si="188"/>
        <v>83.170590405243459</v>
      </c>
      <c r="T143" s="78">
        <f t="shared" si="188"/>
        <v>97.032355472784033</v>
      </c>
      <c r="U143" s="78">
        <f t="shared" si="188"/>
        <v>110.89412054032461</v>
      </c>
      <c r="V143" s="78">
        <f t="shared" si="187"/>
        <v>41.58529520262173</v>
      </c>
      <c r="W143" s="101"/>
    </row>
    <row r="144" spans="8:27" x14ac:dyDescent="0.35">
      <c r="H144" s="99"/>
      <c r="I144" s="100" t="s">
        <v>11</v>
      </c>
      <c r="J144" s="78">
        <f t="shared" si="188"/>
        <v>0</v>
      </c>
      <c r="K144" s="78">
        <f t="shared" si="188"/>
        <v>0</v>
      </c>
      <c r="L144" s="78">
        <f t="shared" si="188"/>
        <v>0</v>
      </c>
      <c r="M144" s="78">
        <f t="shared" si="188"/>
        <v>0</v>
      </c>
      <c r="N144" s="78">
        <f t="shared" si="188"/>
        <v>6.5633476107083304</v>
      </c>
      <c r="O144" s="78">
        <f t="shared" si="188"/>
        <v>13.126695221416661</v>
      </c>
      <c r="P144" s="78">
        <f t="shared" si="188"/>
        <v>19.690042832124991</v>
      </c>
      <c r="Q144" s="78">
        <f t="shared" si="188"/>
        <v>26.253390442833322</v>
      </c>
      <c r="R144" s="78">
        <f t="shared" si="188"/>
        <v>32.816738053541656</v>
      </c>
      <c r="S144" s="78">
        <f t="shared" si="188"/>
        <v>39.380085664249989</v>
      </c>
      <c r="T144" s="78">
        <f t="shared" si="188"/>
        <v>45.943433274958323</v>
      </c>
      <c r="U144" s="78">
        <f t="shared" si="188"/>
        <v>52.506780885666657</v>
      </c>
      <c r="V144" s="78">
        <f t="shared" si="187"/>
        <v>19.690042832124991</v>
      </c>
      <c r="W144" s="101"/>
    </row>
    <row r="145" spans="8:27" x14ac:dyDescent="0.35">
      <c r="H145" s="99"/>
      <c r="I145" s="100">
        <v>1720</v>
      </c>
      <c r="J145" s="78">
        <f t="shared" si="188"/>
        <v>0</v>
      </c>
      <c r="K145" s="78">
        <f t="shared" si="188"/>
        <v>0</v>
      </c>
      <c r="L145" s="78">
        <f t="shared" si="188"/>
        <v>0</v>
      </c>
      <c r="M145" s="78">
        <f t="shared" si="188"/>
        <v>0</v>
      </c>
      <c r="N145" s="78">
        <f t="shared" si="188"/>
        <v>165.0252337537114</v>
      </c>
      <c r="O145" s="78">
        <f t="shared" si="188"/>
        <v>330.05046750742281</v>
      </c>
      <c r="P145" s="78">
        <f t="shared" si="188"/>
        <v>495.07570126113421</v>
      </c>
      <c r="Q145" s="78">
        <f t="shared" si="188"/>
        <v>660.10093501484562</v>
      </c>
      <c r="R145" s="78">
        <f t="shared" si="188"/>
        <v>825.12616876855702</v>
      </c>
      <c r="S145" s="78">
        <f t="shared" si="188"/>
        <v>990.15140252226843</v>
      </c>
      <c r="T145" s="78">
        <f t="shared" si="188"/>
        <v>1155.1766362759799</v>
      </c>
      <c r="U145" s="78">
        <f t="shared" si="188"/>
        <v>1320.2018700296912</v>
      </c>
      <c r="V145" s="78">
        <f t="shared" si="187"/>
        <v>495.07570126113427</v>
      </c>
      <c r="W145" s="101"/>
    </row>
    <row r="146" spans="8:27" x14ac:dyDescent="0.35">
      <c r="H146" s="99"/>
      <c r="I146" s="100">
        <v>1725</v>
      </c>
      <c r="J146" s="78">
        <f t="shared" si="188"/>
        <v>0</v>
      </c>
      <c r="K146" s="78">
        <f t="shared" si="188"/>
        <v>0</v>
      </c>
      <c r="L146" s="78">
        <f t="shared" si="188"/>
        <v>0</v>
      </c>
      <c r="M146" s="78">
        <f t="shared" si="188"/>
        <v>0</v>
      </c>
      <c r="N146" s="78">
        <f t="shared" si="188"/>
        <v>0</v>
      </c>
      <c r="O146" s="78">
        <f t="shared" si="188"/>
        <v>0</v>
      </c>
      <c r="P146" s="78">
        <f t="shared" si="188"/>
        <v>0</v>
      </c>
      <c r="Q146" s="78">
        <f t="shared" si="188"/>
        <v>0</v>
      </c>
      <c r="R146" s="78">
        <f t="shared" si="188"/>
        <v>0</v>
      </c>
      <c r="S146" s="78">
        <f t="shared" si="188"/>
        <v>0</v>
      </c>
      <c r="T146" s="78">
        <f t="shared" si="188"/>
        <v>0</v>
      </c>
      <c r="U146" s="78">
        <f t="shared" si="188"/>
        <v>0</v>
      </c>
      <c r="V146" s="78">
        <f t="shared" si="187"/>
        <v>0</v>
      </c>
      <c r="W146" s="101"/>
    </row>
    <row r="147" spans="8:27" x14ac:dyDescent="0.35">
      <c r="H147" s="99"/>
      <c r="I147" s="100">
        <v>1730</v>
      </c>
      <c r="J147" s="78">
        <f t="shared" si="188"/>
        <v>0</v>
      </c>
      <c r="K147" s="78">
        <f t="shared" si="188"/>
        <v>0</v>
      </c>
      <c r="L147" s="78">
        <f t="shared" si="188"/>
        <v>0</v>
      </c>
      <c r="M147" s="78">
        <f t="shared" si="188"/>
        <v>0</v>
      </c>
      <c r="N147" s="78">
        <f t="shared" si="188"/>
        <v>263.54829898639179</v>
      </c>
      <c r="O147" s="78">
        <f t="shared" si="188"/>
        <v>527.09659797278357</v>
      </c>
      <c r="P147" s="78">
        <f t="shared" si="188"/>
        <v>790.64489695917541</v>
      </c>
      <c r="Q147" s="78">
        <f t="shared" si="188"/>
        <v>1054.1931959455671</v>
      </c>
      <c r="R147" s="78">
        <f t="shared" si="188"/>
        <v>1317.7414949319589</v>
      </c>
      <c r="S147" s="78">
        <f t="shared" si="188"/>
        <v>1581.2897939183506</v>
      </c>
      <c r="T147" s="78">
        <f t="shared" si="188"/>
        <v>1844.8380929047423</v>
      </c>
      <c r="U147" s="78">
        <f t="shared" si="188"/>
        <v>2108.3863918911343</v>
      </c>
      <c r="V147" s="78">
        <f t="shared" si="187"/>
        <v>790.6448969591753</v>
      </c>
      <c r="W147" s="101"/>
      <c r="Z147" s="103"/>
    </row>
    <row r="148" spans="8:27" x14ac:dyDescent="0.35">
      <c r="H148" s="99"/>
      <c r="I148" s="76" t="s">
        <v>77</v>
      </c>
      <c r="J148" s="89">
        <f>SUM(J142:J147)</f>
        <v>0</v>
      </c>
      <c r="K148" s="89">
        <f t="shared" ref="K148" si="189">SUM(K142:K147)</f>
        <v>0</v>
      </c>
      <c r="L148" s="89">
        <f t="shared" ref="L148" si="190">SUM(L142:L147)</f>
        <v>0</v>
      </c>
      <c r="M148" s="89">
        <f t="shared" ref="M148" si="191">SUM(M142:M147)</f>
        <v>0</v>
      </c>
      <c r="N148" s="89">
        <f t="shared" ref="N148" si="192">SUM(N142:N147)</f>
        <v>509.27859522974171</v>
      </c>
      <c r="O148" s="89">
        <f t="shared" ref="O148" si="193">SUM(O142:O147)</f>
        <v>1018.5571904594834</v>
      </c>
      <c r="P148" s="89">
        <f t="shared" ref="P148" si="194">SUM(P142:P147)</f>
        <v>1527.8357856892253</v>
      </c>
      <c r="Q148" s="89">
        <f t="shared" ref="Q148" si="195">SUM(Q142:Q147)</f>
        <v>2037.1143809189668</v>
      </c>
      <c r="R148" s="89">
        <f t="shared" ref="R148" si="196">SUM(R142:R147)</f>
        <v>2546.3929761487084</v>
      </c>
      <c r="S148" s="89">
        <f t="shared" ref="S148" si="197">SUM(S142:S147)</f>
        <v>3055.6715713784497</v>
      </c>
      <c r="T148" s="89">
        <f t="shared" ref="T148" si="198">SUM(T142:T147)</f>
        <v>3564.9501666081915</v>
      </c>
      <c r="U148" s="89">
        <f t="shared" ref="U148" si="199">SUM(U142:U147)</f>
        <v>4074.2287618379337</v>
      </c>
      <c r="V148" s="89">
        <f t="shared" ref="V148" si="200">SUM(V142:V147)</f>
        <v>1527.8357856892251</v>
      </c>
      <c r="W148" s="101"/>
    </row>
    <row r="151" spans="8:27" x14ac:dyDescent="0.35">
      <c r="H151" s="79"/>
      <c r="I151" s="80"/>
      <c r="J151" s="78" t="s">
        <v>94</v>
      </c>
      <c r="K151" s="78" t="s">
        <v>95</v>
      </c>
      <c r="L151" s="78" t="s">
        <v>96</v>
      </c>
      <c r="M151" s="78" t="s">
        <v>97</v>
      </c>
      <c r="N151" s="78" t="s">
        <v>98</v>
      </c>
      <c r="O151" s="78" t="s">
        <v>99</v>
      </c>
      <c r="P151" s="78" t="s">
        <v>100</v>
      </c>
      <c r="Q151" s="78" t="s">
        <v>101</v>
      </c>
      <c r="R151" s="78" t="s">
        <v>102</v>
      </c>
      <c r="S151" s="78" t="s">
        <v>103</v>
      </c>
      <c r="T151" s="78" t="s">
        <v>104</v>
      </c>
      <c r="U151" s="78" t="s">
        <v>105</v>
      </c>
      <c r="V151" s="78" t="s">
        <v>106</v>
      </c>
      <c r="W151" s="94" t="s">
        <v>77</v>
      </c>
    </row>
    <row r="152" spans="8:27" x14ac:dyDescent="0.35">
      <c r="H152" s="99" t="s">
        <v>135</v>
      </c>
      <c r="I152" s="100">
        <v>1715</v>
      </c>
      <c r="J152" s="78">
        <v>0</v>
      </c>
      <c r="K152" s="78">
        <f>J168</f>
        <v>0</v>
      </c>
      <c r="L152" s="78">
        <f t="shared" ref="L152:U152" si="201">K168</f>
        <v>0</v>
      </c>
      <c r="M152" s="78">
        <f t="shared" si="201"/>
        <v>0</v>
      </c>
      <c r="N152" s="78">
        <f t="shared" si="201"/>
        <v>0</v>
      </c>
      <c r="O152" s="78">
        <f t="shared" si="201"/>
        <v>59.293792751260412</v>
      </c>
      <c r="P152" s="78">
        <f t="shared" si="201"/>
        <v>158.46849999780628</v>
      </c>
      <c r="Q152" s="78">
        <f t="shared" si="201"/>
        <v>381.79099128809094</v>
      </c>
      <c r="R152" s="78">
        <f t="shared" si="201"/>
        <v>605.11348257837562</v>
      </c>
      <c r="S152" s="78">
        <f t="shared" si="201"/>
        <v>872.86995839737915</v>
      </c>
      <c r="T152" s="78">
        <f t="shared" si="201"/>
        <v>1253.3055954306747</v>
      </c>
      <c r="U152" s="78">
        <f t="shared" si="201"/>
        <v>1668.9752073087629</v>
      </c>
      <c r="V152" s="78">
        <f>AVERAGE(J152:U152)</f>
        <v>416.65146064602914</v>
      </c>
      <c r="W152" s="101"/>
    </row>
    <row r="153" spans="8:27" x14ac:dyDescent="0.35">
      <c r="H153" s="99"/>
      <c r="I153" s="100" t="s">
        <v>10</v>
      </c>
      <c r="J153" s="78">
        <v>0</v>
      </c>
      <c r="K153" s="78">
        <f t="shared" ref="K153:U157" si="202">J169</f>
        <v>0</v>
      </c>
      <c r="L153" s="78">
        <f t="shared" si="202"/>
        <v>0</v>
      </c>
      <c r="M153" s="78">
        <f t="shared" si="202"/>
        <v>0</v>
      </c>
      <c r="N153" s="78">
        <f t="shared" si="202"/>
        <v>0</v>
      </c>
      <c r="O153" s="78">
        <f t="shared" si="202"/>
        <v>8.6321639690619865</v>
      </c>
      <c r="P153" s="78">
        <f t="shared" si="202"/>
        <v>22.275258614843104</v>
      </c>
      <c r="Q153" s="78">
        <f t="shared" si="202"/>
        <v>47.910139207400647</v>
      </c>
      <c r="R153" s="78">
        <f t="shared" si="202"/>
        <v>73.545019799958197</v>
      </c>
      <c r="S153" s="78">
        <f t="shared" si="202"/>
        <v>105.68234990418266</v>
      </c>
      <c r="T153" s="78">
        <f t="shared" si="202"/>
        <v>152.3774313446815</v>
      </c>
      <c r="U153" s="78">
        <f t="shared" si="202"/>
        <v>201.58545735711928</v>
      </c>
      <c r="V153" s="78">
        <f t="shared" ref="V153:V157" si="203">AVERAGE(J153:U153)</f>
        <v>51.000651683103946</v>
      </c>
      <c r="W153" s="101"/>
    </row>
    <row r="154" spans="8:27" x14ac:dyDescent="0.35">
      <c r="H154" s="99"/>
      <c r="I154" s="100" t="s">
        <v>11</v>
      </c>
      <c r="J154" s="78">
        <v>0</v>
      </c>
      <c r="K154" s="78">
        <f t="shared" si="202"/>
        <v>0</v>
      </c>
      <c r="L154" s="78">
        <f t="shared" si="202"/>
        <v>0</v>
      </c>
      <c r="M154" s="78">
        <f t="shared" si="202"/>
        <v>0</v>
      </c>
      <c r="N154" s="78">
        <f t="shared" si="202"/>
        <v>0</v>
      </c>
      <c r="O154" s="78">
        <f t="shared" si="202"/>
        <v>6.7376086450328945</v>
      </c>
      <c r="P154" s="78">
        <f t="shared" si="202"/>
        <v>18.218148039980214</v>
      </c>
      <c r="Q154" s="78">
        <f t="shared" si="202"/>
        <v>42.93287950179085</v>
      </c>
      <c r="R154" s="78">
        <f t="shared" si="202"/>
        <v>67.647610963601494</v>
      </c>
      <c r="S154" s="78">
        <f t="shared" si="202"/>
        <v>98.029410863021383</v>
      </c>
      <c r="T154" s="78">
        <f t="shared" si="202"/>
        <v>141.6376581662058</v>
      </c>
      <c r="U154" s="78">
        <f t="shared" si="202"/>
        <v>189.95030570945289</v>
      </c>
      <c r="V154" s="78">
        <f t="shared" si="203"/>
        <v>47.096135157423795</v>
      </c>
      <c r="W154" s="101"/>
    </row>
    <row r="155" spans="8:27" x14ac:dyDescent="0.35">
      <c r="H155" s="99"/>
      <c r="I155" s="100">
        <v>1720</v>
      </c>
      <c r="J155" s="78">
        <v>0</v>
      </c>
      <c r="K155" s="78">
        <f t="shared" si="202"/>
        <v>0</v>
      </c>
      <c r="L155" s="78">
        <f t="shared" si="202"/>
        <v>0</v>
      </c>
      <c r="M155" s="78">
        <f t="shared" si="202"/>
        <v>0</v>
      </c>
      <c r="N155" s="78">
        <f t="shared" si="202"/>
        <v>0</v>
      </c>
      <c r="O155" s="78">
        <f t="shared" si="202"/>
        <v>61.932354794443221</v>
      </c>
      <c r="P155" s="78">
        <f t="shared" si="202"/>
        <v>213.34735568303964</v>
      </c>
      <c r="Q155" s="78">
        <f t="shared" si="202"/>
        <v>565.88029082696983</v>
      </c>
      <c r="R155" s="78">
        <f t="shared" si="202"/>
        <v>918.41322597089993</v>
      </c>
      <c r="S155" s="78">
        <f t="shared" si="202"/>
        <v>1356.098350567546</v>
      </c>
      <c r="T155" s="78">
        <f t="shared" si="202"/>
        <v>1923.4752047446639</v>
      </c>
      <c r="U155" s="78">
        <f t="shared" si="202"/>
        <v>2510.0861101451733</v>
      </c>
      <c r="V155" s="78">
        <f t="shared" si="203"/>
        <v>629.10274106106135</v>
      </c>
      <c r="W155" s="101"/>
    </row>
    <row r="156" spans="8:27" x14ac:dyDescent="0.35">
      <c r="H156" s="99"/>
      <c r="I156" s="100">
        <v>1725</v>
      </c>
      <c r="J156" s="78">
        <v>0</v>
      </c>
      <c r="K156" s="78">
        <f t="shared" si="202"/>
        <v>0</v>
      </c>
      <c r="L156" s="78">
        <f t="shared" si="202"/>
        <v>0</v>
      </c>
      <c r="M156" s="78">
        <f t="shared" si="202"/>
        <v>0</v>
      </c>
      <c r="N156" s="78">
        <f t="shared" si="202"/>
        <v>0</v>
      </c>
      <c r="O156" s="78">
        <f t="shared" si="202"/>
        <v>0.55034155985518773</v>
      </c>
      <c r="P156" s="78">
        <f t="shared" si="202"/>
        <v>1.2723654457687146</v>
      </c>
      <c r="Q156" s="78">
        <f t="shared" si="202"/>
        <v>5.4052456617598157</v>
      </c>
      <c r="R156" s="78">
        <f t="shared" si="202"/>
        <v>38.975278339038439</v>
      </c>
      <c r="S156" s="78">
        <f t="shared" si="202"/>
        <v>72.962637177249007</v>
      </c>
      <c r="T156" s="78">
        <f t="shared" si="202"/>
        <v>117.01087725086205</v>
      </c>
      <c r="U156" s="78">
        <f t="shared" si="202"/>
        <v>161.77741357858585</v>
      </c>
      <c r="V156" s="78">
        <f t="shared" si="203"/>
        <v>33.162846584426589</v>
      </c>
      <c r="W156" s="101"/>
    </row>
    <row r="157" spans="8:27" x14ac:dyDescent="0.35">
      <c r="H157" s="99"/>
      <c r="I157" s="100">
        <v>1730</v>
      </c>
      <c r="J157" s="78">
        <v>0</v>
      </c>
      <c r="K157" s="78">
        <f t="shared" si="202"/>
        <v>0</v>
      </c>
      <c r="L157" s="78">
        <f t="shared" si="202"/>
        <v>0</v>
      </c>
      <c r="M157" s="78">
        <f t="shared" si="202"/>
        <v>0</v>
      </c>
      <c r="N157" s="78">
        <f t="shared" si="202"/>
        <v>0</v>
      </c>
      <c r="O157" s="78">
        <f t="shared" si="202"/>
        <v>86.67039411824328</v>
      </c>
      <c r="P157" s="78">
        <f t="shared" si="202"/>
        <v>256.70693201698816</v>
      </c>
      <c r="Q157" s="78">
        <f t="shared" si="202"/>
        <v>740.11702601424281</v>
      </c>
      <c r="R157" s="78">
        <f t="shared" si="202"/>
        <v>1261.9702465833971</v>
      </c>
      <c r="S157" s="78">
        <f t="shared" si="202"/>
        <v>1877.7231040280483</v>
      </c>
      <c r="T157" s="78">
        <f t="shared" si="202"/>
        <v>2652.4903834615629</v>
      </c>
      <c r="U157" s="78">
        <f t="shared" si="202"/>
        <v>3453.5382700215455</v>
      </c>
      <c r="V157" s="78">
        <f t="shared" si="203"/>
        <v>860.76802968700224</v>
      </c>
      <c r="W157" s="101"/>
    </row>
    <row r="158" spans="8:27" x14ac:dyDescent="0.35">
      <c r="H158" s="99"/>
      <c r="I158" s="76" t="s">
        <v>77</v>
      </c>
      <c r="J158" s="89">
        <f>SUM(J152:J157)</f>
        <v>0</v>
      </c>
      <c r="K158" s="89">
        <f t="shared" ref="K158" si="204">SUM(K152:K157)</f>
        <v>0</v>
      </c>
      <c r="L158" s="89">
        <f t="shared" ref="L158" si="205">SUM(L152:L157)</f>
        <v>0</v>
      </c>
      <c r="M158" s="89">
        <f t="shared" ref="M158" si="206">SUM(M152:M157)</f>
        <v>0</v>
      </c>
      <c r="N158" s="89">
        <f t="shared" ref="N158" si="207">SUM(N152:N157)</f>
        <v>0</v>
      </c>
      <c r="O158" s="89">
        <f t="shared" ref="O158" si="208">SUM(O152:O157)</f>
        <v>223.81665583789697</v>
      </c>
      <c r="P158" s="89">
        <f t="shared" ref="P158" si="209">SUM(P152:P157)</f>
        <v>670.28855979842615</v>
      </c>
      <c r="Q158" s="89">
        <f t="shared" ref="Q158" si="210">SUM(Q152:Q157)</f>
        <v>1784.036572500255</v>
      </c>
      <c r="R158" s="89">
        <f t="shared" ref="R158" si="211">SUM(R152:R157)</f>
        <v>2965.6648642352707</v>
      </c>
      <c r="S158" s="89">
        <f t="shared" ref="S158" si="212">SUM(S152:S157)</f>
        <v>4383.3658109374264</v>
      </c>
      <c r="T158" s="89">
        <f t="shared" ref="T158" si="213">SUM(T152:T157)</f>
        <v>6240.29715039865</v>
      </c>
      <c r="U158" s="89">
        <f t="shared" ref="U158" si="214">SUM(U152:U157)</f>
        <v>8185.9127641206396</v>
      </c>
      <c r="V158" s="89">
        <f t="shared" ref="V158" si="215">SUM(V152:V157)</f>
        <v>2037.7818648190473</v>
      </c>
      <c r="W158" s="101"/>
    </row>
    <row r="159" spans="8:27" x14ac:dyDescent="0.35">
      <c r="H159" s="79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0"/>
      <c r="Z159" s="71" t="s">
        <v>142</v>
      </c>
      <c r="AA159" s="71" t="s">
        <v>143</v>
      </c>
    </row>
    <row r="160" spans="8:27" x14ac:dyDescent="0.35">
      <c r="H160" s="99" t="s">
        <v>136</v>
      </c>
      <c r="I160" s="100">
        <v>1715</v>
      </c>
      <c r="J160" s="78">
        <f>J71*$AA160</f>
        <v>0</v>
      </c>
      <c r="K160" s="78">
        <f t="shared" ref="K160:U160" si="216">K71*$AA160</f>
        <v>0</v>
      </c>
      <c r="L160" s="78">
        <f t="shared" si="216"/>
        <v>0</v>
      </c>
      <c r="M160" s="78">
        <f t="shared" si="216"/>
        <v>0</v>
      </c>
      <c r="N160" s="78">
        <f t="shared" si="216"/>
        <v>59.293792751260412</v>
      </c>
      <c r="O160" s="78">
        <f t="shared" si="216"/>
        <v>99.174707246545864</v>
      </c>
      <c r="P160" s="78">
        <f t="shared" si="216"/>
        <v>223.32249129028469</v>
      </c>
      <c r="Q160" s="78">
        <f t="shared" si="216"/>
        <v>223.32249129028469</v>
      </c>
      <c r="R160" s="78">
        <f t="shared" si="216"/>
        <v>267.75647581900358</v>
      </c>
      <c r="S160" s="78">
        <f t="shared" si="216"/>
        <v>380.43563703329539</v>
      </c>
      <c r="T160" s="78">
        <f t="shared" si="216"/>
        <v>415.6696118780884</v>
      </c>
      <c r="U160" s="78">
        <f t="shared" si="216"/>
        <v>415.6696118780884</v>
      </c>
      <c r="V160" s="78">
        <f t="shared" ref="V160:V165" si="217">AVERAGE(J160:U160)</f>
        <v>173.72040159890426</v>
      </c>
      <c r="W160" s="78">
        <f>SUM(J160:U160)</f>
        <v>2084.6448191868512</v>
      </c>
      <c r="Z160" s="104">
        <f t="shared" ref="Z160:Z165" si="218">Z134</f>
        <v>0.02</v>
      </c>
      <c r="AA160" s="105">
        <f t="shared" ref="AA160:AA165" si="219">Z160/12</f>
        <v>1.6666666666666668E-3</v>
      </c>
    </row>
    <row r="161" spans="8:27" x14ac:dyDescent="0.35">
      <c r="H161" s="99"/>
      <c r="I161" s="100" t="s">
        <v>10</v>
      </c>
      <c r="J161" s="78">
        <f t="shared" ref="J161:U165" si="220">J72*$AA161</f>
        <v>0</v>
      </c>
      <c r="K161" s="78">
        <f t="shared" si="220"/>
        <v>0</v>
      </c>
      <c r="L161" s="78">
        <f t="shared" si="220"/>
        <v>0</v>
      </c>
      <c r="M161" s="78">
        <f t="shared" si="220"/>
        <v>0</v>
      </c>
      <c r="N161" s="78">
        <f t="shared" si="220"/>
        <v>8.6321639690619865</v>
      </c>
      <c r="O161" s="78">
        <f t="shared" si="220"/>
        <v>13.643094645781115</v>
      </c>
      <c r="P161" s="78">
        <f t="shared" si="220"/>
        <v>25.634880592557547</v>
      </c>
      <c r="Q161" s="78">
        <f t="shared" si="220"/>
        <v>25.634880592557547</v>
      </c>
      <c r="R161" s="78">
        <f t="shared" si="220"/>
        <v>32.137330104224461</v>
      </c>
      <c r="S161" s="78">
        <f t="shared" si="220"/>
        <v>46.695081440498839</v>
      </c>
      <c r="T161" s="78">
        <f t="shared" si="220"/>
        <v>49.208026012437792</v>
      </c>
      <c r="U161" s="78">
        <f t="shared" si="220"/>
        <v>49.208026012437792</v>
      </c>
      <c r="V161" s="78">
        <f t="shared" si="217"/>
        <v>20.89945694746309</v>
      </c>
      <c r="W161" s="78">
        <f t="shared" ref="W161:W166" si="221">SUM(J161:U161)</f>
        <v>250.79348336955707</v>
      </c>
      <c r="Z161" s="104">
        <f t="shared" si="218"/>
        <v>2.5000000000000001E-2</v>
      </c>
      <c r="AA161" s="105">
        <f t="shared" si="219"/>
        <v>2.0833333333333333E-3</v>
      </c>
    </row>
    <row r="162" spans="8:27" x14ac:dyDescent="0.35">
      <c r="H162" s="99"/>
      <c r="I162" s="100" t="s">
        <v>11</v>
      </c>
      <c r="J162" s="78">
        <f t="shared" si="220"/>
        <v>0</v>
      </c>
      <c r="K162" s="78">
        <f t="shared" si="220"/>
        <v>0</v>
      </c>
      <c r="L162" s="78">
        <f t="shared" si="220"/>
        <v>0</v>
      </c>
      <c r="M162" s="78">
        <f t="shared" si="220"/>
        <v>0</v>
      </c>
      <c r="N162" s="78">
        <f t="shared" si="220"/>
        <v>6.7376086450328945</v>
      </c>
      <c r="O162" s="78">
        <f t="shared" si="220"/>
        <v>11.48053939494732</v>
      </c>
      <c r="P162" s="78">
        <f t="shared" si="220"/>
        <v>24.714731461810636</v>
      </c>
      <c r="Q162" s="78">
        <f t="shared" si="220"/>
        <v>24.714731461810636</v>
      </c>
      <c r="R162" s="78">
        <f t="shared" si="220"/>
        <v>30.381799899419889</v>
      </c>
      <c r="S162" s="78">
        <f t="shared" si="220"/>
        <v>43.60824730318442</v>
      </c>
      <c r="T162" s="78">
        <f t="shared" si="220"/>
        <v>48.31264754324711</v>
      </c>
      <c r="U162" s="78">
        <f t="shared" si="220"/>
        <v>48.31264754324711</v>
      </c>
      <c r="V162" s="78">
        <f t="shared" si="217"/>
        <v>19.855246104391668</v>
      </c>
      <c r="W162" s="78">
        <f t="shared" si="221"/>
        <v>238.26295325270002</v>
      </c>
      <c r="Z162" s="104">
        <f t="shared" si="218"/>
        <v>0.05</v>
      </c>
      <c r="AA162" s="105">
        <f t="shared" si="219"/>
        <v>4.1666666666666666E-3</v>
      </c>
    </row>
    <row r="163" spans="8:27" x14ac:dyDescent="0.35">
      <c r="H163" s="99"/>
      <c r="I163" s="100">
        <v>1720</v>
      </c>
      <c r="J163" s="78">
        <f t="shared" si="220"/>
        <v>0</v>
      </c>
      <c r="K163" s="78">
        <f t="shared" si="220"/>
        <v>0</v>
      </c>
      <c r="L163" s="78">
        <f t="shared" si="220"/>
        <v>0</v>
      </c>
      <c r="M163" s="78">
        <f t="shared" si="220"/>
        <v>0</v>
      </c>
      <c r="N163" s="78">
        <f t="shared" si="220"/>
        <v>61.932354794443221</v>
      </c>
      <c r="O163" s="78">
        <f t="shared" si="220"/>
        <v>151.41500088859641</v>
      </c>
      <c r="P163" s="78">
        <f t="shared" si="220"/>
        <v>352.53293514393016</v>
      </c>
      <c r="Q163" s="78">
        <f t="shared" si="220"/>
        <v>352.53293514393016</v>
      </c>
      <c r="R163" s="78">
        <f t="shared" si="220"/>
        <v>437.68512459664612</v>
      </c>
      <c r="S163" s="78">
        <f t="shared" si="220"/>
        <v>567.37685417711782</v>
      </c>
      <c r="T163" s="78">
        <f t="shared" si="220"/>
        <v>586.61090540050952</v>
      </c>
      <c r="U163" s="78">
        <f t="shared" si="220"/>
        <v>586.61090540050952</v>
      </c>
      <c r="V163" s="78">
        <f t="shared" si="217"/>
        <v>258.05808462880691</v>
      </c>
      <c r="W163" s="78">
        <f t="shared" si="221"/>
        <v>3096.6970155456829</v>
      </c>
      <c r="Z163" s="104">
        <f t="shared" si="218"/>
        <v>1.6666666666666666E-2</v>
      </c>
      <c r="AA163" s="105">
        <f t="shared" si="219"/>
        <v>1.3888888888888889E-3</v>
      </c>
    </row>
    <row r="164" spans="8:27" x14ac:dyDescent="0.35">
      <c r="H164" s="99"/>
      <c r="I164" s="100">
        <v>1725</v>
      </c>
      <c r="J164" s="78">
        <f t="shared" si="220"/>
        <v>0</v>
      </c>
      <c r="K164" s="78">
        <f t="shared" si="220"/>
        <v>0</v>
      </c>
      <c r="L164" s="78">
        <f t="shared" si="220"/>
        <v>0</v>
      </c>
      <c r="M164" s="78">
        <f t="shared" si="220"/>
        <v>0</v>
      </c>
      <c r="N164" s="78">
        <f t="shared" si="220"/>
        <v>0.55034155985518773</v>
      </c>
      <c r="O164" s="78">
        <f t="shared" si="220"/>
        <v>0.72202388591352695</v>
      </c>
      <c r="P164" s="78">
        <f t="shared" si="220"/>
        <v>4.1328802159911007</v>
      </c>
      <c r="Q164" s="78">
        <f t="shared" si="220"/>
        <v>33.570032677278625</v>
      </c>
      <c r="R164" s="78">
        <f t="shared" si="220"/>
        <v>33.987358838210561</v>
      </c>
      <c r="S164" s="78">
        <f t="shared" si="220"/>
        <v>44.048240073613051</v>
      </c>
      <c r="T164" s="78">
        <f t="shared" si="220"/>
        <v>44.766536327723806</v>
      </c>
      <c r="U164" s="78">
        <f t="shared" si="220"/>
        <v>44.766536327723806</v>
      </c>
      <c r="V164" s="78">
        <f t="shared" si="217"/>
        <v>17.211995825525804</v>
      </c>
      <c r="W164" s="78">
        <f t="shared" si="221"/>
        <v>206.54394990630965</v>
      </c>
      <c r="Z164" s="104">
        <f t="shared" si="218"/>
        <v>2.2222222222222223E-2</v>
      </c>
      <c r="AA164" s="105">
        <f t="shared" si="219"/>
        <v>1.8518518518518519E-3</v>
      </c>
    </row>
    <row r="165" spans="8:27" x14ac:dyDescent="0.35">
      <c r="H165" s="99"/>
      <c r="I165" s="100">
        <v>1730</v>
      </c>
      <c r="J165" s="78">
        <f t="shared" si="220"/>
        <v>0</v>
      </c>
      <c r="K165" s="78">
        <f t="shared" si="220"/>
        <v>0</v>
      </c>
      <c r="L165" s="78">
        <f t="shared" si="220"/>
        <v>0</v>
      </c>
      <c r="M165" s="78">
        <f t="shared" si="220"/>
        <v>0</v>
      </c>
      <c r="N165" s="78">
        <f t="shared" si="220"/>
        <v>86.67039411824328</v>
      </c>
      <c r="O165" s="78">
        <f t="shared" si="220"/>
        <v>170.03653789874488</v>
      </c>
      <c r="P165" s="78">
        <f t="shared" si="220"/>
        <v>483.41009399725459</v>
      </c>
      <c r="Q165" s="78">
        <f t="shared" si="220"/>
        <v>521.85322056915425</v>
      </c>
      <c r="R165" s="78">
        <f t="shared" si="220"/>
        <v>615.75285744465123</v>
      </c>
      <c r="S165" s="78">
        <f t="shared" si="220"/>
        <v>774.76727943351477</v>
      </c>
      <c r="T165" s="78">
        <f t="shared" si="220"/>
        <v>801.04788655998254</v>
      </c>
      <c r="U165" s="78">
        <f t="shared" si="220"/>
        <v>801.04788655998254</v>
      </c>
      <c r="V165" s="78">
        <f t="shared" si="217"/>
        <v>354.54884638179402</v>
      </c>
      <c r="W165" s="78">
        <f t="shared" si="221"/>
        <v>4254.5861565815285</v>
      </c>
      <c r="Z165" s="104">
        <f t="shared" si="218"/>
        <v>2.2222222222222223E-2</v>
      </c>
      <c r="AA165" s="105">
        <f t="shared" si="219"/>
        <v>1.8518518518518519E-3</v>
      </c>
    </row>
    <row r="166" spans="8:27" x14ac:dyDescent="0.35">
      <c r="H166" s="99"/>
      <c r="I166" s="76" t="s">
        <v>77</v>
      </c>
      <c r="J166" s="89">
        <f>SUM(J160:J165)</f>
        <v>0</v>
      </c>
      <c r="K166" s="89">
        <f t="shared" ref="K166" si="222">SUM(K160:K165)</f>
        <v>0</v>
      </c>
      <c r="L166" s="89">
        <f t="shared" ref="L166" si="223">SUM(L160:L165)</f>
        <v>0</v>
      </c>
      <c r="M166" s="89">
        <f t="shared" ref="M166" si="224">SUM(M160:M165)</f>
        <v>0</v>
      </c>
      <c r="N166" s="89">
        <f t="shared" ref="N166" si="225">SUM(N160:N165)</f>
        <v>223.81665583789697</v>
      </c>
      <c r="O166" s="89">
        <f t="shared" ref="O166" si="226">SUM(O160:O165)</f>
        <v>446.47190396052912</v>
      </c>
      <c r="P166" s="89">
        <f t="shared" ref="P166" si="227">SUM(P160:P165)</f>
        <v>1113.7480127018289</v>
      </c>
      <c r="Q166" s="89">
        <f t="shared" ref="Q166" si="228">SUM(Q160:Q165)</f>
        <v>1181.6282917350159</v>
      </c>
      <c r="R166" s="89">
        <f t="shared" ref="R166" si="229">SUM(R160:R165)</f>
        <v>1417.7009467021558</v>
      </c>
      <c r="S166" s="89">
        <f t="shared" ref="S166" si="230">SUM(S160:S165)</f>
        <v>1856.9313394612241</v>
      </c>
      <c r="T166" s="89">
        <f t="shared" ref="T166" si="231">SUM(T160:T165)</f>
        <v>1945.6156137219891</v>
      </c>
      <c r="U166" s="89">
        <f t="shared" ref="U166" si="232">SUM(U160:U165)</f>
        <v>1945.6156137219891</v>
      </c>
      <c r="V166" s="89">
        <f t="shared" ref="V166" si="233">SUM(V160:V165)</f>
        <v>844.29403148688584</v>
      </c>
      <c r="W166" s="89">
        <f t="shared" si="221"/>
        <v>10131.528377842629</v>
      </c>
    </row>
    <row r="167" spans="8:27" x14ac:dyDescent="0.35">
      <c r="H167" s="79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0"/>
    </row>
    <row r="168" spans="8:27" x14ac:dyDescent="0.35">
      <c r="H168" s="99" t="s">
        <v>137</v>
      </c>
      <c r="I168" s="100">
        <v>1715</v>
      </c>
      <c r="J168" s="78">
        <f>J152+J160</f>
        <v>0</v>
      </c>
      <c r="K168" s="78">
        <f t="shared" ref="K168:U168" si="234">K152+K160</f>
        <v>0</v>
      </c>
      <c r="L168" s="78">
        <f t="shared" si="234"/>
        <v>0</v>
      </c>
      <c r="M168" s="78">
        <f t="shared" si="234"/>
        <v>0</v>
      </c>
      <c r="N168" s="78">
        <f t="shared" si="234"/>
        <v>59.293792751260412</v>
      </c>
      <c r="O168" s="78">
        <f t="shared" si="234"/>
        <v>158.46849999780628</v>
      </c>
      <c r="P168" s="78">
        <f t="shared" si="234"/>
        <v>381.79099128809094</v>
      </c>
      <c r="Q168" s="78">
        <f t="shared" si="234"/>
        <v>605.11348257837562</v>
      </c>
      <c r="R168" s="78">
        <f t="shared" si="234"/>
        <v>872.86995839737915</v>
      </c>
      <c r="S168" s="78">
        <f t="shared" si="234"/>
        <v>1253.3055954306747</v>
      </c>
      <c r="T168" s="78">
        <f t="shared" si="234"/>
        <v>1668.9752073087629</v>
      </c>
      <c r="U168" s="78">
        <f t="shared" si="234"/>
        <v>2084.6448191868512</v>
      </c>
      <c r="V168" s="78">
        <f t="shared" ref="V168:V173" si="235">AVERAGE(J168:U168)</f>
        <v>590.37186224493337</v>
      </c>
      <c r="W168" s="101"/>
    </row>
    <row r="169" spans="8:27" x14ac:dyDescent="0.35">
      <c r="H169" s="99"/>
      <c r="I169" s="100" t="s">
        <v>10</v>
      </c>
      <c r="J169" s="78">
        <f t="shared" ref="J169:U173" si="236">J153+J161</f>
        <v>0</v>
      </c>
      <c r="K169" s="78">
        <f t="shared" si="236"/>
        <v>0</v>
      </c>
      <c r="L169" s="78">
        <f t="shared" si="236"/>
        <v>0</v>
      </c>
      <c r="M169" s="78">
        <f t="shared" si="236"/>
        <v>0</v>
      </c>
      <c r="N169" s="78">
        <f t="shared" si="236"/>
        <v>8.6321639690619865</v>
      </c>
      <c r="O169" s="78">
        <f t="shared" si="236"/>
        <v>22.275258614843104</v>
      </c>
      <c r="P169" s="78">
        <f t="shared" si="236"/>
        <v>47.910139207400647</v>
      </c>
      <c r="Q169" s="78">
        <f t="shared" si="236"/>
        <v>73.545019799958197</v>
      </c>
      <c r="R169" s="78">
        <f t="shared" si="236"/>
        <v>105.68234990418266</v>
      </c>
      <c r="S169" s="78">
        <f t="shared" si="236"/>
        <v>152.3774313446815</v>
      </c>
      <c r="T169" s="78">
        <f t="shared" si="236"/>
        <v>201.58545735711928</v>
      </c>
      <c r="U169" s="78">
        <f t="shared" si="236"/>
        <v>250.79348336955707</v>
      </c>
      <c r="V169" s="78">
        <f t="shared" si="235"/>
        <v>71.900108630567033</v>
      </c>
      <c r="W169" s="101"/>
    </row>
    <row r="170" spans="8:27" x14ac:dyDescent="0.35">
      <c r="H170" s="99"/>
      <c r="I170" s="100" t="s">
        <v>11</v>
      </c>
      <c r="J170" s="78">
        <f t="shared" si="236"/>
        <v>0</v>
      </c>
      <c r="K170" s="78">
        <f t="shared" si="236"/>
        <v>0</v>
      </c>
      <c r="L170" s="78">
        <f t="shared" si="236"/>
        <v>0</v>
      </c>
      <c r="M170" s="78">
        <f t="shared" si="236"/>
        <v>0</v>
      </c>
      <c r="N170" s="78">
        <f t="shared" si="236"/>
        <v>6.7376086450328945</v>
      </c>
      <c r="O170" s="78">
        <f t="shared" si="236"/>
        <v>18.218148039980214</v>
      </c>
      <c r="P170" s="78">
        <f t="shared" si="236"/>
        <v>42.93287950179085</v>
      </c>
      <c r="Q170" s="78">
        <f t="shared" si="236"/>
        <v>67.647610963601494</v>
      </c>
      <c r="R170" s="78">
        <f t="shared" si="236"/>
        <v>98.029410863021383</v>
      </c>
      <c r="S170" s="78">
        <f t="shared" si="236"/>
        <v>141.6376581662058</v>
      </c>
      <c r="T170" s="78">
        <f t="shared" si="236"/>
        <v>189.95030570945289</v>
      </c>
      <c r="U170" s="78">
        <f t="shared" si="236"/>
        <v>238.26295325270002</v>
      </c>
      <c r="V170" s="78">
        <f t="shared" si="235"/>
        <v>66.95138126181547</v>
      </c>
      <c r="W170" s="101"/>
    </row>
    <row r="171" spans="8:27" x14ac:dyDescent="0.35">
      <c r="H171" s="99"/>
      <c r="I171" s="100">
        <v>1720</v>
      </c>
      <c r="J171" s="78">
        <f t="shared" si="236"/>
        <v>0</v>
      </c>
      <c r="K171" s="78">
        <f t="shared" si="236"/>
        <v>0</v>
      </c>
      <c r="L171" s="78">
        <f t="shared" si="236"/>
        <v>0</v>
      </c>
      <c r="M171" s="78">
        <f t="shared" si="236"/>
        <v>0</v>
      </c>
      <c r="N171" s="78">
        <f t="shared" si="236"/>
        <v>61.932354794443221</v>
      </c>
      <c r="O171" s="78">
        <f t="shared" si="236"/>
        <v>213.34735568303964</v>
      </c>
      <c r="P171" s="78">
        <f t="shared" si="236"/>
        <v>565.88029082696983</v>
      </c>
      <c r="Q171" s="78">
        <f t="shared" si="236"/>
        <v>918.41322597089993</v>
      </c>
      <c r="R171" s="78">
        <f t="shared" si="236"/>
        <v>1356.098350567546</v>
      </c>
      <c r="S171" s="78">
        <f t="shared" si="236"/>
        <v>1923.4752047446639</v>
      </c>
      <c r="T171" s="78">
        <f t="shared" si="236"/>
        <v>2510.0861101451733</v>
      </c>
      <c r="U171" s="78">
        <f t="shared" si="236"/>
        <v>3096.6970155456829</v>
      </c>
      <c r="V171" s="78">
        <f t="shared" si="235"/>
        <v>887.16082568986837</v>
      </c>
      <c r="W171" s="101"/>
    </row>
    <row r="172" spans="8:27" x14ac:dyDescent="0.35">
      <c r="H172" s="99"/>
      <c r="I172" s="100">
        <v>1725</v>
      </c>
      <c r="J172" s="78">
        <f t="shared" si="236"/>
        <v>0</v>
      </c>
      <c r="K172" s="78">
        <f t="shared" si="236"/>
        <v>0</v>
      </c>
      <c r="L172" s="78">
        <f t="shared" si="236"/>
        <v>0</v>
      </c>
      <c r="M172" s="78">
        <f t="shared" si="236"/>
        <v>0</v>
      </c>
      <c r="N172" s="78">
        <f t="shared" si="236"/>
        <v>0.55034155985518773</v>
      </c>
      <c r="O172" s="78">
        <f t="shared" si="236"/>
        <v>1.2723654457687146</v>
      </c>
      <c r="P172" s="78">
        <f t="shared" si="236"/>
        <v>5.4052456617598157</v>
      </c>
      <c r="Q172" s="78">
        <f t="shared" si="236"/>
        <v>38.975278339038439</v>
      </c>
      <c r="R172" s="78">
        <f t="shared" si="236"/>
        <v>72.962637177249007</v>
      </c>
      <c r="S172" s="78">
        <f t="shared" si="236"/>
        <v>117.01087725086205</v>
      </c>
      <c r="T172" s="78">
        <f t="shared" si="236"/>
        <v>161.77741357858585</v>
      </c>
      <c r="U172" s="78">
        <f t="shared" si="236"/>
        <v>206.54394990630965</v>
      </c>
      <c r="V172" s="78">
        <f t="shared" si="235"/>
        <v>50.374842409952386</v>
      </c>
      <c r="W172" s="101"/>
    </row>
    <row r="173" spans="8:27" x14ac:dyDescent="0.35">
      <c r="H173" s="99"/>
      <c r="I173" s="100">
        <v>1730</v>
      </c>
      <c r="J173" s="78">
        <f t="shared" si="236"/>
        <v>0</v>
      </c>
      <c r="K173" s="78">
        <f t="shared" si="236"/>
        <v>0</v>
      </c>
      <c r="L173" s="78">
        <f t="shared" si="236"/>
        <v>0</v>
      </c>
      <c r="M173" s="78">
        <f t="shared" si="236"/>
        <v>0</v>
      </c>
      <c r="N173" s="78">
        <f t="shared" si="236"/>
        <v>86.67039411824328</v>
      </c>
      <c r="O173" s="78">
        <f t="shared" si="236"/>
        <v>256.70693201698816</v>
      </c>
      <c r="P173" s="78">
        <f t="shared" si="236"/>
        <v>740.11702601424281</v>
      </c>
      <c r="Q173" s="78">
        <f t="shared" si="236"/>
        <v>1261.9702465833971</v>
      </c>
      <c r="R173" s="78">
        <f t="shared" si="236"/>
        <v>1877.7231040280483</v>
      </c>
      <c r="S173" s="78">
        <f t="shared" si="236"/>
        <v>2652.4903834615629</v>
      </c>
      <c r="T173" s="78">
        <f t="shared" si="236"/>
        <v>3453.5382700215455</v>
      </c>
      <c r="U173" s="78">
        <f t="shared" si="236"/>
        <v>4254.5861565815285</v>
      </c>
      <c r="V173" s="78">
        <f t="shared" si="235"/>
        <v>1215.3168760687963</v>
      </c>
      <c r="W173" s="101"/>
    </row>
    <row r="174" spans="8:27" x14ac:dyDescent="0.35">
      <c r="H174" s="99"/>
      <c r="I174" s="76" t="s">
        <v>77</v>
      </c>
      <c r="J174" s="89">
        <f>SUM(J168:J173)</f>
        <v>0</v>
      </c>
      <c r="K174" s="89">
        <f t="shared" ref="K174" si="237">SUM(K168:K173)</f>
        <v>0</v>
      </c>
      <c r="L174" s="89">
        <f t="shared" ref="L174" si="238">SUM(L168:L173)</f>
        <v>0</v>
      </c>
      <c r="M174" s="89">
        <f t="shared" ref="M174" si="239">SUM(M168:M173)</f>
        <v>0</v>
      </c>
      <c r="N174" s="89">
        <f t="shared" ref="N174" si="240">SUM(N168:N173)</f>
        <v>223.81665583789697</v>
      </c>
      <c r="O174" s="89">
        <f t="shared" ref="O174" si="241">SUM(O168:O173)</f>
        <v>670.28855979842615</v>
      </c>
      <c r="P174" s="89">
        <f t="shared" ref="P174" si="242">SUM(P168:P173)</f>
        <v>1784.036572500255</v>
      </c>
      <c r="Q174" s="89">
        <f t="shared" ref="Q174" si="243">SUM(Q168:Q173)</f>
        <v>2965.6648642352707</v>
      </c>
      <c r="R174" s="89">
        <f t="shared" ref="R174" si="244">SUM(R168:R173)</f>
        <v>4383.3658109374264</v>
      </c>
      <c r="S174" s="89">
        <f t="shared" ref="S174" si="245">SUM(S168:S173)</f>
        <v>6240.29715039865</v>
      </c>
      <c r="T174" s="89">
        <f t="shared" ref="T174" si="246">SUM(T168:T173)</f>
        <v>8185.9127641206396</v>
      </c>
      <c r="U174" s="89">
        <f t="shared" ref="U174" si="247">SUM(U168:U173)</f>
        <v>10131.528377842629</v>
      </c>
      <c r="V174" s="89">
        <f t="shared" ref="V174" si="248">SUM(V168:V173)</f>
        <v>2882.0758963059334</v>
      </c>
      <c r="W174" s="101"/>
    </row>
    <row r="177" spans="8:27" x14ac:dyDescent="0.35">
      <c r="H177" s="79"/>
      <c r="I177" s="80"/>
      <c r="J177" s="78" t="s">
        <v>94</v>
      </c>
      <c r="K177" s="78" t="s">
        <v>95</v>
      </c>
      <c r="L177" s="78" t="s">
        <v>96</v>
      </c>
      <c r="M177" s="78" t="s">
        <v>97</v>
      </c>
      <c r="N177" s="78" t="s">
        <v>98</v>
      </c>
      <c r="O177" s="78" t="s">
        <v>99</v>
      </c>
      <c r="P177" s="78" t="s">
        <v>100</v>
      </c>
      <c r="Q177" s="78" t="s">
        <v>101</v>
      </c>
      <c r="R177" s="78" t="s">
        <v>102</v>
      </c>
      <c r="S177" s="78" t="s">
        <v>103</v>
      </c>
      <c r="T177" s="78" t="s">
        <v>104</v>
      </c>
      <c r="U177" s="78" t="s">
        <v>105</v>
      </c>
      <c r="V177" s="78" t="s">
        <v>106</v>
      </c>
      <c r="W177" s="94" t="s">
        <v>77</v>
      </c>
    </row>
    <row r="178" spans="8:27" x14ac:dyDescent="0.35">
      <c r="H178" s="99" t="s">
        <v>138</v>
      </c>
      <c r="I178" s="100">
        <v>1908</v>
      </c>
      <c r="J178" s="78">
        <v>0</v>
      </c>
      <c r="K178" s="78">
        <f>J194</f>
        <v>0</v>
      </c>
      <c r="L178" s="78">
        <f t="shared" ref="L178:U178" si="249">K194</f>
        <v>0</v>
      </c>
      <c r="M178" s="78">
        <f t="shared" si="249"/>
        <v>0</v>
      </c>
      <c r="N178" s="78">
        <f t="shared" si="249"/>
        <v>0</v>
      </c>
      <c r="O178" s="78">
        <f t="shared" si="249"/>
        <v>0</v>
      </c>
      <c r="P178" s="78">
        <f t="shared" si="249"/>
        <v>0</v>
      </c>
      <c r="Q178" s="78">
        <f t="shared" si="249"/>
        <v>0</v>
      </c>
      <c r="R178" s="78">
        <f t="shared" si="249"/>
        <v>0</v>
      </c>
      <c r="S178" s="78">
        <f t="shared" si="249"/>
        <v>0</v>
      </c>
      <c r="T178" s="78">
        <f t="shared" si="249"/>
        <v>0</v>
      </c>
      <c r="U178" s="78">
        <f t="shared" si="249"/>
        <v>0</v>
      </c>
      <c r="V178" s="78">
        <f>AVERAGE(J178:U178)</f>
        <v>0</v>
      </c>
      <c r="W178" s="101"/>
    </row>
    <row r="179" spans="8:27" x14ac:dyDescent="0.35">
      <c r="H179" s="99"/>
      <c r="I179" s="100">
        <v>1915</v>
      </c>
      <c r="J179" s="78">
        <v>0</v>
      </c>
      <c r="K179" s="78">
        <f t="shared" ref="K179:U180" si="250">J195</f>
        <v>0</v>
      </c>
      <c r="L179" s="78">
        <f t="shared" si="250"/>
        <v>0</v>
      </c>
      <c r="M179" s="78">
        <f t="shared" si="250"/>
        <v>0</v>
      </c>
      <c r="N179" s="78">
        <f t="shared" si="250"/>
        <v>0</v>
      </c>
      <c r="O179" s="78">
        <f t="shared" si="250"/>
        <v>0</v>
      </c>
      <c r="P179" s="78">
        <f t="shared" si="250"/>
        <v>0</v>
      </c>
      <c r="Q179" s="78">
        <f t="shared" si="250"/>
        <v>0</v>
      </c>
      <c r="R179" s="78">
        <f t="shared" si="250"/>
        <v>0</v>
      </c>
      <c r="S179" s="78">
        <f t="shared" si="250"/>
        <v>0</v>
      </c>
      <c r="T179" s="78">
        <f t="shared" si="250"/>
        <v>0</v>
      </c>
      <c r="U179" s="78">
        <f t="shared" si="250"/>
        <v>0</v>
      </c>
      <c r="V179" s="78">
        <f t="shared" ref="V179:V180" si="251">AVERAGE(J179:U179)</f>
        <v>0</v>
      </c>
      <c r="W179" s="101"/>
    </row>
    <row r="180" spans="8:27" x14ac:dyDescent="0.35">
      <c r="H180" s="99"/>
      <c r="I180" s="100">
        <v>1930</v>
      </c>
      <c r="J180" s="78">
        <v>0</v>
      </c>
      <c r="K180" s="78">
        <f t="shared" si="250"/>
        <v>0</v>
      </c>
      <c r="L180" s="78">
        <f t="shared" si="250"/>
        <v>0</v>
      </c>
      <c r="M180" s="78">
        <f t="shared" si="250"/>
        <v>0</v>
      </c>
      <c r="N180" s="78">
        <f t="shared" si="250"/>
        <v>0</v>
      </c>
      <c r="O180" s="78">
        <f t="shared" si="250"/>
        <v>3.7382294814853094</v>
      </c>
      <c r="P180" s="78">
        <f t="shared" si="250"/>
        <v>7.4764589629706188</v>
      </c>
      <c r="Q180" s="78">
        <f t="shared" si="250"/>
        <v>11.214688444455929</v>
      </c>
      <c r="R180" s="78">
        <f t="shared" si="250"/>
        <v>14.952917925941238</v>
      </c>
      <c r="S180" s="78">
        <f t="shared" si="250"/>
        <v>18.691147407426548</v>
      </c>
      <c r="T180" s="78">
        <f t="shared" si="250"/>
        <v>22.429376888911857</v>
      </c>
      <c r="U180" s="78">
        <f t="shared" si="250"/>
        <v>26.167606370397166</v>
      </c>
      <c r="V180" s="78">
        <f t="shared" si="251"/>
        <v>8.7225354567990561</v>
      </c>
      <c r="W180" s="101"/>
    </row>
    <row r="181" spans="8:27" x14ac:dyDescent="0.35">
      <c r="H181" s="99"/>
      <c r="I181" s="100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101"/>
    </row>
    <row r="182" spans="8:27" x14ac:dyDescent="0.35">
      <c r="H182" s="99"/>
      <c r="I182" s="100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101"/>
    </row>
    <row r="183" spans="8:27" x14ac:dyDescent="0.35">
      <c r="H183" s="99"/>
      <c r="I183" s="100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101"/>
    </row>
    <row r="184" spans="8:27" x14ac:dyDescent="0.35">
      <c r="H184" s="99"/>
      <c r="I184" s="76" t="s">
        <v>77</v>
      </c>
      <c r="J184" s="89">
        <f>SUM(J178:J183)</f>
        <v>0</v>
      </c>
      <c r="K184" s="89">
        <f t="shared" ref="K184" si="252">SUM(K178:K183)</f>
        <v>0</v>
      </c>
      <c r="L184" s="89">
        <f t="shared" ref="L184" si="253">SUM(L178:L183)</f>
        <v>0</v>
      </c>
      <c r="M184" s="89">
        <f t="shared" ref="M184" si="254">SUM(M178:M183)</f>
        <v>0</v>
      </c>
      <c r="N184" s="89">
        <f t="shared" ref="N184" si="255">SUM(N178:N183)</f>
        <v>0</v>
      </c>
      <c r="O184" s="89">
        <f t="shared" ref="O184" si="256">SUM(O178:O183)</f>
        <v>3.7382294814853094</v>
      </c>
      <c r="P184" s="89">
        <f t="shared" ref="P184" si="257">SUM(P178:P183)</f>
        <v>7.4764589629706188</v>
      </c>
      <c r="Q184" s="89">
        <f t="shared" ref="Q184" si="258">SUM(Q178:Q183)</f>
        <v>11.214688444455929</v>
      </c>
      <c r="R184" s="89">
        <f t="shared" ref="R184" si="259">SUM(R178:R183)</f>
        <v>14.952917925941238</v>
      </c>
      <c r="S184" s="89">
        <f t="shared" ref="S184" si="260">SUM(S178:S183)</f>
        <v>18.691147407426548</v>
      </c>
      <c r="T184" s="89">
        <f t="shared" ref="T184" si="261">SUM(T178:T183)</f>
        <v>22.429376888911857</v>
      </c>
      <c r="U184" s="89">
        <f t="shared" ref="U184" si="262">SUM(U178:U183)</f>
        <v>26.167606370397166</v>
      </c>
      <c r="V184" s="89">
        <f t="shared" ref="V184" si="263">SUM(V178:V183)</f>
        <v>8.7225354567990561</v>
      </c>
      <c r="W184" s="101"/>
    </row>
    <row r="185" spans="8:27" x14ac:dyDescent="0.35">
      <c r="H185" s="79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0"/>
      <c r="Z185" s="71" t="s">
        <v>142</v>
      </c>
      <c r="AA185" s="71" t="s">
        <v>143</v>
      </c>
    </row>
    <row r="186" spans="8:27" x14ac:dyDescent="0.35">
      <c r="H186" s="99" t="s">
        <v>139</v>
      </c>
      <c r="I186" s="100">
        <v>1908</v>
      </c>
      <c r="J186" s="78">
        <f>J97*$AA186</f>
        <v>0</v>
      </c>
      <c r="K186" s="78">
        <f t="shared" ref="K186:U186" si="264">K97*$AA186</f>
        <v>0</v>
      </c>
      <c r="L186" s="78">
        <f t="shared" si="264"/>
        <v>0</v>
      </c>
      <c r="M186" s="78">
        <f t="shared" si="264"/>
        <v>0</v>
      </c>
      <c r="N186" s="78">
        <f t="shared" si="264"/>
        <v>0</v>
      </c>
      <c r="O186" s="78">
        <f t="shared" si="264"/>
        <v>0</v>
      </c>
      <c r="P186" s="78">
        <f t="shared" si="264"/>
        <v>0</v>
      </c>
      <c r="Q186" s="78">
        <f t="shared" si="264"/>
        <v>0</v>
      </c>
      <c r="R186" s="78">
        <f t="shared" si="264"/>
        <v>0</v>
      </c>
      <c r="S186" s="78">
        <f t="shared" si="264"/>
        <v>0</v>
      </c>
      <c r="T186" s="78">
        <f t="shared" si="264"/>
        <v>0</v>
      </c>
      <c r="U186" s="78">
        <f t="shared" si="264"/>
        <v>0</v>
      </c>
      <c r="V186" s="78">
        <f t="shared" ref="V186:V188" si="265">AVERAGE(J186:U186)</f>
        <v>0</v>
      </c>
      <c r="W186" s="78">
        <f>SUM(J186:U186)</f>
        <v>0</v>
      </c>
      <c r="Z186" s="104">
        <v>0.02</v>
      </c>
      <c r="AA186" s="105">
        <f>Z186/12</f>
        <v>1.6666666666666668E-3</v>
      </c>
    </row>
    <row r="187" spans="8:27" x14ac:dyDescent="0.35">
      <c r="H187" s="99"/>
      <c r="I187" s="100">
        <v>1915</v>
      </c>
      <c r="J187" s="78">
        <f t="shared" ref="J187:U188" si="266">J98*$AA187</f>
        <v>0</v>
      </c>
      <c r="K187" s="78">
        <f t="shared" si="266"/>
        <v>0</v>
      </c>
      <c r="L187" s="78">
        <f t="shared" si="266"/>
        <v>0</v>
      </c>
      <c r="M187" s="78">
        <f t="shared" si="266"/>
        <v>0</v>
      </c>
      <c r="N187" s="78">
        <f t="shared" si="266"/>
        <v>0</v>
      </c>
      <c r="O187" s="78">
        <f t="shared" si="266"/>
        <v>0</v>
      </c>
      <c r="P187" s="78">
        <f t="shared" si="266"/>
        <v>0</v>
      </c>
      <c r="Q187" s="78">
        <f t="shared" si="266"/>
        <v>0</v>
      </c>
      <c r="R187" s="78">
        <f t="shared" si="266"/>
        <v>0</v>
      </c>
      <c r="S187" s="78">
        <f t="shared" si="266"/>
        <v>0</v>
      </c>
      <c r="T187" s="78">
        <f t="shared" si="266"/>
        <v>0</v>
      </c>
      <c r="U187" s="78">
        <f t="shared" si="266"/>
        <v>0</v>
      </c>
      <c r="V187" s="78">
        <f t="shared" si="265"/>
        <v>0</v>
      </c>
      <c r="W187" s="78">
        <f t="shared" ref="W187:W192" si="267">SUM(J187:U187)</f>
        <v>0</v>
      </c>
      <c r="Z187" s="104">
        <v>0.1</v>
      </c>
      <c r="AA187" s="105">
        <f>Z187/12</f>
        <v>8.3333333333333332E-3</v>
      </c>
    </row>
    <row r="188" spans="8:27" x14ac:dyDescent="0.35">
      <c r="H188" s="99"/>
      <c r="I188" s="100">
        <v>1930</v>
      </c>
      <c r="J188" s="78">
        <f t="shared" si="266"/>
        <v>0</v>
      </c>
      <c r="K188" s="78">
        <f t="shared" si="266"/>
        <v>0</v>
      </c>
      <c r="L188" s="78">
        <f t="shared" si="266"/>
        <v>0</v>
      </c>
      <c r="M188" s="78">
        <f t="shared" si="266"/>
        <v>0</v>
      </c>
      <c r="N188" s="78">
        <f t="shared" si="266"/>
        <v>3.7382294814853094</v>
      </c>
      <c r="O188" s="78">
        <f t="shared" si="266"/>
        <v>3.7382294814853094</v>
      </c>
      <c r="P188" s="78">
        <f t="shared" si="266"/>
        <v>3.7382294814853094</v>
      </c>
      <c r="Q188" s="78">
        <f t="shared" si="266"/>
        <v>3.7382294814853094</v>
      </c>
      <c r="R188" s="78">
        <f t="shared" si="266"/>
        <v>3.7382294814853094</v>
      </c>
      <c r="S188" s="78">
        <f t="shared" si="266"/>
        <v>3.7382294814853094</v>
      </c>
      <c r="T188" s="78">
        <f t="shared" si="266"/>
        <v>3.7382294814853094</v>
      </c>
      <c r="U188" s="78">
        <f t="shared" si="266"/>
        <v>3.7382294814853094</v>
      </c>
      <c r="V188" s="78">
        <f t="shared" si="265"/>
        <v>2.4921529876568731</v>
      </c>
      <c r="W188" s="78">
        <f t="shared" si="267"/>
        <v>29.905835851882475</v>
      </c>
      <c r="Z188" s="104">
        <v>0.2</v>
      </c>
      <c r="AA188" s="105">
        <f>Z188/12</f>
        <v>1.6666666666666666E-2</v>
      </c>
    </row>
    <row r="189" spans="8:27" x14ac:dyDescent="0.35">
      <c r="H189" s="99"/>
      <c r="I189" s="100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>
        <f t="shared" si="267"/>
        <v>0</v>
      </c>
    </row>
    <row r="190" spans="8:27" x14ac:dyDescent="0.35">
      <c r="H190" s="99"/>
      <c r="I190" s="100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>
        <f t="shared" si="267"/>
        <v>0</v>
      </c>
    </row>
    <row r="191" spans="8:27" x14ac:dyDescent="0.35">
      <c r="H191" s="99"/>
      <c r="I191" s="100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>
        <f t="shared" si="267"/>
        <v>0</v>
      </c>
    </row>
    <row r="192" spans="8:27" x14ac:dyDescent="0.35">
      <c r="H192" s="99"/>
      <c r="I192" s="76" t="s">
        <v>77</v>
      </c>
      <c r="J192" s="89">
        <f>SUM(J186:J191)</f>
        <v>0</v>
      </c>
      <c r="K192" s="89">
        <f t="shared" ref="K192" si="268">SUM(K186:K191)</f>
        <v>0</v>
      </c>
      <c r="L192" s="89">
        <f t="shared" ref="L192" si="269">SUM(L186:L191)</f>
        <v>0</v>
      </c>
      <c r="M192" s="89">
        <f t="shared" ref="M192" si="270">SUM(M186:M191)</f>
        <v>0</v>
      </c>
      <c r="N192" s="89">
        <f t="shared" ref="N192" si="271">SUM(N186:N191)</f>
        <v>3.7382294814853094</v>
      </c>
      <c r="O192" s="89">
        <f t="shared" ref="O192" si="272">SUM(O186:O191)</f>
        <v>3.7382294814853094</v>
      </c>
      <c r="P192" s="89">
        <f t="shared" ref="P192" si="273">SUM(P186:P191)</f>
        <v>3.7382294814853094</v>
      </c>
      <c r="Q192" s="89">
        <f t="shared" ref="Q192" si="274">SUM(Q186:Q191)</f>
        <v>3.7382294814853094</v>
      </c>
      <c r="R192" s="89">
        <f t="shared" ref="R192" si="275">SUM(R186:R191)</f>
        <v>3.7382294814853094</v>
      </c>
      <c r="S192" s="89">
        <f t="shared" ref="S192" si="276">SUM(S186:S191)</f>
        <v>3.7382294814853094</v>
      </c>
      <c r="T192" s="89">
        <f t="shared" ref="T192" si="277">SUM(T186:T191)</f>
        <v>3.7382294814853094</v>
      </c>
      <c r="U192" s="89">
        <f t="shared" ref="U192" si="278">SUM(U186:U191)</f>
        <v>3.7382294814853094</v>
      </c>
      <c r="V192" s="89">
        <f t="shared" ref="V192" si="279">SUM(V186:V191)</f>
        <v>2.4921529876568731</v>
      </c>
      <c r="W192" s="89">
        <f t="shared" si="267"/>
        <v>29.905835851882475</v>
      </c>
    </row>
    <row r="193" spans="8:23" x14ac:dyDescent="0.35">
      <c r="H193" s="79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0"/>
    </row>
    <row r="194" spans="8:23" x14ac:dyDescent="0.35">
      <c r="H194" s="99" t="s">
        <v>140</v>
      </c>
      <c r="I194" s="100">
        <v>1908</v>
      </c>
      <c r="J194" s="78">
        <f>J178+J186</f>
        <v>0</v>
      </c>
      <c r="K194" s="78">
        <f t="shared" ref="K194:U194" si="280">K178+K186</f>
        <v>0</v>
      </c>
      <c r="L194" s="78">
        <f t="shared" si="280"/>
        <v>0</v>
      </c>
      <c r="M194" s="78">
        <f t="shared" si="280"/>
        <v>0</v>
      </c>
      <c r="N194" s="78">
        <f t="shared" si="280"/>
        <v>0</v>
      </c>
      <c r="O194" s="78">
        <f t="shared" si="280"/>
        <v>0</v>
      </c>
      <c r="P194" s="78">
        <f t="shared" si="280"/>
        <v>0</v>
      </c>
      <c r="Q194" s="78">
        <f t="shared" si="280"/>
        <v>0</v>
      </c>
      <c r="R194" s="78">
        <f t="shared" si="280"/>
        <v>0</v>
      </c>
      <c r="S194" s="78">
        <f t="shared" si="280"/>
        <v>0</v>
      </c>
      <c r="T194" s="78">
        <f t="shared" si="280"/>
        <v>0</v>
      </c>
      <c r="U194" s="78">
        <f t="shared" si="280"/>
        <v>0</v>
      </c>
      <c r="V194" s="78">
        <f t="shared" ref="V194:V196" si="281">AVERAGE(J194:U194)</f>
        <v>0</v>
      </c>
      <c r="W194" s="101"/>
    </row>
    <row r="195" spans="8:23" x14ac:dyDescent="0.35">
      <c r="H195" s="99"/>
      <c r="I195" s="100">
        <v>1915</v>
      </c>
      <c r="J195" s="78">
        <f t="shared" ref="J195:U196" si="282">J179+J187</f>
        <v>0</v>
      </c>
      <c r="K195" s="78">
        <f t="shared" si="282"/>
        <v>0</v>
      </c>
      <c r="L195" s="78">
        <f t="shared" si="282"/>
        <v>0</v>
      </c>
      <c r="M195" s="78">
        <f t="shared" si="282"/>
        <v>0</v>
      </c>
      <c r="N195" s="78">
        <f t="shared" si="282"/>
        <v>0</v>
      </c>
      <c r="O195" s="78">
        <f t="shared" si="282"/>
        <v>0</v>
      </c>
      <c r="P195" s="78">
        <f t="shared" si="282"/>
        <v>0</v>
      </c>
      <c r="Q195" s="78">
        <f t="shared" si="282"/>
        <v>0</v>
      </c>
      <c r="R195" s="78">
        <f t="shared" si="282"/>
        <v>0</v>
      </c>
      <c r="S195" s="78">
        <f t="shared" si="282"/>
        <v>0</v>
      </c>
      <c r="T195" s="78">
        <f t="shared" si="282"/>
        <v>0</v>
      </c>
      <c r="U195" s="78">
        <f t="shared" si="282"/>
        <v>0</v>
      </c>
      <c r="V195" s="78">
        <f t="shared" si="281"/>
        <v>0</v>
      </c>
      <c r="W195" s="101"/>
    </row>
    <row r="196" spans="8:23" x14ac:dyDescent="0.35">
      <c r="H196" s="99"/>
      <c r="I196" s="100">
        <v>1930</v>
      </c>
      <c r="J196" s="78">
        <f t="shared" si="282"/>
        <v>0</v>
      </c>
      <c r="K196" s="78">
        <f t="shared" si="282"/>
        <v>0</v>
      </c>
      <c r="L196" s="78">
        <f t="shared" si="282"/>
        <v>0</v>
      </c>
      <c r="M196" s="78">
        <f t="shared" si="282"/>
        <v>0</v>
      </c>
      <c r="N196" s="78">
        <f t="shared" si="282"/>
        <v>3.7382294814853094</v>
      </c>
      <c r="O196" s="78">
        <f t="shared" si="282"/>
        <v>7.4764589629706188</v>
      </c>
      <c r="P196" s="78">
        <f t="shared" si="282"/>
        <v>11.214688444455929</v>
      </c>
      <c r="Q196" s="78">
        <f t="shared" si="282"/>
        <v>14.952917925941238</v>
      </c>
      <c r="R196" s="78">
        <f t="shared" si="282"/>
        <v>18.691147407426548</v>
      </c>
      <c r="S196" s="78">
        <f t="shared" si="282"/>
        <v>22.429376888911857</v>
      </c>
      <c r="T196" s="78">
        <f t="shared" si="282"/>
        <v>26.167606370397166</v>
      </c>
      <c r="U196" s="78">
        <f t="shared" si="282"/>
        <v>29.905835851882475</v>
      </c>
      <c r="V196" s="78">
        <f t="shared" si="281"/>
        <v>11.214688444455929</v>
      </c>
      <c r="W196" s="101"/>
    </row>
    <row r="197" spans="8:23" x14ac:dyDescent="0.35">
      <c r="H197" s="99"/>
      <c r="I197" s="100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101"/>
    </row>
    <row r="198" spans="8:23" x14ac:dyDescent="0.35">
      <c r="H198" s="99"/>
      <c r="I198" s="100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101"/>
    </row>
    <row r="199" spans="8:23" x14ac:dyDescent="0.35">
      <c r="H199" s="99"/>
      <c r="I199" s="100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101"/>
    </row>
    <row r="200" spans="8:23" x14ac:dyDescent="0.35">
      <c r="H200" s="99"/>
      <c r="I200" s="76" t="s">
        <v>77</v>
      </c>
      <c r="J200" s="89">
        <f>SUM(J194:J199)</f>
        <v>0</v>
      </c>
      <c r="K200" s="89">
        <f t="shared" ref="K200" si="283">SUM(K194:K199)</f>
        <v>0</v>
      </c>
      <c r="L200" s="89">
        <f t="shared" ref="L200" si="284">SUM(L194:L199)</f>
        <v>0</v>
      </c>
      <c r="M200" s="89">
        <f t="shared" ref="M200" si="285">SUM(M194:M199)</f>
        <v>0</v>
      </c>
      <c r="N200" s="89">
        <f t="shared" ref="N200" si="286">SUM(N194:N199)</f>
        <v>3.7382294814853094</v>
      </c>
      <c r="O200" s="89">
        <f t="shared" ref="O200" si="287">SUM(O194:O199)</f>
        <v>7.4764589629706188</v>
      </c>
      <c r="P200" s="89">
        <f t="shared" ref="P200" si="288">SUM(P194:P199)</f>
        <v>11.214688444455929</v>
      </c>
      <c r="Q200" s="89">
        <f t="shared" ref="Q200" si="289">SUM(Q194:Q199)</f>
        <v>14.952917925941238</v>
      </c>
      <c r="R200" s="89">
        <f t="shared" ref="R200" si="290">SUM(R194:R199)</f>
        <v>18.691147407426548</v>
      </c>
      <c r="S200" s="89">
        <f t="shared" ref="S200" si="291">SUM(S194:S199)</f>
        <v>22.429376888911857</v>
      </c>
      <c r="T200" s="89">
        <f t="shared" ref="T200" si="292">SUM(T194:T199)</f>
        <v>26.167606370397166</v>
      </c>
      <c r="U200" s="89">
        <f t="shared" ref="U200" si="293">SUM(U194:U199)</f>
        <v>29.905835851882475</v>
      </c>
      <c r="V200" s="89">
        <f t="shared" ref="V200" si="294">SUM(V194:V199)</f>
        <v>11.214688444455929</v>
      </c>
      <c r="W200" s="101"/>
    </row>
    <row r="202" spans="8:23" x14ac:dyDescent="0.35">
      <c r="V202" s="123"/>
      <c r="W202" s="122"/>
    </row>
  </sheetData>
  <mergeCells count="52">
    <mergeCell ref="B1:F1"/>
    <mergeCell ref="H178:H184"/>
    <mergeCell ref="H185:W185"/>
    <mergeCell ref="H186:H192"/>
    <mergeCell ref="H193:W193"/>
    <mergeCell ref="H194:H200"/>
    <mergeCell ref="C38:F38"/>
    <mergeCell ref="H152:H158"/>
    <mergeCell ref="H159:W159"/>
    <mergeCell ref="H160:H166"/>
    <mergeCell ref="H167:W167"/>
    <mergeCell ref="H168:H174"/>
    <mergeCell ref="H177:I177"/>
    <mergeCell ref="H126:H132"/>
    <mergeCell ref="H133:W133"/>
    <mergeCell ref="H134:H140"/>
    <mergeCell ref="H141:W141"/>
    <mergeCell ref="H142:H148"/>
    <mergeCell ref="H151:I151"/>
    <mergeCell ref="H97:H103"/>
    <mergeCell ref="H104:W104"/>
    <mergeCell ref="H105:H111"/>
    <mergeCell ref="H112:W112"/>
    <mergeCell ref="H113:H119"/>
    <mergeCell ref="H125:I125"/>
    <mergeCell ref="H71:H77"/>
    <mergeCell ref="H78:W78"/>
    <mergeCell ref="H79:H85"/>
    <mergeCell ref="H86:W86"/>
    <mergeCell ref="H87:H93"/>
    <mergeCell ref="H96:I96"/>
    <mergeCell ref="H45:H51"/>
    <mergeCell ref="H52:W52"/>
    <mergeCell ref="H53:H59"/>
    <mergeCell ref="H60:W60"/>
    <mergeCell ref="H61:H67"/>
    <mergeCell ref="H70:I70"/>
    <mergeCell ref="H30:H33"/>
    <mergeCell ref="H34:W34"/>
    <mergeCell ref="H35:H38"/>
    <mergeCell ref="B38:B39"/>
    <mergeCell ref="H44:I44"/>
    <mergeCell ref="H12:H15"/>
    <mergeCell ref="H16:V16"/>
    <mergeCell ref="H17:H20"/>
    <mergeCell ref="H24:I24"/>
    <mergeCell ref="H25:H28"/>
    <mergeCell ref="H29:W29"/>
    <mergeCell ref="H1:V1"/>
    <mergeCell ref="H6:I6"/>
    <mergeCell ref="H7:H10"/>
    <mergeCell ref="H11:V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 Combined</vt:lpstr>
      <vt:lpstr>2022 Combined</vt:lpstr>
      <vt:lpstr>2022 LTPL</vt:lpstr>
      <vt:lpstr>2022 RCL</vt:lpstr>
      <vt:lpstr>C-3-1 Calcuations,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2019-11-05T20:13:27Z</dcterms:created>
  <dcterms:modified xsi:type="dcterms:W3CDTF">2021-04-17T14:55:02Z</dcterms:modified>
</cp:coreProperties>
</file>