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Giddings\Desktop\"/>
    </mc:Choice>
  </mc:AlternateContent>
  <xr:revisionPtr revIDLastSave="0" documentId="8_{F2012E93-3B24-4A5F-8F13-CCA4D8B25AF8}" xr6:coauthVersionLast="46" xr6:coauthVersionMax="46" xr10:uidLastSave="{00000000-0000-0000-0000-000000000000}"/>
  <bookViews>
    <workbookView xWindow="-120" yWindow="-120" windowWidth="29040" windowHeight="15840" xr2:uid="{F94F1FF7-B526-4E59-BB6B-6A6672B2145C}"/>
  </bookViews>
  <sheets>
    <sheet name="2020" sheetId="3" r:id="rId1"/>
    <sheet name="2019" sheetId="1" r:id="rId2"/>
    <sheet name="2018"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D23" i="3"/>
  <c r="D20" i="3" l="1"/>
  <c r="D19" i="2"/>
  <c r="D20" i="2" s="1"/>
  <c r="D21" i="2" s="1"/>
  <c r="D26" i="2" s="1"/>
  <c r="D27" i="2" s="1"/>
  <c r="D13" i="2"/>
  <c r="D12" i="2"/>
  <c r="D11" i="2"/>
  <c r="D28" i="2" l="1"/>
  <c r="D30" i="2" s="1"/>
  <c r="D12" i="3" l="1"/>
  <c r="F11" i="3"/>
  <c r="E11" i="3"/>
  <c r="G11" i="3" s="1"/>
  <c r="D30" i="3" s="1"/>
  <c r="E30" i="3" s="1"/>
  <c r="F10" i="3"/>
  <c r="E10" i="3"/>
  <c r="F9" i="3"/>
  <c r="E9" i="3"/>
  <c r="F8" i="3"/>
  <c r="E8" i="3"/>
  <c r="F7" i="3"/>
  <c r="E7" i="3"/>
  <c r="G7" i="3" s="1"/>
  <c r="G10" i="3" l="1"/>
  <c r="D29" i="3" s="1"/>
  <c r="E29" i="3" s="1"/>
  <c r="G9" i="3"/>
  <c r="D28" i="3" s="1"/>
  <c r="E28" i="3" s="1"/>
  <c r="F12" i="3"/>
  <c r="D16" i="3" s="1"/>
  <c r="G8" i="3"/>
  <c r="D27" i="3" s="1"/>
  <c r="E27" i="3" s="1"/>
  <c r="D26" i="3"/>
  <c r="E12" i="3"/>
  <c r="D15" i="3" s="1"/>
  <c r="H7" i="2"/>
  <c r="D23" i="2"/>
  <c r="D20" i="1" l="1"/>
  <c r="D17" i="3"/>
  <c r="D19" i="3" s="1"/>
  <c r="G12" i="3"/>
  <c r="D31" i="3"/>
  <c r="E26" i="3"/>
  <c r="E31" i="3" s="1"/>
  <c r="D8" i="2"/>
  <c r="F7" i="2"/>
  <c r="E7" i="2"/>
  <c r="E8" i="2" s="1"/>
  <c r="F11" i="1"/>
  <c r="F10" i="1"/>
  <c r="F9" i="1"/>
  <c r="F8" i="1"/>
  <c r="F7" i="1"/>
  <c r="E11" i="1"/>
  <c r="G11" i="1" s="1"/>
  <c r="D30" i="1" s="1"/>
  <c r="E30" i="1" s="1"/>
  <c r="E10" i="1"/>
  <c r="G10" i="1" s="1"/>
  <c r="D29" i="1" s="1"/>
  <c r="E29" i="1" s="1"/>
  <c r="E9" i="1"/>
  <c r="E8" i="1"/>
  <c r="E7" i="1"/>
  <c r="D12" i="1"/>
  <c r="E12" i="1" l="1"/>
  <c r="D15" i="1" s="1"/>
  <c r="F12" i="1"/>
  <c r="D16" i="1" s="1"/>
  <c r="G8" i="1"/>
  <c r="D27" i="1" s="1"/>
  <c r="E27" i="1" s="1"/>
  <c r="G7" i="1"/>
  <c r="D26" i="1" s="1"/>
  <c r="G7" i="2"/>
  <c r="G8" i="2"/>
  <c r="F8" i="2"/>
  <c r="D15" i="2" s="1"/>
  <c r="G9" i="1"/>
  <c r="E26" i="1" l="1"/>
  <c r="G12" i="1"/>
  <c r="D28" i="1"/>
  <c r="E28" i="1" s="1"/>
  <c r="D17" i="1"/>
  <c r="D19" i="1" s="1"/>
  <c r="D22" i="1" s="1"/>
  <c r="D31" i="1" l="1"/>
  <c r="E31" i="1"/>
  <c r="D21" i="3" s="1"/>
  <c r="D22" i="3" s="1"/>
  <c r="D24" i="3" s="1"/>
</calcChain>
</file>

<file path=xl/sharedStrings.xml><?xml version="1.0" encoding="utf-8"?>
<sst xmlns="http://schemas.openxmlformats.org/spreadsheetml/2006/main" count="58" uniqueCount="31">
  <si>
    <t>Lakefront Utilities Inc.</t>
  </si>
  <si>
    <t>December 31, 2019</t>
  </si>
  <si>
    <t>Class</t>
  </si>
  <si>
    <t>CCA rate</t>
  </si>
  <si>
    <t>CCA claimed per T2</t>
  </si>
  <si>
    <t>CCA claim (No AII)</t>
  </si>
  <si>
    <t>Difference</t>
  </si>
  <si>
    <t>Tax on Difference:</t>
  </si>
  <si>
    <t>CCA Claim per T2</t>
  </si>
  <si>
    <t>CCA Claim (no AII)</t>
  </si>
  <si>
    <t>Tax Rate</t>
  </si>
  <si>
    <t>December 31, 2018</t>
  </si>
  <si>
    <t>CCA Calculations - AII</t>
  </si>
  <si>
    <t>AII Additions</t>
  </si>
  <si>
    <t>2018 Difference</t>
  </si>
  <si>
    <t>Total</t>
  </si>
  <si>
    <t>Impact on 2019</t>
  </si>
  <si>
    <t>Impact on 2020</t>
  </si>
  <si>
    <t>Ending UCC T2</t>
  </si>
  <si>
    <t>Guidance Received from Industry Relations at OEB to support BT02</t>
  </si>
  <si>
    <t xml:space="preserve">"With respect to the 1592 CCA sub-account, the debit entry would be to distribution revenue accounts 4080 - subdivided by applicable customer classes. The purpose of the 1592 entry is to recognize that amounts being reflected in rates are inflated relative to the actual taxes payable of an entity (for reasons of legislated tax changes). Any impacts between deferred and current tax assets/liabilities are recognized only for external reporting purposes, as the OEB does not consider deferred taxes in its PILs calculations.
</t>
  </si>
  <si>
    <t>December 31, 2020</t>
  </si>
  <si>
    <t>2019 Difference</t>
  </si>
  <si>
    <t>Impact on 2021</t>
  </si>
  <si>
    <t>CCA not taken in 2019 that would have been available if no AII in 2018</t>
  </si>
  <si>
    <t>CCA not taken in 2020 that would have been available if no AII in 2018</t>
  </si>
  <si>
    <t>2018 Tab Impact on 2020</t>
  </si>
  <si>
    <t>2019 Tab Impact on 2020</t>
  </si>
  <si>
    <t>02-100-1592-0000</t>
  </si>
  <si>
    <t>H80, After Adjustement</t>
  </si>
  <si>
    <t>Immaterial.  Relates to subsequent change in CCA class allocation of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</si>
</sst>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_(* \(#,##0\);_(* &quot;-&quot;??_);_(@_)"/>
  </numFmts>
  <fonts count="10" x14ac:knownFonts="1">
    <font>
      <sz val="11"/>
      <color theme="1"/>
      <name val="Calibri"/>
      <family val="2"/>
      <scheme val="minor"/>
    </font>
    <font>
      <b/>
      <sz val="11"/>
      <color theme="1"/>
      <name val="Calibri"/>
      <family val="2"/>
      <scheme val="minor"/>
    </font>
    <font>
      <u/>
      <sz val="11"/>
      <color theme="1"/>
      <name val="Calibri"/>
      <family val="2"/>
      <scheme val="minor"/>
    </font>
    <font>
      <b/>
      <i/>
      <sz val="11"/>
      <color rgb="FF0070C0"/>
      <name val="Calibri"/>
      <family val="2"/>
      <scheme val="minor"/>
    </font>
    <font>
      <sz val="11"/>
      <color theme="1"/>
      <name val="Calibri"/>
      <family val="2"/>
      <scheme val="minor"/>
    </font>
    <font>
      <b/>
      <sz val="11"/>
      <color rgb="FFFF0000"/>
      <name val="Calibri"/>
      <family val="2"/>
      <scheme val="minor"/>
    </font>
    <font>
      <b/>
      <i/>
      <sz val="11"/>
      <color theme="1"/>
      <name val="Calibri"/>
      <family val="2"/>
      <scheme val="minor"/>
    </font>
    <font>
      <b/>
      <sz val="11"/>
      <color rgb="FF0070C0"/>
      <name val="Calibri"/>
      <family val="2"/>
      <scheme val="minor"/>
    </font>
    <font>
      <sz val="8"/>
      <name val="Calibri"/>
      <family val="2"/>
      <scheme val="minor"/>
    </font>
    <font>
      <b/>
      <u/>
      <sz val="11"/>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s>
  <cellStyleXfs count="2">
    <xf numFmtId="0" fontId="0" fillId="0" borderId="0"/>
    <xf numFmtId="167" fontId="4" fillId="0" borderId="0" applyFont="0" applyFill="0" applyBorder="0" applyAlignment="0" applyProtection="0"/>
  </cellStyleXfs>
  <cellXfs count="36">
    <xf numFmtId="0" fontId="0" fillId="0" borderId="0" xfId="0"/>
    <xf numFmtId="0" fontId="1" fillId="0" borderId="0" xfId="0" applyFont="1"/>
    <xf numFmtId="0" fontId="1" fillId="0" borderId="0" xfId="0" quotePrefix="1" applyFont="1"/>
    <xf numFmtId="9" fontId="0" fillId="0" borderId="0" xfId="0" applyNumberFormat="1"/>
    <xf numFmtId="0" fontId="1" fillId="0" borderId="1" xfId="0" applyFont="1" applyBorder="1" applyAlignment="1">
      <alignment horizontal="center"/>
    </xf>
    <xf numFmtId="0" fontId="0" fillId="0" borderId="1" xfId="0" applyBorder="1"/>
    <xf numFmtId="9" fontId="0" fillId="0" borderId="1" xfId="0" applyNumberFormat="1" applyBorder="1"/>
    <xf numFmtId="165" fontId="0" fillId="0" borderId="0" xfId="0" applyNumberFormat="1"/>
    <xf numFmtId="165" fontId="0" fillId="0" borderId="1" xfId="0" applyNumberFormat="1" applyBorder="1"/>
    <xf numFmtId="10" fontId="0" fillId="0" borderId="1" xfId="0" applyNumberFormat="1" applyBorder="1"/>
    <xf numFmtId="164" fontId="0" fillId="0" borderId="0" xfId="0" applyNumberFormat="1"/>
    <xf numFmtId="166" fontId="0" fillId="0" borderId="2" xfId="0" applyNumberFormat="1" applyBorder="1"/>
    <xf numFmtId="0" fontId="2" fillId="0" borderId="0" xfId="0" applyFont="1"/>
    <xf numFmtId="0" fontId="0" fillId="0" borderId="3" xfId="0" applyBorder="1"/>
    <xf numFmtId="9" fontId="0" fillId="0" borderId="3" xfId="0" applyNumberFormat="1" applyBorder="1"/>
    <xf numFmtId="165" fontId="0" fillId="0" borderId="3" xfId="0" applyNumberFormat="1" applyBorder="1"/>
    <xf numFmtId="0" fontId="3" fillId="0" borderId="0" xfId="0" applyFont="1"/>
    <xf numFmtId="0" fontId="5" fillId="0" borderId="0" xfId="0" applyFont="1"/>
    <xf numFmtId="0" fontId="5" fillId="0" borderId="0" xfId="0" applyFont="1" applyAlignment="1">
      <alignment horizontal="center"/>
    </xf>
    <xf numFmtId="168" fontId="0" fillId="0" borderId="0" xfId="1" applyNumberFormat="1" applyFont="1"/>
    <xf numFmtId="0" fontId="1" fillId="0" borderId="0" xfId="0" applyFont="1" applyFill="1" applyBorder="1" applyAlignment="1">
      <alignment horizontal="center"/>
    </xf>
    <xf numFmtId="166" fontId="0" fillId="0" borderId="0" xfId="0" applyNumberFormat="1"/>
    <xf numFmtId="167" fontId="0" fillId="0" borderId="0" xfId="0" applyNumberFormat="1"/>
    <xf numFmtId="167" fontId="0" fillId="0" borderId="1" xfId="0" applyNumberFormat="1" applyBorder="1"/>
    <xf numFmtId="0" fontId="6" fillId="0" borderId="0" xfId="0" applyFont="1"/>
    <xf numFmtId="165" fontId="0" fillId="0" borderId="0" xfId="0" applyNumberFormat="1" applyFill="1"/>
    <xf numFmtId="0" fontId="7" fillId="0" borderId="0" xfId="0" applyFont="1" applyAlignment="1">
      <alignment horizontal="center"/>
    </xf>
    <xf numFmtId="165" fontId="0" fillId="0" borderId="1" xfId="0" applyNumberFormat="1" applyFill="1" applyBorder="1"/>
    <xf numFmtId="166" fontId="0" fillId="0" borderId="1" xfId="0" applyNumberFormat="1" applyBorder="1"/>
    <xf numFmtId="0" fontId="7" fillId="0" borderId="0" xfId="0" applyFont="1" applyAlignment="1">
      <alignment horizontal="right"/>
    </xf>
    <xf numFmtId="0" fontId="7" fillId="0" borderId="0" xfId="0" applyFont="1" applyAlignment="1">
      <alignment horizontal="left"/>
    </xf>
    <xf numFmtId="166" fontId="1" fillId="0" borderId="2" xfId="0" applyNumberFormat="1" applyFont="1" applyBorder="1"/>
    <xf numFmtId="166" fontId="0" fillId="0" borderId="4" xfId="0" applyNumberFormat="1" applyBorder="1"/>
    <xf numFmtId="166" fontId="1" fillId="0" borderId="3" xfId="0" applyNumberFormat="1" applyFont="1" applyBorder="1"/>
    <xf numFmtId="0" fontId="9" fillId="0" borderId="0" xfId="0" applyFont="1"/>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1DA-141B-47C8-AB45-3C4A033BA40D}">
  <dimension ref="A1:Q38"/>
  <sheetViews>
    <sheetView tabSelected="1" workbookViewId="0">
      <selection activeCell="A33" sqref="A33"/>
    </sheetView>
  </sheetViews>
  <sheetFormatPr defaultRowHeight="15" x14ac:dyDescent="0.25"/>
  <cols>
    <col min="2" max="2" width="12" customWidth="1"/>
    <col min="4" max="4" width="12.42578125" bestFit="1" customWidth="1"/>
    <col min="5" max="5" width="18.140625" bestFit="1" customWidth="1"/>
    <col min="6" max="6" width="17.28515625" bestFit="1" customWidth="1"/>
    <col min="7" max="7" width="10.42578125" bestFit="1" customWidth="1"/>
    <col min="10" max="10" width="11.140625" bestFit="1" customWidth="1"/>
  </cols>
  <sheetData>
    <row r="1" spans="1:17" x14ac:dyDescent="0.25">
      <c r="A1" s="1" t="s">
        <v>0</v>
      </c>
    </row>
    <row r="2" spans="1:17" x14ac:dyDescent="0.25">
      <c r="A2" s="1" t="s">
        <v>12</v>
      </c>
    </row>
    <row r="3" spans="1:17" x14ac:dyDescent="0.25">
      <c r="A3" s="2" t="s">
        <v>21</v>
      </c>
    </row>
    <row r="5" spans="1:17" x14ac:dyDescent="0.25">
      <c r="D5" s="26"/>
    </row>
    <row r="6" spans="1:17" x14ac:dyDescent="0.25">
      <c r="B6" s="4" t="s">
        <v>2</v>
      </c>
      <c r="C6" s="4" t="s">
        <v>3</v>
      </c>
      <c r="D6" s="4" t="s">
        <v>13</v>
      </c>
      <c r="E6" s="4" t="s">
        <v>4</v>
      </c>
      <c r="F6" s="4" t="s">
        <v>5</v>
      </c>
      <c r="G6" s="4" t="s">
        <v>6</v>
      </c>
      <c r="J6" s="20"/>
      <c r="K6" s="20"/>
    </row>
    <row r="7" spans="1:17" x14ac:dyDescent="0.25">
      <c r="B7">
        <v>1</v>
      </c>
      <c r="C7" s="3">
        <v>0.04</v>
      </c>
      <c r="D7" s="25">
        <v>8513</v>
      </c>
      <c r="E7" s="25">
        <f>(D7*C7)*1.5</f>
        <v>510.78</v>
      </c>
      <c r="F7" s="25">
        <f>(D7*C7)*0.5</f>
        <v>170.26</v>
      </c>
      <c r="G7" s="25">
        <f>E7-F7</f>
        <v>340.52</v>
      </c>
      <c r="J7" s="19"/>
      <c r="K7" s="19"/>
      <c r="L7" s="19"/>
      <c r="M7" s="19"/>
      <c r="N7" s="19"/>
      <c r="O7" s="19"/>
    </row>
    <row r="8" spans="1:17" x14ac:dyDescent="0.25">
      <c r="B8">
        <v>47</v>
      </c>
      <c r="C8" s="3">
        <v>0.08</v>
      </c>
      <c r="D8" s="25">
        <v>1712739</v>
      </c>
      <c r="E8" s="25">
        <f t="shared" ref="E8:E11" si="0">(D8*C8)*1.5</f>
        <v>205528.68</v>
      </c>
      <c r="F8" s="25">
        <f t="shared" ref="F8:F11" si="1">(D8*C8)*0.5</f>
        <v>68509.56</v>
      </c>
      <c r="G8" s="25">
        <f t="shared" ref="G8:G11" si="2">E8-F8</f>
        <v>137019.12</v>
      </c>
      <c r="J8" s="19"/>
      <c r="K8" s="19"/>
      <c r="L8" s="19"/>
      <c r="M8" s="19"/>
      <c r="N8" s="19"/>
      <c r="O8" s="19"/>
      <c r="P8" s="19"/>
      <c r="Q8" s="19"/>
    </row>
    <row r="9" spans="1:17" x14ac:dyDescent="0.25">
      <c r="B9">
        <v>50</v>
      </c>
      <c r="C9" s="3">
        <v>0.55000000000000004</v>
      </c>
      <c r="D9" s="25">
        <v>19587</v>
      </c>
      <c r="E9" s="25">
        <f t="shared" si="0"/>
        <v>16159.275000000001</v>
      </c>
      <c r="F9" s="25">
        <f t="shared" si="1"/>
        <v>5386.4250000000002</v>
      </c>
      <c r="G9" s="25">
        <f t="shared" si="2"/>
        <v>10772.850000000002</v>
      </c>
      <c r="J9" s="19"/>
      <c r="K9" s="19"/>
      <c r="L9" s="19"/>
      <c r="M9" s="19"/>
      <c r="N9" s="19"/>
      <c r="O9" s="19"/>
      <c r="P9" s="19"/>
      <c r="Q9" s="19"/>
    </row>
    <row r="10" spans="1:17" x14ac:dyDescent="0.25">
      <c r="B10">
        <v>8</v>
      </c>
      <c r="C10" s="3">
        <v>0.2</v>
      </c>
      <c r="D10" s="25">
        <f>10470</f>
        <v>10470</v>
      </c>
      <c r="E10" s="25">
        <f t="shared" si="0"/>
        <v>3141</v>
      </c>
      <c r="F10" s="25">
        <f t="shared" si="1"/>
        <v>1047</v>
      </c>
      <c r="G10" s="25">
        <f t="shared" si="2"/>
        <v>2094</v>
      </c>
      <c r="J10" s="19"/>
      <c r="K10" s="19"/>
      <c r="L10" s="19"/>
      <c r="M10" s="19"/>
      <c r="N10" s="19"/>
      <c r="O10" s="19"/>
      <c r="P10" s="19"/>
      <c r="Q10" s="19"/>
    </row>
    <row r="11" spans="1:17" x14ac:dyDescent="0.25">
      <c r="B11" s="5">
        <v>47</v>
      </c>
      <c r="C11" s="6">
        <v>0.08</v>
      </c>
      <c r="D11" s="27">
        <v>89220</v>
      </c>
      <c r="E11" s="27">
        <f t="shared" si="0"/>
        <v>10706.400000000001</v>
      </c>
      <c r="F11" s="27">
        <f t="shared" si="1"/>
        <v>3568.8</v>
      </c>
      <c r="G11" s="27">
        <f t="shared" si="2"/>
        <v>7137.6000000000013</v>
      </c>
    </row>
    <row r="12" spans="1:17" x14ac:dyDescent="0.25">
      <c r="D12" s="7">
        <f>SUM(D7:D11)</f>
        <v>1840529</v>
      </c>
      <c r="E12" s="7">
        <f>SUM(E7:E11)</f>
        <v>236046.13499999998</v>
      </c>
      <c r="F12" s="7">
        <f>SUM(F7:F11)</f>
        <v>78682.044999999998</v>
      </c>
      <c r="G12" s="7">
        <f>SUM(G7:G11)</f>
        <v>157364.09</v>
      </c>
    </row>
    <row r="13" spans="1:17" x14ac:dyDescent="0.25">
      <c r="D13" s="26"/>
    </row>
    <row r="14" spans="1:17" x14ac:dyDescent="0.25">
      <c r="B14" s="34" t="s">
        <v>7</v>
      </c>
    </row>
    <row r="15" spans="1:17" x14ac:dyDescent="0.25">
      <c r="B15" t="s">
        <v>8</v>
      </c>
      <c r="D15" s="10">
        <f>E12</f>
        <v>236046.13499999998</v>
      </c>
    </row>
    <row r="16" spans="1:17" x14ac:dyDescent="0.25">
      <c r="B16" t="s">
        <v>9</v>
      </c>
      <c r="D16" s="8">
        <f>F12</f>
        <v>78682.044999999998</v>
      </c>
    </row>
    <row r="17" spans="2:5" x14ac:dyDescent="0.25">
      <c r="D17" s="7">
        <f>D15-D16</f>
        <v>157364.08999999997</v>
      </c>
    </row>
    <row r="18" spans="2:5" x14ac:dyDescent="0.25">
      <c r="B18" t="s">
        <v>10</v>
      </c>
      <c r="D18" s="9">
        <v>0.26500000000000001</v>
      </c>
    </row>
    <row r="19" spans="2:5" ht="15.75" thickBot="1" x14ac:dyDescent="0.3">
      <c r="D19" s="11">
        <f>D17*D18</f>
        <v>41701.483849999997</v>
      </c>
    </row>
    <row r="20" spans="2:5" ht="15.75" thickTop="1" x14ac:dyDescent="0.25">
      <c r="B20" t="s">
        <v>14</v>
      </c>
      <c r="D20" s="21">
        <f>+'2018'!D30</f>
        <v>2357.2791852800001</v>
      </c>
      <c r="E20" s="16" t="s">
        <v>26</v>
      </c>
    </row>
    <row r="21" spans="2:5" x14ac:dyDescent="0.25">
      <c r="B21" t="s">
        <v>22</v>
      </c>
      <c r="D21" s="21">
        <f>+'2019'!E31</f>
        <v>22038.057200000007</v>
      </c>
      <c r="E21" s="16" t="s">
        <v>27</v>
      </c>
    </row>
    <row r="22" spans="2:5" ht="15.75" thickBot="1" x14ac:dyDescent="0.3">
      <c r="B22" s="1" t="s">
        <v>15</v>
      </c>
      <c r="C22" s="1"/>
      <c r="D22" s="31">
        <f>D19+D20+D21</f>
        <v>66096.82023528</v>
      </c>
      <c r="E22" s="30" t="s">
        <v>29</v>
      </c>
    </row>
    <row r="23" spans="2:5" ht="15.75" thickTop="1" x14ac:dyDescent="0.25">
      <c r="C23" s="29"/>
      <c r="D23" s="32">
        <f>-_xll.cw_act("BR",E23)</f>
        <v>67713.119999999995</v>
      </c>
      <c r="E23" s="16" t="s">
        <v>28</v>
      </c>
    </row>
    <row r="24" spans="2:5" x14ac:dyDescent="0.25">
      <c r="D24" s="33">
        <f>+D22-D23</f>
        <v>-1616.2997647199954</v>
      </c>
      <c r="E24" s="16" t="s">
        <v>30</v>
      </c>
    </row>
    <row r="25" spans="2:5" x14ac:dyDescent="0.25">
      <c r="B25" s="1" t="s">
        <v>23</v>
      </c>
    </row>
    <row r="26" spans="2:5" x14ac:dyDescent="0.25">
      <c r="C26" s="3">
        <v>0.04</v>
      </c>
      <c r="D26" s="7">
        <f>G7</f>
        <v>340.52</v>
      </c>
      <c r="E26" s="22">
        <f>C26*D26</f>
        <v>13.620799999999999</v>
      </c>
    </row>
    <row r="27" spans="2:5" x14ac:dyDescent="0.25">
      <c r="C27" s="3">
        <v>0.08</v>
      </c>
      <c r="D27" s="7">
        <f>G8</f>
        <v>137019.12</v>
      </c>
      <c r="E27" s="22">
        <f t="shared" ref="E27:E30" si="3">C27*D27</f>
        <v>10961.5296</v>
      </c>
    </row>
    <row r="28" spans="2:5" x14ac:dyDescent="0.25">
      <c r="C28" s="3">
        <v>0.55000000000000004</v>
      </c>
      <c r="D28" s="7">
        <f>G9</f>
        <v>10772.850000000002</v>
      </c>
      <c r="E28" s="22">
        <f t="shared" si="3"/>
        <v>5925.0675000000019</v>
      </c>
    </row>
    <row r="29" spans="2:5" x14ac:dyDescent="0.25">
      <c r="C29" s="3">
        <v>0.2</v>
      </c>
      <c r="D29" s="7">
        <f>G10</f>
        <v>2094</v>
      </c>
      <c r="E29" s="22">
        <f t="shared" si="3"/>
        <v>418.8</v>
      </c>
    </row>
    <row r="30" spans="2:5" x14ac:dyDescent="0.25">
      <c r="C30" s="6">
        <v>0.08</v>
      </c>
      <c r="D30" s="8">
        <f>G11</f>
        <v>7137.6000000000013</v>
      </c>
      <c r="E30" s="23">
        <f t="shared" si="3"/>
        <v>571.00800000000015</v>
      </c>
    </row>
    <row r="31" spans="2:5" x14ac:dyDescent="0.25">
      <c r="D31" s="7">
        <f>SUM(D26:D30)</f>
        <v>157364.09</v>
      </c>
      <c r="E31" s="7">
        <f>SUM(E26:E30)</f>
        <v>17890.025900000004</v>
      </c>
    </row>
    <row r="33" spans="1:11" x14ac:dyDescent="0.25">
      <c r="A33" s="24" t="s">
        <v>19</v>
      </c>
    </row>
    <row r="34" spans="1:11" x14ac:dyDescent="0.25">
      <c r="A34" s="35" t="s">
        <v>20</v>
      </c>
      <c r="B34" s="35"/>
      <c r="C34" s="35"/>
      <c r="D34" s="35"/>
      <c r="E34" s="35"/>
      <c r="F34" s="35"/>
      <c r="G34" s="35"/>
      <c r="H34" s="35"/>
      <c r="I34" s="35"/>
      <c r="J34" s="35"/>
      <c r="K34" s="35"/>
    </row>
    <row r="35" spans="1:11" x14ac:dyDescent="0.25">
      <c r="A35" s="35"/>
      <c r="B35" s="35"/>
      <c r="C35" s="35"/>
      <c r="D35" s="35"/>
      <c r="E35" s="35"/>
      <c r="F35" s="35"/>
      <c r="G35" s="35"/>
      <c r="H35" s="35"/>
      <c r="I35" s="35"/>
      <c r="J35" s="35"/>
      <c r="K35" s="35"/>
    </row>
    <row r="36" spans="1:11" x14ac:dyDescent="0.25">
      <c r="A36" s="35"/>
      <c r="B36" s="35"/>
      <c r="C36" s="35"/>
      <c r="D36" s="35"/>
      <c r="E36" s="35"/>
      <c r="F36" s="35"/>
      <c r="G36" s="35"/>
      <c r="H36" s="35"/>
      <c r="I36" s="35"/>
      <c r="J36" s="35"/>
      <c r="K36" s="35"/>
    </row>
    <row r="37" spans="1:11" x14ac:dyDescent="0.25">
      <c r="A37" s="35"/>
      <c r="B37" s="35"/>
      <c r="C37" s="35"/>
      <c r="D37" s="35"/>
      <c r="E37" s="35"/>
      <c r="F37" s="35"/>
      <c r="G37" s="35"/>
      <c r="H37" s="35"/>
      <c r="I37" s="35"/>
      <c r="J37" s="35"/>
      <c r="K37" s="35"/>
    </row>
    <row r="38" spans="1:11" x14ac:dyDescent="0.25">
      <c r="A38" s="35"/>
      <c r="B38" s="35"/>
      <c r="C38" s="35"/>
      <c r="D38" s="35"/>
      <c r="E38" s="35"/>
      <c r="F38" s="35"/>
      <c r="G38" s="35"/>
      <c r="H38" s="35"/>
      <c r="I38" s="35"/>
      <c r="J38" s="35"/>
      <c r="K38" s="35"/>
    </row>
  </sheetData>
  <mergeCells count="1">
    <mergeCell ref="A34:K38"/>
  </mergeCells>
  <phoneticPr fontId="8" type="noConversion"/>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5954-D650-488E-BEE7-0EFAE7AFDF16}">
  <dimension ref="A1:Q31"/>
  <sheetViews>
    <sheetView workbookViewId="0">
      <selection activeCell="F22" sqref="F22"/>
    </sheetView>
  </sheetViews>
  <sheetFormatPr defaultRowHeight="15" x14ac:dyDescent="0.25"/>
  <cols>
    <col min="4" max="4" width="12.42578125" bestFit="1" customWidth="1"/>
    <col min="5" max="5" width="18.140625" bestFit="1" customWidth="1"/>
    <col min="6" max="6" width="17.28515625" bestFit="1" customWidth="1"/>
    <col min="7" max="7" width="10.42578125" bestFit="1" customWidth="1"/>
    <col min="10" max="10" width="11.140625" bestFit="1" customWidth="1"/>
  </cols>
  <sheetData>
    <row r="1" spans="1:17" x14ac:dyDescent="0.25">
      <c r="A1" s="1" t="s">
        <v>0</v>
      </c>
    </row>
    <row r="2" spans="1:17" x14ac:dyDescent="0.25">
      <c r="A2" s="1" t="s">
        <v>12</v>
      </c>
    </row>
    <row r="3" spans="1:17" x14ac:dyDescent="0.25">
      <c r="A3" s="2" t="s">
        <v>1</v>
      </c>
    </row>
    <row r="6" spans="1:17" x14ac:dyDescent="0.25">
      <c r="B6" s="4" t="s">
        <v>2</v>
      </c>
      <c r="C6" s="4" t="s">
        <v>3</v>
      </c>
      <c r="D6" s="4" t="s">
        <v>13</v>
      </c>
      <c r="E6" s="4" t="s">
        <v>4</v>
      </c>
      <c r="F6" s="4" t="s">
        <v>5</v>
      </c>
      <c r="G6" s="4" t="s">
        <v>6</v>
      </c>
      <c r="J6" s="20"/>
      <c r="K6" s="20"/>
    </row>
    <row r="7" spans="1:17" x14ac:dyDescent="0.25">
      <c r="B7">
        <v>1</v>
      </c>
      <c r="C7" s="3">
        <v>0.04</v>
      </c>
      <c r="D7" s="7">
        <v>8348</v>
      </c>
      <c r="E7" s="7">
        <f>(D7*C7)*1.5</f>
        <v>500.88</v>
      </c>
      <c r="F7" s="7">
        <f>(D7*C7)*0.5</f>
        <v>166.96</v>
      </c>
      <c r="G7" s="7">
        <f>E7-F7</f>
        <v>333.91999999999996</v>
      </c>
      <c r="J7" s="19"/>
      <c r="K7" s="19"/>
      <c r="L7" s="19"/>
      <c r="M7" s="19"/>
      <c r="N7" s="19"/>
      <c r="O7" s="19"/>
    </row>
    <row r="8" spans="1:17" x14ac:dyDescent="0.25">
      <c r="B8">
        <v>47</v>
      </c>
      <c r="C8" s="3">
        <v>0.08</v>
      </c>
      <c r="D8" s="7">
        <v>912602</v>
      </c>
      <c r="E8" s="7">
        <f t="shared" ref="E8:E11" si="0">(D8*C8)*1.5</f>
        <v>109512.24</v>
      </c>
      <c r="F8" s="7">
        <f t="shared" ref="F8:F11" si="1">(D8*C8)*0.5</f>
        <v>36504.080000000002</v>
      </c>
      <c r="G8" s="7">
        <f t="shared" ref="G8:G11" si="2">E8-F8</f>
        <v>73008.160000000003</v>
      </c>
      <c r="J8" s="19"/>
      <c r="K8" s="19"/>
      <c r="L8" s="19"/>
      <c r="M8" s="19"/>
      <c r="N8" s="19"/>
      <c r="O8" s="19"/>
      <c r="P8" s="19"/>
      <c r="Q8" s="19"/>
    </row>
    <row r="9" spans="1:17" x14ac:dyDescent="0.25">
      <c r="B9">
        <v>50</v>
      </c>
      <c r="C9" s="3">
        <v>0.55000000000000004</v>
      </c>
      <c r="D9" s="7">
        <v>48748</v>
      </c>
      <c r="E9" s="7">
        <f t="shared" si="0"/>
        <v>40217.100000000006</v>
      </c>
      <c r="F9" s="7">
        <f t="shared" si="1"/>
        <v>13405.7</v>
      </c>
      <c r="G9" s="7">
        <f t="shared" si="2"/>
        <v>26811.400000000005</v>
      </c>
      <c r="J9" s="19"/>
      <c r="K9" s="19"/>
      <c r="L9" s="19"/>
      <c r="M9" s="19"/>
      <c r="N9" s="19"/>
      <c r="O9" s="19"/>
      <c r="P9" s="19"/>
      <c r="Q9" s="19"/>
    </row>
    <row r="10" spans="1:17" x14ac:dyDescent="0.25">
      <c r="B10">
        <v>8</v>
      </c>
      <c r="C10" s="3">
        <v>0.2</v>
      </c>
      <c r="D10" s="7">
        <v>13959</v>
      </c>
      <c r="E10" s="7">
        <f t="shared" si="0"/>
        <v>4187.7000000000007</v>
      </c>
      <c r="F10" s="7">
        <f t="shared" si="1"/>
        <v>1395.9</v>
      </c>
      <c r="G10" s="7">
        <f t="shared" si="2"/>
        <v>2791.8000000000006</v>
      </c>
      <c r="J10" s="19"/>
      <c r="K10" s="19"/>
      <c r="L10" s="19"/>
      <c r="M10" s="19"/>
      <c r="N10" s="19"/>
      <c r="O10" s="19"/>
      <c r="P10" s="19"/>
      <c r="Q10" s="19"/>
    </row>
    <row r="11" spans="1:17" x14ac:dyDescent="0.25">
      <c r="B11" s="5">
        <v>47</v>
      </c>
      <c r="C11" s="6">
        <v>0.08</v>
      </c>
      <c r="D11" s="8">
        <v>137409</v>
      </c>
      <c r="E11" s="8">
        <f t="shared" si="0"/>
        <v>16489.079999999998</v>
      </c>
      <c r="F11" s="8">
        <f t="shared" si="1"/>
        <v>5496.36</v>
      </c>
      <c r="G11" s="8">
        <f t="shared" si="2"/>
        <v>10992.719999999998</v>
      </c>
    </row>
    <row r="12" spans="1:17" x14ac:dyDescent="0.25">
      <c r="D12" s="7">
        <f>SUM(D7:D11)</f>
        <v>1121066</v>
      </c>
      <c r="E12" s="7">
        <f>SUM(E7:E11)</f>
        <v>170907.00000000003</v>
      </c>
      <c r="F12" s="7">
        <f>SUM(F7:F11)</f>
        <v>56969.000000000007</v>
      </c>
      <c r="G12" s="7">
        <f>SUM(G7:G11)</f>
        <v>113938.00000000001</v>
      </c>
    </row>
    <row r="13" spans="1:17" x14ac:dyDescent="0.25">
      <c r="D13" s="18"/>
    </row>
    <row r="14" spans="1:17" x14ac:dyDescent="0.25">
      <c r="B14" s="12" t="s">
        <v>7</v>
      </c>
    </row>
    <row r="15" spans="1:17" x14ac:dyDescent="0.25">
      <c r="B15" t="s">
        <v>8</v>
      </c>
      <c r="D15" s="10">
        <f>E12</f>
        <v>170907.00000000003</v>
      </c>
    </row>
    <row r="16" spans="1:17" x14ac:dyDescent="0.25">
      <c r="B16" t="s">
        <v>9</v>
      </c>
      <c r="D16" s="8">
        <f>F12</f>
        <v>56969.000000000007</v>
      </c>
    </row>
    <row r="17" spans="2:5" x14ac:dyDescent="0.25">
      <c r="D17" s="7">
        <f>D15-D16</f>
        <v>113938.00000000003</v>
      </c>
    </row>
    <row r="18" spans="2:5" x14ac:dyDescent="0.25">
      <c r="B18" t="s">
        <v>10</v>
      </c>
      <c r="D18" s="9">
        <v>0.26500000000000001</v>
      </c>
    </row>
    <row r="19" spans="2:5" ht="15.75" thickBot="1" x14ac:dyDescent="0.3">
      <c r="D19" s="11">
        <f>D17*D18</f>
        <v>30193.570000000011</v>
      </c>
    </row>
    <row r="20" spans="2:5" ht="15.75" thickTop="1" x14ac:dyDescent="0.25">
      <c r="B20" t="s">
        <v>14</v>
      </c>
      <c r="D20" s="21">
        <f>'2018'!D23</f>
        <v>2562.2599840000003</v>
      </c>
    </row>
    <row r="22" spans="2:5" x14ac:dyDescent="0.25">
      <c r="B22" t="s">
        <v>15</v>
      </c>
      <c r="D22" s="21">
        <f>D19+D20</f>
        <v>32755.829984000011</v>
      </c>
      <c r="E22" s="17"/>
    </row>
    <row r="25" spans="2:5" x14ac:dyDescent="0.25">
      <c r="B25" s="1" t="s">
        <v>17</v>
      </c>
    </row>
    <row r="26" spans="2:5" x14ac:dyDescent="0.25">
      <c r="C26" s="3">
        <v>0.04</v>
      </c>
      <c r="D26" s="7">
        <f>G7</f>
        <v>333.91999999999996</v>
      </c>
      <c r="E26" s="22">
        <f>C26*D26</f>
        <v>13.356799999999998</v>
      </c>
    </row>
    <row r="27" spans="2:5" x14ac:dyDescent="0.25">
      <c r="C27" s="3">
        <v>0.08</v>
      </c>
      <c r="D27" s="7">
        <f t="shared" ref="D27:D30" si="3">G8</f>
        <v>73008.160000000003</v>
      </c>
      <c r="E27" s="22">
        <f t="shared" ref="E27:E30" si="4">C27*D27</f>
        <v>5840.6528000000008</v>
      </c>
    </row>
    <row r="28" spans="2:5" x14ac:dyDescent="0.25">
      <c r="C28" s="3">
        <v>0.55000000000000004</v>
      </c>
      <c r="D28" s="7">
        <f t="shared" si="3"/>
        <v>26811.400000000005</v>
      </c>
      <c r="E28" s="22">
        <f t="shared" si="4"/>
        <v>14746.270000000004</v>
      </c>
    </row>
    <row r="29" spans="2:5" x14ac:dyDescent="0.25">
      <c r="C29" s="3">
        <v>0.2</v>
      </c>
      <c r="D29" s="7">
        <f t="shared" si="3"/>
        <v>2791.8000000000006</v>
      </c>
      <c r="E29" s="22">
        <f t="shared" si="4"/>
        <v>558.36000000000013</v>
      </c>
    </row>
    <row r="30" spans="2:5" x14ac:dyDescent="0.25">
      <c r="C30" s="6">
        <v>0.08</v>
      </c>
      <c r="D30" s="8">
        <f t="shared" si="3"/>
        <v>10992.719999999998</v>
      </c>
      <c r="E30" s="23">
        <f t="shared" si="4"/>
        <v>879.41759999999977</v>
      </c>
    </row>
    <row r="31" spans="2:5" x14ac:dyDescent="0.25">
      <c r="D31" s="7">
        <f>SUM(D26:D30)</f>
        <v>113938.00000000001</v>
      </c>
      <c r="E31" s="7">
        <f>SUM(E26:E30)</f>
        <v>22038.057200000007</v>
      </c>
    </row>
  </sheetData>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7828-46F1-4111-ADC1-EA087D002AA7}">
  <dimension ref="A1:H31"/>
  <sheetViews>
    <sheetView workbookViewId="0">
      <selection activeCell="E30" sqref="E30"/>
    </sheetView>
  </sheetViews>
  <sheetFormatPr defaultRowHeight="15" x14ac:dyDescent="0.25"/>
  <cols>
    <col min="4" max="4" width="12.42578125" bestFit="1" customWidth="1"/>
    <col min="5" max="5" width="18.140625" bestFit="1" customWidth="1"/>
    <col min="6" max="6" width="17.28515625" bestFit="1" customWidth="1"/>
    <col min="7" max="7" width="10.42578125" bestFit="1" customWidth="1"/>
    <col min="8" max="8" width="13.28515625" bestFit="1" customWidth="1"/>
  </cols>
  <sheetData>
    <row r="1" spans="1:8" x14ac:dyDescent="0.25">
      <c r="A1" s="1" t="s">
        <v>0</v>
      </c>
    </row>
    <row r="2" spans="1:8" x14ac:dyDescent="0.25">
      <c r="A2" s="1" t="s">
        <v>12</v>
      </c>
    </row>
    <row r="3" spans="1:8" x14ac:dyDescent="0.25">
      <c r="A3" s="2" t="s">
        <v>11</v>
      </c>
    </row>
    <row r="6" spans="1:8" x14ac:dyDescent="0.25">
      <c r="B6" s="4" t="s">
        <v>2</v>
      </c>
      <c r="C6" s="4" t="s">
        <v>3</v>
      </c>
      <c r="D6" s="4" t="s">
        <v>13</v>
      </c>
      <c r="E6" s="4" t="s">
        <v>4</v>
      </c>
      <c r="F6" s="4" t="s">
        <v>5</v>
      </c>
      <c r="G6" s="4" t="s">
        <v>6</v>
      </c>
      <c r="H6" s="20" t="s">
        <v>18</v>
      </c>
    </row>
    <row r="7" spans="1:8" x14ac:dyDescent="0.25">
      <c r="B7" s="13">
        <v>47</v>
      </c>
      <c r="C7" s="14">
        <v>0.08</v>
      </c>
      <c r="D7" s="15">
        <v>131371</v>
      </c>
      <c r="E7" s="15">
        <f t="shared" ref="E7" si="0">(D7*C7)*1.5</f>
        <v>15764.52</v>
      </c>
      <c r="F7" s="15">
        <f t="shared" ref="F7" si="1">(D7*C7)*0.5</f>
        <v>5254.84</v>
      </c>
      <c r="G7" s="15">
        <f t="shared" ref="G7" si="2">E7-F7</f>
        <v>10509.68</v>
      </c>
      <c r="H7" s="7">
        <f>D7-E7</f>
        <v>115606.48</v>
      </c>
    </row>
    <row r="8" spans="1:8" x14ac:dyDescent="0.25">
      <c r="D8" s="7">
        <f>SUM(D7:D7)</f>
        <v>131371</v>
      </c>
      <c r="E8" s="7">
        <f>SUM(E7:E7)</f>
        <v>15764.52</v>
      </c>
      <c r="F8" s="7">
        <f>SUM(F7:F7)</f>
        <v>5254.84</v>
      </c>
      <c r="G8" s="7">
        <f>SUM(G7:G7)</f>
        <v>10509.68</v>
      </c>
    </row>
    <row r="10" spans="1:8" x14ac:dyDescent="0.25">
      <c r="B10" s="12" t="s">
        <v>7</v>
      </c>
    </row>
    <row r="11" spans="1:8" x14ac:dyDescent="0.25">
      <c r="B11" t="s">
        <v>8</v>
      </c>
      <c r="D11" s="21">
        <f>E8</f>
        <v>15764.52</v>
      </c>
    </row>
    <row r="12" spans="1:8" x14ac:dyDescent="0.25">
      <c r="B12" t="s">
        <v>9</v>
      </c>
      <c r="D12" s="28">
        <f>F8</f>
        <v>5254.84</v>
      </c>
    </row>
    <row r="13" spans="1:8" x14ac:dyDescent="0.25">
      <c r="D13" s="21">
        <f>D11-D12</f>
        <v>10509.68</v>
      </c>
    </row>
    <row r="14" spans="1:8" x14ac:dyDescent="0.25">
      <c r="B14" t="s">
        <v>10</v>
      </c>
      <c r="D14" s="9">
        <v>0.26500000000000001</v>
      </c>
    </row>
    <row r="15" spans="1:8" ht="15.75" thickBot="1" x14ac:dyDescent="0.3">
      <c r="D15" s="11">
        <f>D13*D14</f>
        <v>2785.0652</v>
      </c>
      <c r="E15" s="16"/>
    </row>
    <row r="16" spans="1:8" ht="15.75" thickTop="1" x14ac:dyDescent="0.25"/>
    <row r="18" spans="2:5" x14ac:dyDescent="0.25">
      <c r="B18" s="1" t="s">
        <v>16</v>
      </c>
    </row>
    <row r="19" spans="2:5" x14ac:dyDescent="0.25">
      <c r="D19" s="21">
        <f>+D13</f>
        <v>10509.68</v>
      </c>
    </row>
    <row r="20" spans="2:5" x14ac:dyDescent="0.25">
      <c r="D20" s="28">
        <f>D19*$C$7</f>
        <v>840.77440000000001</v>
      </c>
      <c r="E20" t="s">
        <v>24</v>
      </c>
    </row>
    <row r="21" spans="2:5" x14ac:dyDescent="0.25">
      <c r="D21" s="21">
        <f>D19-D20</f>
        <v>9668.9056</v>
      </c>
    </row>
    <row r="22" spans="2:5" x14ac:dyDescent="0.25">
      <c r="D22" s="9">
        <v>0.26500000000000001</v>
      </c>
    </row>
    <row r="23" spans="2:5" ht="15.75" thickBot="1" x14ac:dyDescent="0.3">
      <c r="D23" s="11">
        <f>D21*D22</f>
        <v>2562.2599840000003</v>
      </c>
    </row>
    <row r="24" spans="2:5" ht="15.75" thickTop="1" x14ac:dyDescent="0.25"/>
    <row r="25" spans="2:5" x14ac:dyDescent="0.25">
      <c r="B25" s="1" t="s">
        <v>17</v>
      </c>
    </row>
    <row r="26" spans="2:5" x14ac:dyDescent="0.25">
      <c r="D26" s="21">
        <f>+D21</f>
        <v>9668.9056</v>
      </c>
    </row>
    <row r="27" spans="2:5" x14ac:dyDescent="0.25">
      <c r="D27" s="28">
        <f>D26*$C$7</f>
        <v>773.51244800000006</v>
      </c>
      <c r="E27" t="s">
        <v>25</v>
      </c>
    </row>
    <row r="28" spans="2:5" x14ac:dyDescent="0.25">
      <c r="D28" s="21">
        <f>D26-D27</f>
        <v>8895.3931520000006</v>
      </c>
    </row>
    <row r="29" spans="2:5" x14ac:dyDescent="0.25">
      <c r="D29" s="9">
        <v>0.26500000000000001</v>
      </c>
    </row>
    <row r="30" spans="2:5" ht="15.75" thickBot="1" x14ac:dyDescent="0.3">
      <c r="D30" s="11">
        <f>D28*D29</f>
        <v>2357.2791852800001</v>
      </c>
    </row>
    <row r="31" spans="2:5" ht="15.75" thickTop="1" x14ac:dyDescent="0.25"/>
  </sheetData>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2020</vt:lpstr>
      <vt:lpstr>2019</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Crowley</dc:creator>
  <cp:lastModifiedBy>Giddings</cp:lastModifiedBy>
  <dcterms:created xsi:type="dcterms:W3CDTF">2020-02-12T15:14:05Z</dcterms:created>
  <dcterms:modified xsi:type="dcterms:W3CDTF">2021-05-13T19:25:10Z</dcterms:modified>
</cp:coreProperties>
</file>