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T:\5. TESI UTILITIES\Hearst Power\2021 Cost of Service\Settlement Conf\Third Draft Settlement\"/>
    </mc:Choice>
  </mc:AlternateContent>
  <xr:revisionPtr revIDLastSave="0" documentId="8_{7DD89D56-54C7-45C0-BA48-68958F4EF644}" xr6:coauthVersionLast="46" xr6:coauthVersionMax="46" xr10:uidLastSave="{00000000-0000-0000-0000-000000000000}"/>
  <bookViews>
    <workbookView xWindow="0" yWindow="615" windowWidth="28830" windowHeight="15585" tabRatio="789" firstSheet="5" activeTab="8"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86" l="1"/>
  <c r="F39" i="86"/>
  <c r="F38" i="86"/>
  <c r="P49" i="85" l="1"/>
  <c r="C38" i="85" s="1"/>
  <c r="K49" i="85"/>
  <c r="C27" i="85" s="1"/>
  <c r="C34" i="85"/>
  <c r="D34" i="85" s="1"/>
  <c r="F34" i="85" s="1"/>
  <c r="C28" i="85" l="1"/>
  <c r="D28" i="85" s="1"/>
  <c r="F28" i="85" s="1"/>
  <c r="D38" i="85"/>
  <c r="F38" i="85" s="1"/>
  <c r="F40" i="85" s="1"/>
  <c r="F41" i="85" s="1"/>
  <c r="F42" i="85" s="1"/>
  <c r="F43" i="85" s="1"/>
  <c r="C29" i="85"/>
  <c r="D29" i="85" s="1"/>
  <c r="F29" i="85" s="1"/>
  <c r="C35" i="85"/>
  <c r="D35" i="85" s="1"/>
  <c r="F35" i="85" s="1"/>
  <c r="C30" i="85"/>
  <c r="D30" i="85" s="1"/>
  <c r="F30" i="85" s="1"/>
  <c r="C33" i="85"/>
  <c r="D33" i="85" s="1"/>
  <c r="F33" i="85" s="1"/>
  <c r="C36" i="85"/>
  <c r="D36" i="85" s="1"/>
  <c r="F36" i="85" s="1"/>
  <c r="C31" i="85"/>
  <c r="D31" i="85" s="1"/>
  <c r="F31" i="85" s="1"/>
  <c r="C37" i="85"/>
  <c r="D37" i="85" s="1"/>
  <c r="F37" i="85" s="1"/>
  <c r="C32" i="85"/>
  <c r="D32" i="85" s="1"/>
  <c r="F32" i="85" s="1"/>
  <c r="F39" i="85" l="1"/>
  <c r="O654" i="79"/>
  <c r="O670" i="79"/>
  <c r="V673" i="79" l="1"/>
  <c r="W673" i="79"/>
  <c r="W670" i="79"/>
  <c r="V670" i="79"/>
  <c r="U670" i="79"/>
  <c r="T670" i="79"/>
  <c r="S670" i="79"/>
  <c r="R670" i="79"/>
  <c r="Q670" i="79"/>
  <c r="P670" i="79"/>
  <c r="V654" i="79"/>
  <c r="W654" i="79"/>
  <c r="U654" i="79"/>
  <c r="T654" i="79"/>
  <c r="S654" i="79"/>
  <c r="R654" i="79"/>
  <c r="Q654" i="79"/>
  <c r="P654" i="79"/>
  <c r="W657" i="79" l="1"/>
  <c r="V657" i="79"/>
  <c r="U657" i="79"/>
  <c r="T657" i="79"/>
  <c r="S657" i="79"/>
  <c r="R657" i="79"/>
  <c r="Q657" i="79"/>
  <c r="P657" i="79"/>
  <c r="O657" i="79"/>
  <c r="P673" i="79"/>
  <c r="Q673" i="79"/>
  <c r="R673" i="79"/>
  <c r="S673" i="79"/>
  <c r="T673" i="79"/>
  <c r="U673" i="79"/>
  <c r="O673" i="79"/>
  <c r="AE925" i="79"/>
  <c r="AD925" i="79"/>
  <c r="AC925" i="79"/>
  <c r="AB925" i="79"/>
  <c r="AA925" i="79"/>
  <c r="Z925" i="79"/>
  <c r="Y925" i="79"/>
  <c r="N925" i="79"/>
  <c r="AE922" i="79"/>
  <c r="AD922" i="79"/>
  <c r="AC922" i="79"/>
  <c r="AB922" i="79"/>
  <c r="AA922" i="79"/>
  <c r="Z922" i="79"/>
  <c r="Y922" i="79"/>
  <c r="N922" i="79"/>
  <c r="AE919" i="79"/>
  <c r="AD919" i="79"/>
  <c r="AC919" i="79"/>
  <c r="AB919" i="79"/>
  <c r="AA919" i="79"/>
  <c r="Z919" i="79"/>
  <c r="Y919" i="79"/>
  <c r="N919" i="79"/>
  <c r="AE916" i="79"/>
  <c r="AD916" i="79"/>
  <c r="AC916" i="79"/>
  <c r="AB916" i="79"/>
  <c r="AA916" i="79"/>
  <c r="Z916" i="79"/>
  <c r="Y916" i="79"/>
  <c r="N916" i="79"/>
  <c r="AE913" i="79"/>
  <c r="AD913" i="79"/>
  <c r="AC913" i="79"/>
  <c r="AB913" i="79"/>
  <c r="AA913" i="79"/>
  <c r="Z913" i="79"/>
  <c r="Y913" i="79"/>
  <c r="N913" i="79"/>
  <c r="AE910" i="79"/>
  <c r="AD910" i="79"/>
  <c r="AC910" i="79"/>
  <c r="AB910" i="79"/>
  <c r="AA910" i="79"/>
  <c r="Z910" i="79"/>
  <c r="Y910" i="79"/>
  <c r="N910" i="79"/>
  <c r="AE907" i="79"/>
  <c r="AD907" i="79"/>
  <c r="AC907" i="79"/>
  <c r="AB907" i="79"/>
  <c r="AA907" i="79"/>
  <c r="Z907" i="79"/>
  <c r="Y907" i="79"/>
  <c r="N907" i="79"/>
  <c r="AE904" i="79"/>
  <c r="AD904" i="79"/>
  <c r="AC904" i="79"/>
  <c r="AB904" i="79"/>
  <c r="AA904" i="79"/>
  <c r="Z904" i="79"/>
  <c r="Y904" i="79"/>
  <c r="AE901" i="79"/>
  <c r="AD901" i="79"/>
  <c r="AC901" i="79"/>
  <c r="AB901" i="79"/>
  <c r="AA901" i="79"/>
  <c r="Z901" i="79"/>
  <c r="Y901" i="79"/>
  <c r="N901" i="79"/>
  <c r="AE898" i="79"/>
  <c r="AD898" i="79"/>
  <c r="AC898" i="79"/>
  <c r="AB898" i="79"/>
  <c r="AA898" i="79"/>
  <c r="Z898" i="79"/>
  <c r="Y898" i="79"/>
  <c r="N898" i="79"/>
  <c r="AE895" i="79"/>
  <c r="AD895" i="79"/>
  <c r="AC895" i="79"/>
  <c r="AB895" i="79"/>
  <c r="AA895" i="79"/>
  <c r="Z895" i="79"/>
  <c r="Y895" i="79"/>
  <c r="N895" i="79"/>
  <c r="AE892" i="79"/>
  <c r="AD892" i="79"/>
  <c r="AC892" i="79"/>
  <c r="AB892" i="79"/>
  <c r="AA892" i="79"/>
  <c r="Z892" i="79"/>
  <c r="Y892" i="79"/>
  <c r="N892" i="79"/>
  <c r="AE889" i="79"/>
  <c r="AD889" i="79"/>
  <c r="AC889" i="79"/>
  <c r="AB889" i="79"/>
  <c r="AA889" i="79"/>
  <c r="Z889" i="79"/>
  <c r="Y889" i="79"/>
  <c r="N889" i="79"/>
  <c r="AE886" i="79"/>
  <c r="AD886" i="79"/>
  <c r="AC886" i="79"/>
  <c r="AB886" i="79"/>
  <c r="AA886" i="79"/>
  <c r="Z886" i="79"/>
  <c r="Y886" i="79"/>
  <c r="N886" i="79"/>
  <c r="AE882" i="79"/>
  <c r="AD882" i="79"/>
  <c r="AC882" i="79"/>
  <c r="AB882" i="79"/>
  <c r="AA882" i="79"/>
  <c r="Z882" i="79"/>
  <c r="Y882" i="79"/>
  <c r="N882" i="79"/>
  <c r="AE879" i="79"/>
  <c r="AD879" i="79"/>
  <c r="AC879" i="79"/>
  <c r="AB879" i="79"/>
  <c r="AA879" i="79"/>
  <c r="Z879" i="79"/>
  <c r="Y879" i="79"/>
  <c r="N879" i="79"/>
  <c r="AE876" i="79"/>
  <c r="AD876" i="79"/>
  <c r="AC876" i="79"/>
  <c r="AB876" i="79"/>
  <c r="AA876" i="79"/>
  <c r="Z876" i="79"/>
  <c r="Y876" i="79"/>
  <c r="N876" i="79"/>
  <c r="AE872" i="79"/>
  <c r="AD872" i="79"/>
  <c r="AC872" i="79"/>
  <c r="AB872" i="79"/>
  <c r="AA872" i="79"/>
  <c r="Z872" i="79"/>
  <c r="Y872" i="79"/>
  <c r="N872" i="79"/>
  <c r="AE869" i="79"/>
  <c r="AD869" i="79"/>
  <c r="AC869" i="79"/>
  <c r="AB869" i="79"/>
  <c r="AA869" i="79"/>
  <c r="Z869" i="79"/>
  <c r="Y869" i="79"/>
  <c r="N869" i="79"/>
  <c r="AE866" i="79"/>
  <c r="AD866" i="79"/>
  <c r="AC866" i="79"/>
  <c r="AB866" i="79"/>
  <c r="AA866" i="79"/>
  <c r="Z866" i="79"/>
  <c r="Y866" i="79"/>
  <c r="N866" i="79"/>
  <c r="AE863" i="79"/>
  <c r="AD863" i="79"/>
  <c r="AC863" i="79"/>
  <c r="AB863" i="79"/>
  <c r="AA863" i="79"/>
  <c r="Z863" i="79"/>
  <c r="Y863" i="79"/>
  <c r="N863" i="79"/>
  <c r="AE860" i="79"/>
  <c r="AD860" i="79"/>
  <c r="AC860" i="79"/>
  <c r="AB860" i="79"/>
  <c r="AA860" i="79"/>
  <c r="Z860" i="79"/>
  <c r="Y860" i="79"/>
  <c r="N860" i="79"/>
  <c r="AE857" i="79"/>
  <c r="AD857" i="79"/>
  <c r="AC857" i="79"/>
  <c r="AB857" i="79"/>
  <c r="AA857" i="79"/>
  <c r="Z857" i="79"/>
  <c r="Y857" i="79"/>
  <c r="N857" i="79"/>
  <c r="AE854" i="79"/>
  <c r="AD854" i="79"/>
  <c r="AC854" i="79"/>
  <c r="AB854" i="79"/>
  <c r="AA854" i="79"/>
  <c r="Z854" i="79"/>
  <c r="Y854" i="79"/>
  <c r="N854" i="79"/>
  <c r="AE851" i="79"/>
  <c r="AD851" i="79"/>
  <c r="AC851" i="79"/>
  <c r="AB851" i="79"/>
  <c r="AA851" i="79"/>
  <c r="Z851" i="79"/>
  <c r="Y851" i="79"/>
  <c r="N851" i="79"/>
  <c r="AE847" i="79"/>
  <c r="AD847" i="79"/>
  <c r="AC847" i="79"/>
  <c r="AB847" i="79"/>
  <c r="AA847" i="79"/>
  <c r="Z847" i="79"/>
  <c r="Y847" i="79"/>
  <c r="AE844" i="79"/>
  <c r="AD844" i="79"/>
  <c r="AC844" i="79"/>
  <c r="AB844" i="79"/>
  <c r="AA844" i="79"/>
  <c r="Z844" i="79"/>
  <c r="Y844" i="79"/>
  <c r="AE841" i="79"/>
  <c r="AD841" i="79"/>
  <c r="AC841" i="79"/>
  <c r="AB841" i="79"/>
  <c r="AA841" i="79"/>
  <c r="Z841" i="79"/>
  <c r="Y841" i="79"/>
  <c r="AE838" i="79"/>
  <c r="AD838" i="79"/>
  <c r="AC838" i="79"/>
  <c r="AB838" i="79"/>
  <c r="AA838" i="79"/>
  <c r="Z838" i="79"/>
  <c r="Y838" i="79"/>
  <c r="AE833" i="79"/>
  <c r="AD833" i="79"/>
  <c r="AC833" i="79"/>
  <c r="AB833" i="79"/>
  <c r="AA833" i="79"/>
  <c r="Z833" i="79"/>
  <c r="Y833" i="79"/>
  <c r="N833" i="79"/>
  <c r="AE830" i="79"/>
  <c r="AD830" i="79"/>
  <c r="AC830" i="79"/>
  <c r="AB830" i="79"/>
  <c r="AA830" i="79"/>
  <c r="Z830" i="79"/>
  <c r="Y830" i="79"/>
  <c r="N830" i="79"/>
  <c r="AE827" i="79"/>
  <c r="AD827" i="79"/>
  <c r="AC827" i="79"/>
  <c r="AB827" i="79"/>
  <c r="AA827" i="79"/>
  <c r="Z827" i="79"/>
  <c r="Y827" i="79"/>
  <c r="N827" i="79"/>
  <c r="AE824" i="79"/>
  <c r="AD824" i="79"/>
  <c r="AC824" i="79"/>
  <c r="AB824" i="79"/>
  <c r="AA824" i="79"/>
  <c r="Z824" i="79"/>
  <c r="Y824" i="79"/>
  <c r="N824" i="79"/>
  <c r="AE820" i="79"/>
  <c r="AD820" i="79"/>
  <c r="AC820" i="79"/>
  <c r="AB820" i="79"/>
  <c r="AA820" i="79"/>
  <c r="Z820" i="79"/>
  <c r="Y820" i="79"/>
  <c r="N820" i="79"/>
  <c r="AE817" i="79"/>
  <c r="AD817" i="79"/>
  <c r="AC817" i="79"/>
  <c r="AB817" i="79"/>
  <c r="AA817" i="79"/>
  <c r="Z817" i="79"/>
  <c r="Y817" i="79"/>
  <c r="N817" i="79"/>
  <c r="AE813" i="79"/>
  <c r="AD813" i="79"/>
  <c r="AC813" i="79"/>
  <c r="AB813" i="79"/>
  <c r="AA813" i="79"/>
  <c r="Z813" i="79"/>
  <c r="Y813" i="79"/>
  <c r="N813" i="79"/>
  <c r="AE809" i="79"/>
  <c r="AD809" i="79"/>
  <c r="AC809" i="79"/>
  <c r="AB809" i="79"/>
  <c r="AA809" i="79"/>
  <c r="Z809" i="79"/>
  <c r="Y809" i="79"/>
  <c r="N809" i="79"/>
  <c r="AE806" i="79"/>
  <c r="AD806" i="79"/>
  <c r="AC806" i="79"/>
  <c r="AB806" i="79"/>
  <c r="AA806" i="79"/>
  <c r="Z806" i="79"/>
  <c r="Y806" i="79"/>
  <c r="N806" i="79"/>
  <c r="AE803" i="79"/>
  <c r="AD803" i="79"/>
  <c r="AC803" i="79"/>
  <c r="AB803" i="79"/>
  <c r="AA803" i="79"/>
  <c r="Z803" i="79"/>
  <c r="Y803" i="79"/>
  <c r="N803" i="79"/>
  <c r="AE799" i="79"/>
  <c r="AD799" i="79"/>
  <c r="AC799" i="79"/>
  <c r="AB799" i="79"/>
  <c r="AA799" i="79"/>
  <c r="Z799" i="79"/>
  <c r="Y799" i="79"/>
  <c r="N799" i="79"/>
  <c r="AE796" i="79"/>
  <c r="AD796" i="79"/>
  <c r="AC796" i="79"/>
  <c r="AB796" i="79"/>
  <c r="AA796" i="79"/>
  <c r="Z796" i="79"/>
  <c r="Y796" i="79"/>
  <c r="N796" i="79"/>
  <c r="AE793" i="79"/>
  <c r="AD793" i="79"/>
  <c r="AC793" i="79"/>
  <c r="AB793" i="79"/>
  <c r="AA793" i="79"/>
  <c r="Z793" i="79"/>
  <c r="Y793" i="79"/>
  <c r="N793" i="79"/>
  <c r="AE790" i="79"/>
  <c r="AD790" i="79"/>
  <c r="AC790" i="79"/>
  <c r="AB790" i="79"/>
  <c r="AA790" i="79"/>
  <c r="Z790" i="79"/>
  <c r="Y790" i="79"/>
  <c r="N790" i="79"/>
  <c r="AE787" i="79"/>
  <c r="AD787" i="79"/>
  <c r="AC787" i="79"/>
  <c r="AB787" i="79"/>
  <c r="AA787" i="79"/>
  <c r="Z787" i="79"/>
  <c r="Y787" i="79"/>
  <c r="N787" i="79"/>
  <c r="AE783" i="79"/>
  <c r="AD783" i="79"/>
  <c r="AC783" i="79"/>
  <c r="AB783" i="79"/>
  <c r="AA783" i="79"/>
  <c r="Z783" i="79"/>
  <c r="Y783" i="79"/>
  <c r="AE780" i="79"/>
  <c r="AD780" i="79"/>
  <c r="AC780" i="79"/>
  <c r="AB780" i="79"/>
  <c r="AA780" i="79"/>
  <c r="Z780" i="79"/>
  <c r="Y780" i="79"/>
  <c r="AE777" i="79"/>
  <c r="AD777" i="79"/>
  <c r="AC777" i="79"/>
  <c r="AB777" i="79"/>
  <c r="AA777" i="79"/>
  <c r="Z777" i="79"/>
  <c r="Y777" i="79"/>
  <c r="AE774" i="79"/>
  <c r="AD774" i="79"/>
  <c r="AC774" i="79"/>
  <c r="AB774" i="79"/>
  <c r="AA774" i="79"/>
  <c r="Z774" i="79"/>
  <c r="Y774" i="79"/>
  <c r="AE771" i="79"/>
  <c r="AD771" i="79"/>
  <c r="AC771" i="79"/>
  <c r="AB771" i="79"/>
  <c r="AA771" i="79"/>
  <c r="Z771" i="79"/>
  <c r="Y771" i="79"/>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F22" i="45"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376" i="79"/>
  <c r="N193"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AL872" i="79"/>
  <c r="AL820" i="79"/>
  <c r="AK820" i="79"/>
  <c r="AJ820" i="79"/>
  <c r="AI820" i="79"/>
  <c r="AH820" i="79"/>
  <c r="AG820" i="79"/>
  <c r="AF820" i="79"/>
  <c r="AM819" i="79"/>
  <c r="AL817" i="79"/>
  <c r="AK817" i="79"/>
  <c r="AJ817" i="79"/>
  <c r="AI817" i="79"/>
  <c r="AH817" i="79"/>
  <c r="AG817" i="79"/>
  <c r="AF817" i="79"/>
  <c r="AM816" i="79"/>
  <c r="AM660" i="79"/>
  <c r="AM657" i="79"/>
  <c r="AM654" i="79"/>
  <c r="AL637" i="79"/>
  <c r="AK637" i="79"/>
  <c r="AJ637" i="79"/>
  <c r="AI637" i="79"/>
  <c r="AH637" i="79"/>
  <c r="AG637" i="79"/>
  <c r="AF637" i="79"/>
  <c r="AE637" i="79"/>
  <c r="AM636" i="79"/>
  <c r="AL634" i="79"/>
  <c r="AK634" i="79"/>
  <c r="AJ634" i="79"/>
  <c r="AI634" i="79"/>
  <c r="AH634" i="79"/>
  <c r="AG634" i="79"/>
  <c r="AF634" i="79"/>
  <c r="AE634" i="79"/>
  <c r="AM633" i="79"/>
  <c r="AM519" i="79"/>
  <c r="AM515" i="79"/>
  <c r="AL454" i="79"/>
  <c r="AK454" i="79"/>
  <c r="AJ454" i="79"/>
  <c r="AI454" i="79"/>
  <c r="AH454" i="79"/>
  <c r="AG454" i="79"/>
  <c r="AF454" i="79"/>
  <c r="AE454" i="79"/>
  <c r="AM453" i="79"/>
  <c r="AL451" i="79"/>
  <c r="AK451" i="79"/>
  <c r="AJ451" i="79"/>
  <c r="AI451" i="79"/>
  <c r="AH451" i="79"/>
  <c r="AG451" i="79"/>
  <c r="AF451" i="79"/>
  <c r="AE451" i="79"/>
  <c r="AM450" i="79"/>
  <c r="Y376" i="79"/>
  <c r="AL271" i="79"/>
  <c r="AK271" i="79"/>
  <c r="AJ271" i="79"/>
  <c r="AM270" i="79"/>
  <c r="AL268" i="79"/>
  <c r="AK268" i="79"/>
  <c r="AJ268" i="79"/>
  <c r="AM267" i="79"/>
  <c r="AM87" i="79"/>
  <c r="AL88" i="79"/>
  <c r="AK88" i="79"/>
  <c r="AJ88" i="79"/>
  <c r="AI88" i="79"/>
  <c r="AH88" i="79"/>
  <c r="AG88" i="79"/>
  <c r="AF88" i="79"/>
  <c r="AE88" i="79"/>
  <c r="AM80" i="79"/>
  <c r="AL85" i="79"/>
  <c r="AK85" i="79"/>
  <c r="AJ85" i="79"/>
  <c r="AI85" i="79"/>
  <c r="AH85" i="79"/>
  <c r="AG85" i="79"/>
  <c r="AF85" i="79"/>
  <c r="AE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L830" i="79"/>
  <c r="AK830" i="79"/>
  <c r="AJ830" i="79"/>
  <c r="AI830" i="79"/>
  <c r="AH830" i="79"/>
  <c r="AG830" i="79"/>
  <c r="AF830" i="79"/>
  <c r="AL827" i="79"/>
  <c r="AK827" i="79"/>
  <c r="AJ827" i="79"/>
  <c r="AI827" i="79"/>
  <c r="AH827" i="79"/>
  <c r="AG827" i="79"/>
  <c r="AF827" i="79"/>
  <c r="AL824" i="79"/>
  <c r="AK824" i="79"/>
  <c r="AJ824" i="79"/>
  <c r="AI824" i="79"/>
  <c r="AH824" i="79"/>
  <c r="AG824" i="79"/>
  <c r="AF824" i="79"/>
  <c r="AL650" i="79" l="1"/>
  <c r="AK650" i="79"/>
  <c r="AJ650" i="79"/>
  <c r="AI650" i="79"/>
  <c r="AH650" i="79"/>
  <c r="AG650" i="79"/>
  <c r="AF650" i="79"/>
  <c r="AE650" i="79"/>
  <c r="AL647" i="79"/>
  <c r="AK647" i="79"/>
  <c r="AJ647" i="79"/>
  <c r="AI647" i="79"/>
  <c r="AH647" i="79"/>
  <c r="AG647" i="79"/>
  <c r="AF647" i="79"/>
  <c r="AE647" i="79"/>
  <c r="AL644" i="79"/>
  <c r="AK644" i="79"/>
  <c r="AJ644" i="79"/>
  <c r="AI644" i="79"/>
  <c r="AH644" i="79"/>
  <c r="AG644" i="79"/>
  <c r="AF644" i="79"/>
  <c r="AE644" i="79"/>
  <c r="AL641" i="79"/>
  <c r="AK641" i="79"/>
  <c r="AJ641" i="79"/>
  <c r="AI641" i="79"/>
  <c r="AH641" i="79"/>
  <c r="AG641" i="79"/>
  <c r="AF641" i="79"/>
  <c r="AE641" i="79"/>
  <c r="AL467" i="79"/>
  <c r="AK467" i="79"/>
  <c r="AJ467" i="79"/>
  <c r="AI467" i="79"/>
  <c r="AH467" i="79"/>
  <c r="AG467" i="79"/>
  <c r="AF467" i="79"/>
  <c r="AE467" i="79"/>
  <c r="AL464" i="79"/>
  <c r="AK464" i="79"/>
  <c r="AJ464" i="79"/>
  <c r="AI464" i="79"/>
  <c r="AH464" i="79"/>
  <c r="AG464" i="79"/>
  <c r="AF464" i="79"/>
  <c r="AE464" i="79"/>
  <c r="AL461" i="79"/>
  <c r="AK461" i="79"/>
  <c r="AJ461" i="79"/>
  <c r="AI461" i="79"/>
  <c r="AH461" i="79"/>
  <c r="AG461" i="79"/>
  <c r="AF461" i="79"/>
  <c r="AE461" i="79"/>
  <c r="AL458" i="79"/>
  <c r="AK458" i="79"/>
  <c r="AJ458" i="79"/>
  <c r="AI458" i="79"/>
  <c r="AH458" i="79"/>
  <c r="AG458" i="79"/>
  <c r="AF458" i="79"/>
  <c r="AE458" i="79"/>
  <c r="AL284" i="79"/>
  <c r="AK284" i="79"/>
  <c r="AJ284" i="79"/>
  <c r="AL281" i="79"/>
  <c r="AK281" i="79"/>
  <c r="AJ281" i="79"/>
  <c r="AL278" i="79"/>
  <c r="AK278" i="79"/>
  <c r="AJ278" i="79"/>
  <c r="AL275" i="79"/>
  <c r="AK275" i="79"/>
  <c r="AJ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L922" i="79"/>
  <c r="AK922" i="79"/>
  <c r="AJ922" i="79"/>
  <c r="AI922" i="79"/>
  <c r="AH922" i="79"/>
  <c r="AG922" i="79"/>
  <c r="AF922" i="79"/>
  <c r="AL919" i="79"/>
  <c r="AK919" i="79"/>
  <c r="AJ919" i="79"/>
  <c r="AI919" i="79"/>
  <c r="AH919" i="79"/>
  <c r="AG919" i="79"/>
  <c r="AF919" i="79"/>
  <c r="AL916" i="79"/>
  <c r="AK916" i="79"/>
  <c r="AJ916" i="79"/>
  <c r="AI916" i="79"/>
  <c r="AH916" i="79"/>
  <c r="AG916" i="79"/>
  <c r="AF916" i="79"/>
  <c r="AL913" i="79"/>
  <c r="AK913" i="79"/>
  <c r="AJ913" i="79"/>
  <c r="AI913" i="79"/>
  <c r="AH913" i="79"/>
  <c r="AG913" i="79"/>
  <c r="AF913" i="79"/>
  <c r="AL910" i="79"/>
  <c r="AK910" i="79"/>
  <c r="AJ910" i="79"/>
  <c r="AI910" i="79"/>
  <c r="AH910" i="79"/>
  <c r="AG910" i="79"/>
  <c r="AF910" i="79"/>
  <c r="AL907" i="79"/>
  <c r="AK907" i="79"/>
  <c r="AJ907" i="79"/>
  <c r="AI907" i="79"/>
  <c r="AH907" i="79"/>
  <c r="AG907" i="79"/>
  <c r="AF907" i="79"/>
  <c r="AL904" i="79"/>
  <c r="AK904" i="79"/>
  <c r="AJ904" i="79"/>
  <c r="AI904" i="79"/>
  <c r="AH904" i="79"/>
  <c r="AG904" i="79"/>
  <c r="AF904" i="79"/>
  <c r="AL901" i="79"/>
  <c r="AK901" i="79"/>
  <c r="AJ901" i="79"/>
  <c r="AI901" i="79"/>
  <c r="AH901" i="79"/>
  <c r="AG901" i="79"/>
  <c r="AF901" i="79"/>
  <c r="AL898" i="79"/>
  <c r="AK898" i="79"/>
  <c r="AJ898" i="79"/>
  <c r="AI898" i="79"/>
  <c r="AH898" i="79"/>
  <c r="AG898" i="79"/>
  <c r="AF898" i="79"/>
  <c r="AL895" i="79"/>
  <c r="AK895" i="79"/>
  <c r="AJ895" i="79"/>
  <c r="AI895" i="79"/>
  <c r="AH895" i="79"/>
  <c r="AG895" i="79"/>
  <c r="AF895" i="79"/>
  <c r="AL892" i="79"/>
  <c r="AK892" i="79"/>
  <c r="AJ892" i="79"/>
  <c r="AI892" i="79"/>
  <c r="AH892" i="79"/>
  <c r="AG892" i="79"/>
  <c r="AF892" i="79"/>
  <c r="AL889" i="79"/>
  <c r="AK889" i="79"/>
  <c r="AJ889" i="79"/>
  <c r="AI889" i="79"/>
  <c r="AH889" i="79"/>
  <c r="AG889" i="79"/>
  <c r="AF889" i="79"/>
  <c r="AL886" i="79"/>
  <c r="AK886" i="79"/>
  <c r="AJ886" i="79"/>
  <c r="AI886" i="79"/>
  <c r="AH886" i="79"/>
  <c r="AG886" i="79"/>
  <c r="AF886" i="79"/>
  <c r="AL882" i="79"/>
  <c r="AK882" i="79"/>
  <c r="AJ882" i="79"/>
  <c r="AI882" i="79"/>
  <c r="AH882" i="79"/>
  <c r="AG882" i="79"/>
  <c r="AF882" i="79"/>
  <c r="AL879" i="79"/>
  <c r="AK879" i="79"/>
  <c r="AJ879" i="79"/>
  <c r="AI879" i="79"/>
  <c r="AH879" i="79"/>
  <c r="AG879" i="79"/>
  <c r="AF879" i="79"/>
  <c r="AL876" i="79"/>
  <c r="AK876" i="79"/>
  <c r="AJ876" i="79"/>
  <c r="AI876" i="79"/>
  <c r="AH876" i="79"/>
  <c r="AG876" i="79"/>
  <c r="AF876" i="79"/>
  <c r="AK872" i="79"/>
  <c r="AJ872" i="79"/>
  <c r="AI872" i="79"/>
  <c r="AH872" i="79"/>
  <c r="AG872" i="79"/>
  <c r="AF872" i="79"/>
  <c r="AL869" i="79"/>
  <c r="AK869" i="79"/>
  <c r="AJ869" i="79"/>
  <c r="AI869" i="79"/>
  <c r="AH869" i="79"/>
  <c r="AG869" i="79"/>
  <c r="AF869" i="79"/>
  <c r="AL866" i="79"/>
  <c r="AK866" i="79"/>
  <c r="AJ866" i="79"/>
  <c r="AI866" i="79"/>
  <c r="AH866" i="79"/>
  <c r="AG866" i="79"/>
  <c r="AF866" i="79"/>
  <c r="AL863" i="79"/>
  <c r="AK863" i="79"/>
  <c r="AJ863" i="79"/>
  <c r="AI863" i="79"/>
  <c r="AH863" i="79"/>
  <c r="AG863" i="79"/>
  <c r="AF863" i="79"/>
  <c r="AL860" i="79"/>
  <c r="AK860" i="79"/>
  <c r="AJ860" i="79"/>
  <c r="AI860" i="79"/>
  <c r="AH860" i="79"/>
  <c r="AG860" i="79"/>
  <c r="AF860" i="79"/>
  <c r="AL857" i="79"/>
  <c r="AK857" i="79"/>
  <c r="AJ857" i="79"/>
  <c r="AI857" i="79"/>
  <c r="AH857" i="79"/>
  <c r="AG857" i="79"/>
  <c r="AF857" i="79"/>
  <c r="AL854" i="79"/>
  <c r="AK854" i="79"/>
  <c r="AJ854" i="79"/>
  <c r="AI854" i="79"/>
  <c r="AH854" i="79"/>
  <c r="AG854" i="79"/>
  <c r="AF854" i="79"/>
  <c r="AL851" i="79"/>
  <c r="AK851" i="79"/>
  <c r="AJ851" i="79"/>
  <c r="AI851" i="79"/>
  <c r="AH851" i="79"/>
  <c r="AG851" i="79"/>
  <c r="AF851" i="79"/>
  <c r="AL847" i="79"/>
  <c r="AK847" i="79"/>
  <c r="AJ847" i="79"/>
  <c r="AI847" i="79"/>
  <c r="AH847" i="79"/>
  <c r="AG847" i="79"/>
  <c r="AF847" i="79"/>
  <c r="AL844" i="79"/>
  <c r="AK844" i="79"/>
  <c r="AJ844" i="79"/>
  <c r="AI844" i="79"/>
  <c r="AH844" i="79"/>
  <c r="AG844" i="79"/>
  <c r="AF844" i="79"/>
  <c r="AL841" i="79"/>
  <c r="AK841" i="79"/>
  <c r="AJ841" i="79"/>
  <c r="AI841" i="79"/>
  <c r="AH841" i="79"/>
  <c r="AG841" i="79"/>
  <c r="AF841" i="79"/>
  <c r="AL838" i="79"/>
  <c r="AK838" i="79"/>
  <c r="AJ838" i="79"/>
  <c r="AI838" i="79"/>
  <c r="AH838" i="79"/>
  <c r="AG838" i="79"/>
  <c r="AF838" i="79"/>
  <c r="AL813" i="79"/>
  <c r="AK813" i="79"/>
  <c r="AJ813" i="79"/>
  <c r="AI813" i="79"/>
  <c r="AH813" i="79"/>
  <c r="AG813" i="79"/>
  <c r="AF813" i="79"/>
  <c r="AL809" i="79"/>
  <c r="AK809" i="79"/>
  <c r="AJ809" i="79"/>
  <c r="AI809" i="79"/>
  <c r="AH809" i="79"/>
  <c r="AG809" i="79"/>
  <c r="AF809" i="79"/>
  <c r="AL806" i="79"/>
  <c r="AK806" i="79"/>
  <c r="AJ806" i="79"/>
  <c r="AI806" i="79"/>
  <c r="AH806" i="79"/>
  <c r="AG806" i="79"/>
  <c r="AF806" i="79"/>
  <c r="AL803" i="79"/>
  <c r="AK803" i="79"/>
  <c r="AJ803" i="79"/>
  <c r="AI803" i="79"/>
  <c r="AH803" i="79"/>
  <c r="AG803" i="79"/>
  <c r="AF803" i="79"/>
  <c r="AL799" i="79"/>
  <c r="AK799" i="79"/>
  <c r="AJ799" i="79"/>
  <c r="AI799" i="79"/>
  <c r="AH799" i="79"/>
  <c r="AG799" i="79"/>
  <c r="AF799" i="79"/>
  <c r="AL796" i="79"/>
  <c r="AK796" i="79"/>
  <c r="AJ796" i="79"/>
  <c r="AI796" i="79"/>
  <c r="AH796" i="79"/>
  <c r="AG796" i="79"/>
  <c r="AF796" i="79"/>
  <c r="AL793" i="79"/>
  <c r="AK793" i="79"/>
  <c r="AJ793" i="79"/>
  <c r="AI793" i="79"/>
  <c r="AH793" i="79"/>
  <c r="AG793" i="79"/>
  <c r="AF793" i="79"/>
  <c r="AL790" i="79"/>
  <c r="AK790" i="79"/>
  <c r="AJ790" i="79"/>
  <c r="AI790" i="79"/>
  <c r="AH790" i="79"/>
  <c r="AG790" i="79"/>
  <c r="AF790" i="79"/>
  <c r="AL787" i="79"/>
  <c r="AK787" i="79"/>
  <c r="AJ787" i="79"/>
  <c r="AI787" i="79"/>
  <c r="AH787" i="79"/>
  <c r="AG787" i="79"/>
  <c r="AF787" i="79"/>
  <c r="AL783" i="79"/>
  <c r="AK783" i="79"/>
  <c r="AJ783" i="79"/>
  <c r="AI783" i="79"/>
  <c r="AH783" i="79"/>
  <c r="AG783" i="79"/>
  <c r="AF783" i="79"/>
  <c r="AL780" i="79"/>
  <c r="AK780" i="79"/>
  <c r="AJ780" i="79"/>
  <c r="AI780" i="79"/>
  <c r="AH780" i="79"/>
  <c r="AG780" i="79"/>
  <c r="AF780" i="79"/>
  <c r="AL777" i="79"/>
  <c r="AK777" i="79"/>
  <c r="AJ777" i="79"/>
  <c r="AI777" i="79"/>
  <c r="AH777" i="79"/>
  <c r="AG777" i="79"/>
  <c r="AF777" i="79"/>
  <c r="AL774" i="79"/>
  <c r="AK774" i="79"/>
  <c r="AJ774" i="79"/>
  <c r="AI774" i="79"/>
  <c r="AH774" i="79"/>
  <c r="AG774" i="79"/>
  <c r="AF774" i="79"/>
  <c r="AL771" i="79"/>
  <c r="AK771" i="79"/>
  <c r="AJ771" i="79"/>
  <c r="AI771" i="79"/>
  <c r="AH771" i="79"/>
  <c r="AG771" i="79"/>
  <c r="AF771" i="79"/>
  <c r="AL742" i="79"/>
  <c r="AK742" i="79"/>
  <c r="AJ742" i="79"/>
  <c r="AI742" i="79"/>
  <c r="AH742" i="79"/>
  <c r="AG742" i="79"/>
  <c r="AF742" i="79"/>
  <c r="AE742" i="79"/>
  <c r="AL739" i="79"/>
  <c r="AK739" i="79"/>
  <c r="AJ739" i="79"/>
  <c r="AI739" i="79"/>
  <c r="AH739" i="79"/>
  <c r="AG739" i="79"/>
  <c r="AF739" i="79"/>
  <c r="AE739" i="79"/>
  <c r="AL736" i="79"/>
  <c r="AK736" i="79"/>
  <c r="AJ736" i="79"/>
  <c r="AI736" i="79"/>
  <c r="AH736" i="79"/>
  <c r="AG736" i="79"/>
  <c r="AF736" i="79"/>
  <c r="AE736" i="79"/>
  <c r="AL733" i="79"/>
  <c r="AK733" i="79"/>
  <c r="AJ733" i="79"/>
  <c r="AI733" i="79"/>
  <c r="AH733" i="79"/>
  <c r="AG733" i="79"/>
  <c r="AF733" i="79"/>
  <c r="AE733" i="79"/>
  <c r="AL730" i="79"/>
  <c r="AK730" i="79"/>
  <c r="AJ730" i="79"/>
  <c r="AI730" i="79"/>
  <c r="AH730" i="79"/>
  <c r="AG730" i="79"/>
  <c r="AF730" i="79"/>
  <c r="AE730" i="79"/>
  <c r="AL727" i="79"/>
  <c r="AK727" i="79"/>
  <c r="AJ727" i="79"/>
  <c r="AI727" i="79"/>
  <c r="AH727" i="79"/>
  <c r="AG727" i="79"/>
  <c r="AF727" i="79"/>
  <c r="AE727" i="79"/>
  <c r="AL724" i="79"/>
  <c r="AK724" i="79"/>
  <c r="AJ724" i="79"/>
  <c r="AI724" i="79"/>
  <c r="AH724" i="79"/>
  <c r="AG724" i="79"/>
  <c r="AF724" i="79"/>
  <c r="AE724" i="79"/>
  <c r="AL721" i="79"/>
  <c r="AK721" i="79"/>
  <c r="AJ721" i="79"/>
  <c r="AI721" i="79"/>
  <c r="AH721" i="79"/>
  <c r="AG721" i="79"/>
  <c r="AF721" i="79"/>
  <c r="AE721" i="79"/>
  <c r="AL718" i="79"/>
  <c r="AK718" i="79"/>
  <c r="AJ718" i="79"/>
  <c r="AI718" i="79"/>
  <c r="AH718" i="79"/>
  <c r="AG718" i="79"/>
  <c r="AF718" i="79"/>
  <c r="AE718" i="79"/>
  <c r="AL715" i="79"/>
  <c r="AK715" i="79"/>
  <c r="AJ715" i="79"/>
  <c r="AI715" i="79"/>
  <c r="AH715" i="79"/>
  <c r="AG715" i="79"/>
  <c r="AF715" i="79"/>
  <c r="AE715" i="79"/>
  <c r="AL712" i="79"/>
  <c r="AK712" i="79"/>
  <c r="AJ712" i="79"/>
  <c r="AI712" i="79"/>
  <c r="AH712" i="79"/>
  <c r="AG712" i="79"/>
  <c r="AF712" i="79"/>
  <c r="AE712" i="79"/>
  <c r="AL709" i="79"/>
  <c r="AK709" i="79"/>
  <c r="AJ709" i="79"/>
  <c r="AI709" i="79"/>
  <c r="AH709" i="79"/>
  <c r="AG709" i="79"/>
  <c r="AF709" i="79"/>
  <c r="AE709" i="79"/>
  <c r="AL706" i="79"/>
  <c r="AK706" i="79"/>
  <c r="AJ706" i="79"/>
  <c r="AI706" i="79"/>
  <c r="AH706" i="79"/>
  <c r="AG706" i="79"/>
  <c r="AF706" i="79"/>
  <c r="AE706" i="79"/>
  <c r="AL703" i="79"/>
  <c r="AK703" i="79"/>
  <c r="AJ703" i="79"/>
  <c r="AI703" i="79"/>
  <c r="AH703" i="79"/>
  <c r="AG703" i="79"/>
  <c r="AF703" i="79"/>
  <c r="AE703" i="79"/>
  <c r="AL699" i="79"/>
  <c r="AK699" i="79"/>
  <c r="AJ699" i="79"/>
  <c r="AI699" i="79"/>
  <c r="AH699" i="79"/>
  <c r="AG699" i="79"/>
  <c r="AF699" i="79"/>
  <c r="AE699" i="79"/>
  <c r="AL696" i="79"/>
  <c r="AK696" i="79"/>
  <c r="AJ696" i="79"/>
  <c r="AI696" i="79"/>
  <c r="AH696" i="79"/>
  <c r="AG696" i="79"/>
  <c r="AF696" i="79"/>
  <c r="AE696" i="79"/>
  <c r="AL693" i="79"/>
  <c r="AK693" i="79"/>
  <c r="AJ693" i="79"/>
  <c r="AI693" i="79"/>
  <c r="AH693" i="79"/>
  <c r="AG693" i="79"/>
  <c r="AF693" i="79"/>
  <c r="AE693" i="79"/>
  <c r="AL689" i="79"/>
  <c r="AK689" i="79"/>
  <c r="AJ689" i="79"/>
  <c r="AI689" i="79"/>
  <c r="AH689" i="79"/>
  <c r="AG689" i="79"/>
  <c r="AF689" i="79"/>
  <c r="AE689" i="79"/>
  <c r="AL686" i="79"/>
  <c r="AK686" i="79"/>
  <c r="AJ686" i="79"/>
  <c r="AI686" i="79"/>
  <c r="AH686" i="79"/>
  <c r="AG686" i="79"/>
  <c r="AF686" i="79"/>
  <c r="AE686" i="79"/>
  <c r="AL683" i="79"/>
  <c r="AK683" i="79"/>
  <c r="AJ683" i="79"/>
  <c r="AI683" i="79"/>
  <c r="AH683" i="79"/>
  <c r="AG683" i="79"/>
  <c r="AF683" i="79"/>
  <c r="AE683" i="79"/>
  <c r="AL680" i="79"/>
  <c r="AK680" i="79"/>
  <c r="AJ680" i="79"/>
  <c r="AI680" i="79"/>
  <c r="AH680" i="79"/>
  <c r="AG680" i="79"/>
  <c r="AF680" i="79"/>
  <c r="AE680" i="79"/>
  <c r="AL677" i="79"/>
  <c r="AK677" i="79"/>
  <c r="AJ677" i="79"/>
  <c r="AI677" i="79"/>
  <c r="AH677" i="79"/>
  <c r="AG677" i="79"/>
  <c r="AF677" i="79"/>
  <c r="AE677" i="79"/>
  <c r="AL674" i="79"/>
  <c r="AK674" i="79"/>
  <c r="AJ674" i="79"/>
  <c r="AI674" i="79"/>
  <c r="AH674" i="79"/>
  <c r="AG674" i="79"/>
  <c r="AF674" i="79"/>
  <c r="AE674" i="79"/>
  <c r="AL671" i="79"/>
  <c r="AK671" i="79"/>
  <c r="AJ671" i="79"/>
  <c r="AI671" i="79"/>
  <c r="AH671" i="79"/>
  <c r="AG671" i="79"/>
  <c r="AF671" i="79"/>
  <c r="AE671" i="79"/>
  <c r="AL668" i="79"/>
  <c r="AK668" i="79"/>
  <c r="AJ668" i="79"/>
  <c r="AI668" i="79"/>
  <c r="AH668" i="79"/>
  <c r="AG668" i="79"/>
  <c r="AF668" i="79"/>
  <c r="AE668" i="79"/>
  <c r="AL664" i="79"/>
  <c r="AK664" i="79"/>
  <c r="AJ664" i="79"/>
  <c r="AI664" i="79"/>
  <c r="AH664" i="79"/>
  <c r="AG664" i="79"/>
  <c r="AF664" i="79"/>
  <c r="AE664" i="79"/>
  <c r="AL661" i="79"/>
  <c r="AK661" i="79"/>
  <c r="AJ661" i="79"/>
  <c r="AI661" i="79"/>
  <c r="AH661" i="79"/>
  <c r="AG661" i="79"/>
  <c r="AF661" i="79"/>
  <c r="AE661" i="79"/>
  <c r="AL658" i="79"/>
  <c r="AK658" i="79"/>
  <c r="AJ658" i="79"/>
  <c r="AI658" i="79"/>
  <c r="AH658" i="79"/>
  <c r="AG658" i="79"/>
  <c r="AF658" i="79"/>
  <c r="AE658" i="79"/>
  <c r="AL655" i="79"/>
  <c r="AK655" i="79"/>
  <c r="AJ655" i="79"/>
  <c r="AI655" i="79"/>
  <c r="AH655" i="79"/>
  <c r="AG655" i="79"/>
  <c r="AF655" i="79"/>
  <c r="AE655" i="79"/>
  <c r="AL630" i="79"/>
  <c r="AK630" i="79"/>
  <c r="AJ630" i="79"/>
  <c r="AI630" i="79"/>
  <c r="AH630" i="79"/>
  <c r="AG630" i="79"/>
  <c r="AF630" i="79"/>
  <c r="AE630" i="79"/>
  <c r="AL626" i="79"/>
  <c r="AK626" i="79"/>
  <c r="AJ626" i="79"/>
  <c r="AI626" i="79"/>
  <c r="AH626" i="79"/>
  <c r="AG626" i="79"/>
  <c r="AF626" i="79"/>
  <c r="AE626" i="79"/>
  <c r="AL623" i="79"/>
  <c r="AK623" i="79"/>
  <c r="AJ623" i="79"/>
  <c r="AI623" i="79"/>
  <c r="AH623" i="79"/>
  <c r="AG623" i="79"/>
  <c r="AF623" i="79"/>
  <c r="AE623" i="79"/>
  <c r="AL620" i="79"/>
  <c r="AK620" i="79"/>
  <c r="AJ620" i="79"/>
  <c r="AI620" i="79"/>
  <c r="AH620" i="79"/>
  <c r="AG620" i="79"/>
  <c r="AF620" i="79"/>
  <c r="AE620" i="79"/>
  <c r="AL616" i="79"/>
  <c r="AK616" i="79"/>
  <c r="AJ616" i="79"/>
  <c r="AI616" i="79"/>
  <c r="AH616" i="79"/>
  <c r="AG616" i="79"/>
  <c r="AF616" i="79"/>
  <c r="AE616" i="79"/>
  <c r="AL613" i="79"/>
  <c r="AK613" i="79"/>
  <c r="AJ613" i="79"/>
  <c r="AI613" i="79"/>
  <c r="AH613" i="79"/>
  <c r="AG613" i="79"/>
  <c r="AF613" i="79"/>
  <c r="AE613" i="79"/>
  <c r="AL610" i="79"/>
  <c r="AK610" i="79"/>
  <c r="AJ610" i="79"/>
  <c r="AI610" i="79"/>
  <c r="AH610" i="79"/>
  <c r="AG610" i="79"/>
  <c r="AF610" i="79"/>
  <c r="AE610" i="79"/>
  <c r="AL607" i="79"/>
  <c r="AK607" i="79"/>
  <c r="AJ607" i="79"/>
  <c r="AI607" i="79"/>
  <c r="AH607" i="79"/>
  <c r="AG607" i="79"/>
  <c r="AF607" i="79"/>
  <c r="AE607" i="79"/>
  <c r="AL604" i="79"/>
  <c r="AK604" i="79"/>
  <c r="AJ604" i="79"/>
  <c r="AI604" i="79"/>
  <c r="AH604" i="79"/>
  <c r="AG604" i="79"/>
  <c r="AF604" i="79"/>
  <c r="AE604" i="79"/>
  <c r="AL600" i="79"/>
  <c r="AK600" i="79"/>
  <c r="AJ600" i="79"/>
  <c r="AI600" i="79"/>
  <c r="AH600" i="79"/>
  <c r="AG600" i="79"/>
  <c r="AF600" i="79"/>
  <c r="AE600" i="79"/>
  <c r="AL597" i="79"/>
  <c r="AK597" i="79"/>
  <c r="AJ597" i="79"/>
  <c r="AI597" i="79"/>
  <c r="AH597" i="79"/>
  <c r="AG597" i="79"/>
  <c r="AF597" i="79"/>
  <c r="AE597" i="79"/>
  <c r="AL594" i="79"/>
  <c r="AK594" i="79"/>
  <c r="AJ594" i="79"/>
  <c r="AI594" i="79"/>
  <c r="AH594" i="79"/>
  <c r="AG594" i="79"/>
  <c r="AF594" i="79"/>
  <c r="AE594" i="79"/>
  <c r="AL591" i="79"/>
  <c r="AK591" i="79"/>
  <c r="AJ591" i="79"/>
  <c r="AI591" i="79"/>
  <c r="AH591" i="79"/>
  <c r="AG591" i="79"/>
  <c r="AF591" i="79"/>
  <c r="AE591" i="79"/>
  <c r="AL588" i="79"/>
  <c r="AK588" i="79"/>
  <c r="AJ588" i="79"/>
  <c r="AI588" i="79"/>
  <c r="AH588" i="79"/>
  <c r="AG588" i="79"/>
  <c r="AF588" i="79"/>
  <c r="AE588" i="79"/>
  <c r="AL559" i="79"/>
  <c r="AK559" i="79"/>
  <c r="AJ559" i="79"/>
  <c r="AI559" i="79"/>
  <c r="AH559" i="79"/>
  <c r="AG559" i="79"/>
  <c r="AF559" i="79"/>
  <c r="AE559" i="79"/>
  <c r="AL556" i="79"/>
  <c r="AK556" i="79"/>
  <c r="AJ556" i="79"/>
  <c r="AI556" i="79"/>
  <c r="AH556" i="79"/>
  <c r="AG556" i="79"/>
  <c r="AF556" i="79"/>
  <c r="AE556" i="79"/>
  <c r="AL553" i="79"/>
  <c r="AK553" i="79"/>
  <c r="AJ553" i="79"/>
  <c r="AI553" i="79"/>
  <c r="AH553" i="79"/>
  <c r="AG553" i="79"/>
  <c r="AF553" i="79"/>
  <c r="AE553" i="79"/>
  <c r="AL550" i="79"/>
  <c r="AK550" i="79"/>
  <c r="AJ550" i="79"/>
  <c r="AI550" i="79"/>
  <c r="AH550" i="79"/>
  <c r="AG550" i="79"/>
  <c r="AF550" i="79"/>
  <c r="AE550" i="79"/>
  <c r="AL547" i="79"/>
  <c r="AK547" i="79"/>
  <c r="AJ547" i="79"/>
  <c r="AI547" i="79"/>
  <c r="AH547" i="79"/>
  <c r="AG547" i="79"/>
  <c r="AF547" i="79"/>
  <c r="AE547" i="79"/>
  <c r="AL544" i="79"/>
  <c r="AK544" i="79"/>
  <c r="AJ544" i="79"/>
  <c r="AI544" i="79"/>
  <c r="AH544" i="79"/>
  <c r="AG544" i="79"/>
  <c r="AF544" i="79"/>
  <c r="AE544" i="79"/>
  <c r="AL541" i="79"/>
  <c r="AK541" i="79"/>
  <c r="AJ541" i="79"/>
  <c r="AI541" i="79"/>
  <c r="AH541" i="79"/>
  <c r="AG541" i="79"/>
  <c r="AF541" i="79"/>
  <c r="AE541" i="79"/>
  <c r="AL538" i="79"/>
  <c r="AK538" i="79"/>
  <c r="AJ538" i="79"/>
  <c r="AI538" i="79"/>
  <c r="AH538" i="79"/>
  <c r="AG538" i="79"/>
  <c r="AF538" i="79"/>
  <c r="AE538" i="79"/>
  <c r="AL535" i="79"/>
  <c r="AK535" i="79"/>
  <c r="AJ535" i="79"/>
  <c r="AI535" i="79"/>
  <c r="AH535" i="79"/>
  <c r="AG535" i="79"/>
  <c r="AF535" i="79"/>
  <c r="AE535" i="79"/>
  <c r="AL532" i="79"/>
  <c r="AK532" i="79"/>
  <c r="AJ532" i="79"/>
  <c r="AI532" i="79"/>
  <c r="AH532" i="79"/>
  <c r="AG532" i="79"/>
  <c r="AF532" i="79"/>
  <c r="AE532" i="79"/>
  <c r="AL529" i="79"/>
  <c r="AK529" i="79"/>
  <c r="AJ529" i="79"/>
  <c r="AI529" i="79"/>
  <c r="AH529" i="79"/>
  <c r="AG529" i="79"/>
  <c r="AF529" i="79"/>
  <c r="AE529" i="79"/>
  <c r="AL526" i="79"/>
  <c r="AK526" i="79"/>
  <c r="AJ526" i="79"/>
  <c r="AI526" i="79"/>
  <c r="AH526" i="79"/>
  <c r="AG526" i="79"/>
  <c r="AF526" i="79"/>
  <c r="AE526" i="79"/>
  <c r="AL523" i="79"/>
  <c r="AK523" i="79"/>
  <c r="AJ523" i="79"/>
  <c r="AI523" i="79"/>
  <c r="AH523" i="79"/>
  <c r="AG523" i="79"/>
  <c r="AF523" i="79"/>
  <c r="AE523" i="79"/>
  <c r="AL520" i="79"/>
  <c r="AK520" i="79"/>
  <c r="AJ520" i="79"/>
  <c r="AI520" i="79"/>
  <c r="AH520" i="79"/>
  <c r="AG520" i="79"/>
  <c r="AF520" i="79"/>
  <c r="AE520" i="79"/>
  <c r="AL516" i="79"/>
  <c r="AK516" i="79"/>
  <c r="AJ516" i="79"/>
  <c r="AI516" i="79"/>
  <c r="AH516" i="79"/>
  <c r="AG516" i="79"/>
  <c r="AF516" i="79"/>
  <c r="AE516" i="79"/>
  <c r="AL513" i="79"/>
  <c r="AK513" i="79"/>
  <c r="AJ513" i="79"/>
  <c r="AI513" i="79"/>
  <c r="AH513" i="79"/>
  <c r="AG513" i="79"/>
  <c r="AF513" i="79"/>
  <c r="AE513" i="79"/>
  <c r="AL510" i="79"/>
  <c r="AK510" i="79"/>
  <c r="AJ510" i="79"/>
  <c r="AI510" i="79"/>
  <c r="AH510" i="79"/>
  <c r="AG510" i="79"/>
  <c r="AF510" i="79"/>
  <c r="AE510" i="79"/>
  <c r="AL506" i="79"/>
  <c r="AK506" i="79"/>
  <c r="AJ506" i="79"/>
  <c r="AI506" i="79"/>
  <c r="AH506" i="79"/>
  <c r="AG506" i="79"/>
  <c r="AF506" i="79"/>
  <c r="AE506" i="79"/>
  <c r="AL503" i="79"/>
  <c r="AK503" i="79"/>
  <c r="AJ503" i="79"/>
  <c r="AI503" i="79"/>
  <c r="AH503" i="79"/>
  <c r="AG503" i="79"/>
  <c r="AF503" i="79"/>
  <c r="AE503" i="79"/>
  <c r="AL500" i="79"/>
  <c r="AK500" i="79"/>
  <c r="AJ500" i="79"/>
  <c r="AI500" i="79"/>
  <c r="AH500" i="79"/>
  <c r="AG500" i="79"/>
  <c r="AF500" i="79"/>
  <c r="AE500" i="79"/>
  <c r="AL497" i="79"/>
  <c r="AK497" i="79"/>
  <c r="AJ497" i="79"/>
  <c r="AI497" i="79"/>
  <c r="AH497" i="79"/>
  <c r="AG497" i="79"/>
  <c r="AF497" i="79"/>
  <c r="AE497" i="79"/>
  <c r="AL494" i="79"/>
  <c r="AK494" i="79"/>
  <c r="AJ494" i="79"/>
  <c r="AI494" i="79"/>
  <c r="AH494" i="79"/>
  <c r="AG494" i="79"/>
  <c r="AF494" i="79"/>
  <c r="AE494" i="79"/>
  <c r="AL491" i="79"/>
  <c r="AK491" i="79"/>
  <c r="AJ491" i="79"/>
  <c r="AI491" i="79"/>
  <c r="AH491" i="79"/>
  <c r="AG491" i="79"/>
  <c r="AF491" i="79"/>
  <c r="AE491" i="79"/>
  <c r="AL488" i="79"/>
  <c r="AK488" i="79"/>
  <c r="AJ488" i="79"/>
  <c r="AI488" i="79"/>
  <c r="AH488" i="79"/>
  <c r="AG488" i="79"/>
  <c r="AF488" i="79"/>
  <c r="AE488" i="79"/>
  <c r="AL485" i="79"/>
  <c r="AK485" i="79"/>
  <c r="AJ485" i="79"/>
  <c r="AI485" i="79"/>
  <c r="AH485" i="79"/>
  <c r="AG485" i="79"/>
  <c r="AF485" i="79"/>
  <c r="AE485" i="79"/>
  <c r="AL481" i="79"/>
  <c r="AK481" i="79"/>
  <c r="AJ481" i="79"/>
  <c r="AI481" i="79"/>
  <c r="AH481" i="79"/>
  <c r="AG481" i="79"/>
  <c r="AF481" i="79"/>
  <c r="AE481" i="79"/>
  <c r="AL478" i="79"/>
  <c r="AK478" i="79"/>
  <c r="AJ478" i="79"/>
  <c r="AI478" i="79"/>
  <c r="AH478" i="79"/>
  <c r="AG478" i="79"/>
  <c r="AF478" i="79"/>
  <c r="AE478" i="79"/>
  <c r="AL475" i="79"/>
  <c r="AK475" i="79"/>
  <c r="AJ475" i="79"/>
  <c r="AI475" i="79"/>
  <c r="AH475" i="79"/>
  <c r="AG475" i="79"/>
  <c r="AF475" i="79"/>
  <c r="AE475" i="79"/>
  <c r="AL472" i="79"/>
  <c r="AK472" i="79"/>
  <c r="AJ472" i="79"/>
  <c r="AI472" i="79"/>
  <c r="AH472" i="79"/>
  <c r="AG472" i="79"/>
  <c r="AF472" i="79"/>
  <c r="AE472" i="79"/>
  <c r="AL447" i="79"/>
  <c r="AK447" i="79"/>
  <c r="AJ447" i="79"/>
  <c r="AI447" i="79"/>
  <c r="AH447" i="79"/>
  <c r="AG447" i="79"/>
  <c r="AF447" i="79"/>
  <c r="AE447" i="79"/>
  <c r="AL443" i="79"/>
  <c r="AK443" i="79"/>
  <c r="AJ443" i="79"/>
  <c r="AI443" i="79"/>
  <c r="AH443" i="79"/>
  <c r="AG443" i="79"/>
  <c r="AF443" i="79"/>
  <c r="AE443" i="79"/>
  <c r="AL440" i="79"/>
  <c r="AK440" i="79"/>
  <c r="AJ440" i="79"/>
  <c r="AI440" i="79"/>
  <c r="AH440" i="79"/>
  <c r="AG440" i="79"/>
  <c r="AF440" i="79"/>
  <c r="AE440" i="79"/>
  <c r="AL437" i="79"/>
  <c r="AK437" i="79"/>
  <c r="AJ437" i="79"/>
  <c r="AI437" i="79"/>
  <c r="AH437" i="79"/>
  <c r="AG437" i="79"/>
  <c r="AF437" i="79"/>
  <c r="AE437" i="79"/>
  <c r="AL433" i="79"/>
  <c r="AK433" i="79"/>
  <c r="AJ433" i="79"/>
  <c r="AI433" i="79"/>
  <c r="AH433" i="79"/>
  <c r="AG433" i="79"/>
  <c r="AF433" i="79"/>
  <c r="AE433" i="79"/>
  <c r="AL430" i="79"/>
  <c r="AK430" i="79"/>
  <c r="AJ430" i="79"/>
  <c r="AI430" i="79"/>
  <c r="AH430" i="79"/>
  <c r="AG430" i="79"/>
  <c r="AF430" i="79"/>
  <c r="AE430" i="79"/>
  <c r="AL427" i="79"/>
  <c r="AK427" i="79"/>
  <c r="AJ427" i="79"/>
  <c r="AI427" i="79"/>
  <c r="AH427" i="79"/>
  <c r="AG427" i="79"/>
  <c r="AF427" i="79"/>
  <c r="AE427" i="79"/>
  <c r="AL424" i="79"/>
  <c r="AK424" i="79"/>
  <c r="AJ424" i="79"/>
  <c r="AI424" i="79"/>
  <c r="AH424" i="79"/>
  <c r="AG424" i="79"/>
  <c r="AF424" i="79"/>
  <c r="AE424" i="79"/>
  <c r="AL421" i="79"/>
  <c r="AK421" i="79"/>
  <c r="AJ421" i="79"/>
  <c r="AI421" i="79"/>
  <c r="AH421" i="79"/>
  <c r="AG421" i="79"/>
  <c r="AF421" i="79"/>
  <c r="AE421" i="79"/>
  <c r="AL417" i="79"/>
  <c r="AK417" i="79"/>
  <c r="AJ417" i="79"/>
  <c r="AI417" i="79"/>
  <c r="AH417" i="79"/>
  <c r="AG417" i="79"/>
  <c r="AF417" i="79"/>
  <c r="AE417" i="79"/>
  <c r="AL414" i="79"/>
  <c r="AK414" i="79"/>
  <c r="AJ414" i="79"/>
  <c r="AI414" i="79"/>
  <c r="AH414" i="79"/>
  <c r="AG414" i="79"/>
  <c r="AF414" i="79"/>
  <c r="AE414" i="79"/>
  <c r="AL411" i="79"/>
  <c r="AK411" i="79"/>
  <c r="AJ411" i="79"/>
  <c r="AI411" i="79"/>
  <c r="AH411" i="79"/>
  <c r="AG411" i="79"/>
  <c r="AF411" i="79"/>
  <c r="AE411" i="79"/>
  <c r="AL408" i="79"/>
  <c r="AK408" i="79"/>
  <c r="AJ408" i="79"/>
  <c r="AI408" i="79"/>
  <c r="AH408" i="79"/>
  <c r="AG408" i="79"/>
  <c r="AF408" i="79"/>
  <c r="AE408" i="79"/>
  <c r="AL405" i="79"/>
  <c r="AK405" i="79"/>
  <c r="AJ405" i="79"/>
  <c r="AI405" i="79"/>
  <c r="AH405" i="79"/>
  <c r="AG405" i="79"/>
  <c r="AF405" i="79"/>
  <c r="AE405" i="79"/>
  <c r="AL376" i="79"/>
  <c r="AK376" i="79"/>
  <c r="AJ376" i="79"/>
  <c r="AI376" i="79"/>
  <c r="AH376" i="79"/>
  <c r="AG376" i="79"/>
  <c r="AF376" i="79"/>
  <c r="AE376" i="79"/>
  <c r="AD376" i="79"/>
  <c r="AC376" i="79"/>
  <c r="AB376" i="79"/>
  <c r="AA376" i="79"/>
  <c r="Z376" i="79"/>
  <c r="AL373" i="79"/>
  <c r="AK373" i="79"/>
  <c r="AJ373" i="79"/>
  <c r="AL370" i="79"/>
  <c r="AK370" i="79"/>
  <c r="AJ370" i="79"/>
  <c r="AL367" i="79"/>
  <c r="AK367" i="79"/>
  <c r="AJ367" i="79"/>
  <c r="AL364" i="79"/>
  <c r="AK364" i="79"/>
  <c r="AJ364" i="79"/>
  <c r="AL361" i="79"/>
  <c r="AK361" i="79"/>
  <c r="AJ361" i="79"/>
  <c r="AL358" i="79"/>
  <c r="AK358" i="79"/>
  <c r="AJ358" i="79"/>
  <c r="AL355" i="79"/>
  <c r="AK355" i="79"/>
  <c r="AJ355" i="79"/>
  <c r="AL352" i="79"/>
  <c r="AK352" i="79"/>
  <c r="AJ352" i="79"/>
  <c r="AL349" i="79"/>
  <c r="AK349" i="79"/>
  <c r="AJ349" i="79"/>
  <c r="AL346" i="79"/>
  <c r="AK346" i="79"/>
  <c r="AJ346" i="79"/>
  <c r="AL343" i="79"/>
  <c r="AK343" i="79"/>
  <c r="AJ343" i="79"/>
  <c r="AL340" i="79"/>
  <c r="AK340" i="79"/>
  <c r="AJ340" i="79"/>
  <c r="AL337" i="79"/>
  <c r="AK337" i="79"/>
  <c r="AJ337" i="79"/>
  <c r="AL333" i="79"/>
  <c r="AK333" i="79"/>
  <c r="AJ333" i="79"/>
  <c r="AL330" i="79"/>
  <c r="AK330" i="79"/>
  <c r="AJ330" i="79"/>
  <c r="AL327" i="79"/>
  <c r="AK327" i="79"/>
  <c r="AJ327" i="79"/>
  <c r="AL323" i="79"/>
  <c r="AK323" i="79"/>
  <c r="AJ323" i="79"/>
  <c r="AL320" i="79"/>
  <c r="AK320" i="79"/>
  <c r="AJ320" i="79"/>
  <c r="AL317" i="79"/>
  <c r="AK317" i="79"/>
  <c r="AJ317" i="79"/>
  <c r="AL314" i="79"/>
  <c r="AK314" i="79"/>
  <c r="AJ314" i="79"/>
  <c r="AL311" i="79"/>
  <c r="AK311" i="79"/>
  <c r="AJ311" i="79"/>
  <c r="AL308" i="79"/>
  <c r="AK308" i="79"/>
  <c r="AJ308" i="79"/>
  <c r="AL305" i="79"/>
  <c r="AK305" i="79"/>
  <c r="AJ305" i="79"/>
  <c r="AL302" i="79"/>
  <c r="AK302" i="79"/>
  <c r="AJ302" i="79"/>
  <c r="AL298" i="79"/>
  <c r="AK298" i="79"/>
  <c r="AJ298" i="79"/>
  <c r="AL295" i="79"/>
  <c r="AK295" i="79"/>
  <c r="AJ295" i="79"/>
  <c r="AL292" i="79"/>
  <c r="AK292" i="79"/>
  <c r="AJ292" i="79"/>
  <c r="AL289" i="79"/>
  <c r="AK289" i="79"/>
  <c r="AJ289" i="79"/>
  <c r="AL264" i="79"/>
  <c r="AK264" i="79"/>
  <c r="AJ264" i="79"/>
  <c r="AL260" i="79"/>
  <c r="AK260" i="79"/>
  <c r="AJ260" i="79"/>
  <c r="AL257" i="79"/>
  <c r="AK257" i="79"/>
  <c r="AJ257" i="79"/>
  <c r="AL254" i="79"/>
  <c r="AK254" i="79"/>
  <c r="AJ254" i="79"/>
  <c r="AL250" i="79"/>
  <c r="AK250" i="79"/>
  <c r="AJ250" i="79"/>
  <c r="AL247" i="79"/>
  <c r="AK247" i="79"/>
  <c r="AJ247" i="79"/>
  <c r="AL244" i="79"/>
  <c r="AK244" i="79"/>
  <c r="AJ244" i="79"/>
  <c r="AL241" i="79"/>
  <c r="AK241" i="79"/>
  <c r="AJ241" i="79"/>
  <c r="AL238" i="79"/>
  <c r="AK238" i="79"/>
  <c r="AJ238" i="79"/>
  <c r="AL234" i="79"/>
  <c r="AK234" i="79"/>
  <c r="AJ234" i="79"/>
  <c r="AL231" i="79"/>
  <c r="AK231" i="79"/>
  <c r="AJ231" i="79"/>
  <c r="AL228" i="79"/>
  <c r="AK228" i="79"/>
  <c r="AJ228" i="79"/>
  <c r="AL225" i="79"/>
  <c r="AK225" i="79"/>
  <c r="AJ225" i="79"/>
  <c r="AL222" i="79"/>
  <c r="AK222" i="79"/>
  <c r="AJ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Z576" i="79" l="1"/>
  <c r="Y760" i="79"/>
  <c r="Y944" i="79"/>
  <c r="Y268" i="46"/>
  <c r="Y265" i="46"/>
  <c r="Y526" i="46"/>
  <c r="Y395" i="46"/>
  <c r="Y135" i="46"/>
  <c r="E3" i="80"/>
  <c r="E2" i="80"/>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H53" i="44"/>
  <c r="H50" i="44"/>
  <c r="G53" i="44"/>
  <c r="G50" i="44"/>
  <c r="F53" i="44"/>
  <c r="F50" i="44"/>
  <c r="E53" i="44"/>
  <c r="E50" i="44"/>
  <c r="AC578" i="79"/>
  <c r="AC576" i="79"/>
  <c r="AC57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67"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71" i="79" l="1"/>
  <c r="AK569" i="79"/>
  <c r="AK566" i="79"/>
  <c r="AK568" i="79"/>
  <c r="AK573" i="79"/>
  <c r="P73" i="43" s="1"/>
  <c r="AK570" i="79"/>
  <c r="AK565"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3" i="79" l="1"/>
  <c r="R54" i="43"/>
  <c r="M45" i="47"/>
  <c r="V39" i="47"/>
  <c r="R30" i="47"/>
  <c r="P39" i="47"/>
  <c r="Z756" i="79"/>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L166" i="47" l="1"/>
  <c r="K198" i="47"/>
  <c r="P198" i="47"/>
  <c r="L176" i="47"/>
  <c r="P203" i="47"/>
  <c r="J228" i="47"/>
  <c r="K202" i="47"/>
  <c r="I236" i="47"/>
  <c r="K234" i="47"/>
  <c r="T212" i="47"/>
  <c r="N216" i="47"/>
  <c r="O215" i="47"/>
  <c r="Q219" i="47"/>
  <c r="K220" i="47"/>
  <c r="P172" i="47"/>
  <c r="R189" i="47"/>
  <c r="V229" i="47"/>
  <c r="I212" i="47"/>
  <c r="R206" i="47"/>
  <c r="N226" i="47"/>
  <c r="P187" i="47"/>
  <c r="L236" i="47"/>
  <c r="K235" i="47"/>
  <c r="P171" i="47"/>
  <c r="P227" i="47"/>
  <c r="P226" i="47"/>
  <c r="L189" i="47"/>
  <c r="L203" i="47"/>
  <c r="K203" i="47"/>
  <c r="P191" i="47"/>
  <c r="K221" i="47"/>
  <c r="K230" i="47"/>
  <c r="P195" i="47"/>
  <c r="L233" i="47"/>
  <c r="L235" i="47"/>
  <c r="L198" i="47"/>
  <c r="M175" i="47"/>
  <c r="S221" i="47"/>
  <c r="U199" i="47"/>
  <c r="V171" i="47"/>
  <c r="O234" i="47"/>
  <c r="N204" i="47"/>
  <c r="P165" i="47"/>
  <c r="K166" i="47"/>
  <c r="K190" i="47"/>
  <c r="L182" i="47"/>
  <c r="L191" i="47"/>
  <c r="S206" i="47"/>
  <c r="N210" i="47"/>
  <c r="Q195" i="47"/>
  <c r="S180" i="47"/>
  <c r="V191" i="47"/>
  <c r="E38" i="43"/>
  <c r="T228" i="47"/>
  <c r="Q188" i="47"/>
  <c r="J176" i="47"/>
  <c r="J205" i="47"/>
  <c r="J200" i="47"/>
  <c r="J221" i="47"/>
  <c r="J234" i="47"/>
  <c r="R229" i="47"/>
  <c r="N230" i="47"/>
  <c r="N181" i="47"/>
  <c r="R187" i="47"/>
  <c r="V221" i="47"/>
  <c r="T186" i="47"/>
  <c r="T226" i="47"/>
  <c r="R203" i="47"/>
  <c r="S228" i="47"/>
  <c r="R191" i="47"/>
  <c r="S175" i="47"/>
  <c r="R180" i="47"/>
  <c r="R216" i="47"/>
  <c r="V234" i="47"/>
  <c r="O173" i="47"/>
  <c r="O200" i="47"/>
  <c r="O196" i="47"/>
  <c r="O190" i="47"/>
  <c r="O220" i="47"/>
  <c r="O226" i="47"/>
  <c r="U227" i="47"/>
  <c r="U232" i="47"/>
  <c r="U225" i="47"/>
  <c r="U176" i="47"/>
  <c r="U217" i="47"/>
  <c r="M165" i="47"/>
  <c r="M211" i="47"/>
  <c r="M200" i="47"/>
  <c r="M168" i="47"/>
  <c r="M197" i="47"/>
  <c r="Q210" i="47"/>
  <c r="N213" i="47"/>
  <c r="I199" i="47"/>
  <c r="I202" i="47"/>
  <c r="I187" i="47"/>
  <c r="I229" i="47"/>
  <c r="M235" i="47"/>
  <c r="M185" i="47"/>
  <c r="M186" i="47"/>
  <c r="M227" i="47"/>
  <c r="M230" i="47"/>
  <c r="M196" i="47"/>
  <c r="M199" i="47"/>
  <c r="M171" i="47"/>
  <c r="M214" i="47"/>
  <c r="M191" i="47"/>
  <c r="M184" i="47"/>
  <c r="M176" i="47"/>
  <c r="M219" i="47"/>
  <c r="M181" i="47"/>
  <c r="M203" i="47"/>
  <c r="M229" i="47"/>
  <c r="M228" i="47"/>
  <c r="M198" i="47"/>
  <c r="M170" i="47"/>
  <c r="K228" i="47"/>
  <c r="K216" i="47"/>
  <c r="K186" i="47"/>
  <c r="K185" i="47"/>
  <c r="K165" i="47"/>
  <c r="K236" i="47"/>
  <c r="K229" i="47"/>
  <c r="K197" i="47"/>
  <c r="K196" i="47"/>
  <c r="K200" i="47"/>
  <c r="K167" i="47"/>
  <c r="K217" i="47"/>
  <c r="K214" i="47"/>
  <c r="K205" i="47"/>
  <c r="K206" i="47"/>
  <c r="K171" i="47"/>
  <c r="K176" i="47"/>
  <c r="E31" i="43"/>
  <c r="K188" i="47"/>
  <c r="K233" i="47"/>
  <c r="K170" i="47"/>
  <c r="K201" i="47"/>
  <c r="K231" i="47"/>
  <c r="K232" i="47"/>
  <c r="V172" i="47"/>
  <c r="Q200" i="47"/>
  <c r="S186" i="47"/>
  <c r="N232" i="47"/>
  <c r="N184" i="47"/>
  <c r="K226" i="47"/>
  <c r="K191" i="47"/>
  <c r="V200" i="47"/>
  <c r="Q217" i="47"/>
  <c r="S214" i="47"/>
  <c r="T234" i="47"/>
  <c r="P181" i="47"/>
  <c r="R227" i="47"/>
  <c r="P176" i="47"/>
  <c r="P169" i="47"/>
  <c r="Q169" i="47"/>
  <c r="Q206" i="47"/>
  <c r="J172" i="47"/>
  <c r="J187" i="47"/>
  <c r="J190" i="47"/>
  <c r="J227" i="47"/>
  <c r="J219" i="47"/>
  <c r="J226" i="47"/>
  <c r="P167" i="47"/>
  <c r="S174" i="47"/>
  <c r="N214" i="47"/>
  <c r="N174" i="47"/>
  <c r="K182" i="47"/>
  <c r="V218" i="47"/>
  <c r="R214" i="47"/>
  <c r="S226" i="47"/>
  <c r="Q216" i="47"/>
  <c r="T218" i="47"/>
  <c r="T197" i="47"/>
  <c r="V236" i="47"/>
  <c r="R219" i="47"/>
  <c r="N228" i="47"/>
  <c r="N187" i="47"/>
  <c r="K180" i="47"/>
  <c r="Q205" i="47"/>
  <c r="S219" i="47"/>
  <c r="V167" i="47"/>
  <c r="Q227" i="47"/>
  <c r="R201" i="47"/>
  <c r="O165" i="47"/>
  <c r="O202" i="47"/>
  <c r="O201" i="47"/>
  <c r="O195" i="47"/>
  <c r="O227" i="47"/>
  <c r="O230" i="47"/>
  <c r="U219" i="47"/>
  <c r="U216" i="47"/>
  <c r="U211" i="47"/>
  <c r="U214" i="47"/>
  <c r="U220" i="47"/>
  <c r="M174" i="47"/>
  <c r="M169" i="47"/>
  <c r="M220" i="47"/>
  <c r="M221" i="47"/>
  <c r="M233" i="47"/>
  <c r="P212" i="47"/>
  <c r="M217" i="47"/>
  <c r="L199" i="47"/>
  <c r="L201" i="47"/>
  <c r="P215" i="47"/>
  <c r="N186" i="47"/>
  <c r="I171" i="47"/>
  <c r="I188" i="47"/>
  <c r="I204" i="47"/>
  <c r="I189" i="47"/>
  <c r="I230" i="47"/>
  <c r="T75" i="47"/>
  <c r="T175" i="47"/>
  <c r="T203" i="47"/>
  <c r="T184" i="47"/>
  <c r="T230" i="47"/>
  <c r="T196" i="47"/>
  <c r="T171" i="47"/>
  <c r="T211" i="47"/>
  <c r="T188" i="47"/>
  <c r="T227" i="47"/>
  <c r="T215" i="47"/>
  <c r="T206" i="47"/>
  <c r="T180" i="47"/>
  <c r="T198" i="47"/>
  <c r="T170" i="47"/>
  <c r="T217" i="47"/>
  <c r="T200" i="47"/>
  <c r="T229" i="47"/>
  <c r="T181" i="47"/>
  <c r="T199" i="47"/>
  <c r="T236" i="47"/>
  <c r="T183" i="47"/>
  <c r="T235" i="47"/>
  <c r="U47" i="47"/>
  <c r="U235" i="47"/>
  <c r="U180" i="47"/>
  <c r="U228" i="47"/>
  <c r="U165" i="47"/>
  <c r="U215" i="47"/>
  <c r="U203" i="47"/>
  <c r="U184" i="47"/>
  <c r="E41" i="43"/>
  <c r="U188" i="47"/>
  <c r="U195" i="47"/>
  <c r="U186" i="47"/>
  <c r="U198" i="47"/>
  <c r="U202" i="47"/>
  <c r="U197" i="47"/>
  <c r="U206" i="47"/>
  <c r="V189" i="47"/>
  <c r="Q168" i="47"/>
  <c r="T202" i="47"/>
  <c r="N195" i="47"/>
  <c r="R184" i="47"/>
  <c r="T205" i="47"/>
  <c r="E37" i="43"/>
  <c r="J170" i="47"/>
  <c r="J181" i="47"/>
  <c r="J188" i="47"/>
  <c r="J216" i="47"/>
  <c r="J220" i="47"/>
  <c r="Q181" i="47"/>
  <c r="T168" i="47"/>
  <c r="N211" i="47"/>
  <c r="V233" i="47"/>
  <c r="S211" i="47"/>
  <c r="Q196" i="47"/>
  <c r="T201" i="47"/>
  <c r="V217" i="47"/>
  <c r="N236" i="47"/>
  <c r="N191" i="47"/>
  <c r="V186" i="47"/>
  <c r="S216" i="47"/>
  <c r="T233" i="47"/>
  <c r="Q226" i="47"/>
  <c r="E40" i="43"/>
  <c r="R173" i="47"/>
  <c r="V182" i="47"/>
  <c r="V214" i="47"/>
  <c r="O170" i="47"/>
  <c r="O183" i="47"/>
  <c r="O180" i="47"/>
  <c r="O225" i="47"/>
  <c r="O213" i="47"/>
  <c r="U226" i="47"/>
  <c r="U169" i="47"/>
  <c r="U210" i="47"/>
  <c r="U229" i="47"/>
  <c r="U182" i="47"/>
  <c r="M188" i="47"/>
  <c r="M173" i="47"/>
  <c r="M212" i="47"/>
  <c r="M183" i="47"/>
  <c r="M225" i="47"/>
  <c r="Q191" i="47"/>
  <c r="U187" i="47"/>
  <c r="N183" i="47"/>
  <c r="I173" i="47"/>
  <c r="I186" i="47"/>
  <c r="I226" i="47"/>
  <c r="I235" i="47"/>
  <c r="I227" i="47"/>
  <c r="I216" i="47"/>
  <c r="I232" i="47"/>
  <c r="I215" i="47"/>
  <c r="I221" i="47"/>
  <c r="I196" i="47"/>
  <c r="I185" i="47"/>
  <c r="E29" i="43"/>
  <c r="I200" i="47"/>
  <c r="I180" i="47"/>
  <c r="I184" i="47"/>
  <c r="I205" i="47"/>
  <c r="I165" i="47"/>
  <c r="I176" i="47"/>
  <c r="I175" i="47"/>
  <c r="I233" i="47"/>
  <c r="I225" i="47"/>
  <c r="I214" i="47"/>
  <c r="I228" i="47"/>
  <c r="I234" i="47"/>
  <c r="I213" i="47"/>
  <c r="I191" i="47"/>
  <c r="I183" i="47"/>
  <c r="I206" i="47"/>
  <c r="I167" i="47"/>
  <c r="I190" i="47"/>
  <c r="I182" i="47"/>
  <c r="I203" i="47"/>
  <c r="I170" i="47"/>
  <c r="I169" i="47"/>
  <c r="I150" i="47"/>
  <c r="V203" i="47"/>
  <c r="V198" i="47"/>
  <c r="V173" i="47"/>
  <c r="V219" i="47"/>
  <c r="V165" i="47"/>
  <c r="V169" i="47"/>
  <c r="V197" i="47"/>
  <c r="V211" i="47"/>
  <c r="V210" i="47"/>
  <c r="V199" i="47"/>
  <c r="V204" i="47"/>
  <c r="V181" i="47"/>
  <c r="V215" i="47"/>
  <c r="V170" i="47"/>
  <c r="V230" i="47"/>
  <c r="V195" i="47"/>
  <c r="V187" i="47"/>
  <c r="V175" i="47"/>
  <c r="V228" i="47"/>
  <c r="L81" i="47"/>
  <c r="L225" i="47"/>
  <c r="L234" i="47"/>
  <c r="L206" i="47"/>
  <c r="L211" i="47"/>
  <c r="L196" i="47"/>
  <c r="L195" i="47"/>
  <c r="L229" i="47"/>
  <c r="L215" i="47"/>
  <c r="L183" i="47"/>
  <c r="L173" i="47"/>
  <c r="L227" i="47"/>
  <c r="L228" i="47"/>
  <c r="L181" i="47"/>
  <c r="L172" i="47"/>
  <c r="L232" i="47"/>
  <c r="L231" i="47"/>
  <c r="L218" i="47"/>
  <c r="L185" i="47"/>
  <c r="L167" i="47"/>
  <c r="L216" i="47"/>
  <c r="L210" i="47"/>
  <c r="L202" i="47"/>
  <c r="L169" i="47"/>
  <c r="L213" i="47"/>
  <c r="E32" i="43"/>
  <c r="L200" i="47"/>
  <c r="L174" i="47"/>
  <c r="L187" i="47"/>
  <c r="H20" i="43"/>
  <c r="P204" i="47"/>
  <c r="R190" i="47"/>
  <c r="T221" i="47"/>
  <c r="N233" i="47"/>
  <c r="N170" i="47"/>
  <c r="K212" i="47"/>
  <c r="K169" i="47"/>
  <c r="E36" i="43"/>
  <c r="R212" i="47"/>
  <c r="E42" i="43"/>
  <c r="Q185" i="47"/>
  <c r="S225" i="47"/>
  <c r="P211" i="47"/>
  <c r="P210" i="47"/>
  <c r="Q213" i="47"/>
  <c r="J167" i="47"/>
  <c r="J185" i="47"/>
  <c r="J180" i="47"/>
  <c r="J204" i="47"/>
  <c r="J229" i="47"/>
  <c r="J236" i="47"/>
  <c r="Q221" i="47"/>
  <c r="T232" i="47"/>
  <c r="N200" i="47"/>
  <c r="K213" i="47"/>
  <c r="K173" i="47"/>
  <c r="Q165" i="47"/>
  <c r="T173" i="47"/>
  <c r="P189" i="47"/>
  <c r="S183" i="47"/>
  <c r="T214" i="47"/>
  <c r="R234" i="47"/>
  <c r="Q182" i="47"/>
  <c r="T191" i="47"/>
  <c r="N198" i="47"/>
  <c r="K219" i="47"/>
  <c r="K174" i="47"/>
  <c r="V220" i="47"/>
  <c r="R202" i="47"/>
  <c r="P201" i="47"/>
  <c r="S218" i="47"/>
  <c r="R198" i="47"/>
  <c r="R236" i="47"/>
  <c r="V176" i="47"/>
  <c r="V235" i="47"/>
  <c r="O175" i="47"/>
  <c r="O185" i="47"/>
  <c r="O182" i="47"/>
  <c r="O233" i="47"/>
  <c r="U205" i="47"/>
  <c r="U166" i="47"/>
  <c r="U167" i="47"/>
  <c r="U175" i="47"/>
  <c r="U200" i="47"/>
  <c r="M206" i="47"/>
  <c r="M234" i="47"/>
  <c r="M189" i="47"/>
  <c r="M205" i="47"/>
  <c r="L212" i="47"/>
  <c r="L205" i="47"/>
  <c r="L175" i="47"/>
  <c r="L168" i="47"/>
  <c r="L170" i="47"/>
  <c r="U236" i="47"/>
  <c r="L171" i="47"/>
  <c r="Q172" i="47"/>
  <c r="I201" i="47"/>
  <c r="I231" i="47"/>
  <c r="R68" i="47"/>
  <c r="R175" i="47"/>
  <c r="R235" i="47"/>
  <c r="R182" i="47"/>
  <c r="R230" i="47"/>
  <c r="R205" i="47"/>
  <c r="R211" i="47"/>
  <c r="R204" i="47"/>
  <c r="R231" i="47"/>
  <c r="R168" i="47"/>
  <c r="R221" i="47"/>
  <c r="R199" i="47"/>
  <c r="R174" i="47"/>
  <c r="R220" i="47"/>
  <c r="R181" i="47"/>
  <c r="R213" i="47"/>
  <c r="R166" i="47"/>
  <c r="R185" i="47"/>
  <c r="R176" i="47"/>
  <c r="R218" i="47"/>
  <c r="R186" i="47"/>
  <c r="R195" i="47"/>
  <c r="R183" i="47"/>
  <c r="O98" i="47"/>
  <c r="O236" i="47"/>
  <c r="O228" i="47"/>
  <c r="O217" i="47"/>
  <c r="O235" i="47"/>
  <c r="O212" i="47"/>
  <c r="O229" i="47"/>
  <c r="O197" i="47"/>
  <c r="O186" i="47"/>
  <c r="E35" i="43"/>
  <c r="O199" i="47"/>
  <c r="O187" i="47"/>
  <c r="O206" i="47"/>
  <c r="O198" i="47"/>
  <c r="O166" i="47"/>
  <c r="O172" i="47"/>
  <c r="O176" i="47"/>
  <c r="P232" i="47"/>
  <c r="P199" i="47"/>
  <c r="P166" i="47"/>
  <c r="P175" i="47"/>
  <c r="P184" i="47"/>
  <c r="P168" i="47"/>
  <c r="P235" i="47"/>
  <c r="P196" i="47"/>
  <c r="P188" i="47"/>
  <c r="P206" i="47"/>
  <c r="P233" i="47"/>
  <c r="V206" i="47"/>
  <c r="P217" i="47"/>
  <c r="Q234" i="47"/>
  <c r="R210" i="47"/>
  <c r="S233" i="47"/>
  <c r="T220" i="47"/>
  <c r="N217" i="47"/>
  <c r="N229" i="47"/>
  <c r="N205" i="47"/>
  <c r="N173" i="47"/>
  <c r="K215" i="47"/>
  <c r="K195" i="47"/>
  <c r="K183" i="47"/>
  <c r="K175" i="47"/>
  <c r="V227" i="47"/>
  <c r="P236" i="47"/>
  <c r="Q225" i="47"/>
  <c r="R232" i="47"/>
  <c r="T174" i="47"/>
  <c r="S204" i="47"/>
  <c r="V202" i="47"/>
  <c r="P234" i="47"/>
  <c r="Q232" i="47"/>
  <c r="R226" i="47"/>
  <c r="T182" i="47"/>
  <c r="P186" i="47"/>
  <c r="P219" i="47"/>
  <c r="P182" i="47"/>
  <c r="P228" i="47"/>
  <c r="Q180" i="47"/>
  <c r="Q218" i="47"/>
  <c r="Q236" i="47"/>
  <c r="J174" i="47"/>
  <c r="J168" i="47"/>
  <c r="J183" i="47"/>
  <c r="J199" i="47"/>
  <c r="J182" i="47"/>
  <c r="J197" i="47"/>
  <c r="J206" i="47"/>
  <c r="J211" i="47"/>
  <c r="J213" i="47"/>
  <c r="J233" i="47"/>
  <c r="V185" i="47"/>
  <c r="P185" i="47"/>
  <c r="R169" i="47"/>
  <c r="S197" i="47"/>
  <c r="T231" i="47"/>
  <c r="N220" i="47"/>
  <c r="N182" i="47"/>
  <c r="N168" i="47"/>
  <c r="K218" i="47"/>
  <c r="K189" i="47"/>
  <c r="K168" i="47"/>
  <c r="P174" i="47"/>
  <c r="Q211" i="47"/>
  <c r="S165" i="47"/>
  <c r="T204" i="47"/>
  <c r="V180" i="47"/>
  <c r="P214" i="47"/>
  <c r="R167" i="47"/>
  <c r="S213" i="47"/>
  <c r="T176" i="47"/>
  <c r="T213" i="47"/>
  <c r="T189" i="47"/>
  <c r="S232" i="47"/>
  <c r="P197" i="47"/>
  <c r="Q212" i="47"/>
  <c r="S167" i="47"/>
  <c r="T216" i="47"/>
  <c r="N215" i="47"/>
  <c r="N188" i="47"/>
  <c r="N165" i="47"/>
  <c r="K210" i="47"/>
  <c r="K199" i="47"/>
  <c r="K172" i="47"/>
  <c r="P180" i="47"/>
  <c r="Q183" i="47"/>
  <c r="R233" i="47"/>
  <c r="T185" i="47"/>
  <c r="V188" i="47"/>
  <c r="P221" i="47"/>
  <c r="R197" i="47"/>
  <c r="R172" i="47"/>
  <c r="R225" i="47"/>
  <c r="R188" i="47"/>
  <c r="V216" i="47"/>
  <c r="V168" i="47"/>
  <c r="O169" i="47"/>
  <c r="O171" i="47"/>
  <c r="O204" i="47"/>
  <c r="O189" i="47"/>
  <c r="O203" i="47"/>
  <c r="O184" i="47"/>
  <c r="O214" i="47"/>
  <c r="O218" i="47"/>
  <c r="O231" i="47"/>
  <c r="O219" i="47"/>
  <c r="O232" i="47"/>
  <c r="U213" i="47"/>
  <c r="U171" i="47"/>
  <c r="U183" i="47"/>
  <c r="U196" i="47"/>
  <c r="U173" i="47"/>
  <c r="U230" i="47"/>
  <c r="U191" i="47"/>
  <c r="U190" i="47"/>
  <c r="U231" i="47"/>
  <c r="U189" i="47"/>
  <c r="M201" i="47"/>
  <c r="M187" i="47"/>
  <c r="M218" i="47"/>
  <c r="M182" i="47"/>
  <c r="M213" i="47"/>
  <c r="M231" i="47"/>
  <c r="M195" i="47"/>
  <c r="M236" i="47"/>
  <c r="L186" i="47"/>
  <c r="P173" i="47"/>
  <c r="P200" i="47"/>
  <c r="L197" i="47"/>
  <c r="L217" i="47"/>
  <c r="L184" i="47"/>
  <c r="L220" i="47"/>
  <c r="L188" i="47"/>
  <c r="L230" i="47"/>
  <c r="L165" i="47"/>
  <c r="P216" i="47"/>
  <c r="E33" i="43"/>
  <c r="M204" i="47"/>
  <c r="P190" i="47"/>
  <c r="N234" i="47"/>
  <c r="I174" i="47"/>
  <c r="I195" i="47"/>
  <c r="I197" i="47"/>
  <c r="I168" i="47"/>
  <c r="I219" i="47"/>
  <c r="I211" i="47"/>
  <c r="I218" i="47"/>
  <c r="R57" i="43"/>
  <c r="J230" i="47"/>
  <c r="J215" i="47"/>
  <c r="J225" i="47"/>
  <c r="J210" i="47"/>
  <c r="J235" i="47"/>
  <c r="J214" i="47"/>
  <c r="J202" i="47"/>
  <c r="J195" i="47"/>
  <c r="J184" i="47"/>
  <c r="J203" i="47"/>
  <c r="J189" i="47"/>
  <c r="J196" i="47"/>
  <c r="J173" i="47"/>
  <c r="J171" i="47"/>
  <c r="J175" i="47"/>
  <c r="S220" i="47"/>
  <c r="S198" i="47"/>
  <c r="S236" i="47"/>
  <c r="S168" i="47"/>
  <c r="E39" i="43"/>
  <c r="S210" i="47"/>
  <c r="S201" i="47"/>
  <c r="S203" i="47"/>
  <c r="S176" i="47"/>
  <c r="S235" i="47"/>
  <c r="S172" i="47"/>
  <c r="S230" i="47"/>
  <c r="S171" i="47"/>
  <c r="S227" i="47"/>
  <c r="S212" i="47"/>
  <c r="S191" i="47"/>
  <c r="S184" i="47"/>
  <c r="S166" i="47"/>
  <c r="S169" i="47"/>
  <c r="S231" i="47"/>
  <c r="S190" i="47"/>
  <c r="S188" i="47"/>
  <c r="S234" i="47"/>
  <c r="S187" i="47"/>
  <c r="Q190" i="47"/>
  <c r="Q199" i="47"/>
  <c r="Q235" i="47"/>
  <c r="Q220" i="47"/>
  <c r="Q175" i="47"/>
  <c r="Q170" i="47"/>
  <c r="Q189" i="47"/>
  <c r="Q186" i="47"/>
  <c r="Q202" i="47"/>
  <c r="Q215" i="47"/>
  <c r="Q173" i="47"/>
  <c r="Q187" i="47"/>
  <c r="Q167" i="47"/>
  <c r="S215" i="47"/>
  <c r="N196" i="47"/>
  <c r="V205" i="47"/>
  <c r="S182" i="47"/>
  <c r="Q230" i="47"/>
  <c r="J165" i="47"/>
  <c r="J217" i="47"/>
  <c r="S196" i="47"/>
  <c r="S170" i="47"/>
  <c r="T167" i="47"/>
  <c r="Q176" i="47"/>
  <c r="Q203" i="47"/>
  <c r="P229" i="47"/>
  <c r="E34" i="43"/>
  <c r="N197" i="47"/>
  <c r="N231" i="47"/>
  <c r="N171" i="47"/>
  <c r="N169" i="47"/>
  <c r="N199" i="47"/>
  <c r="N225" i="47"/>
  <c r="N176" i="47"/>
  <c r="N201" i="47"/>
  <c r="N206" i="47"/>
  <c r="N235" i="47"/>
  <c r="N185" i="47"/>
  <c r="N190" i="47"/>
  <c r="N221" i="47"/>
  <c r="V232" i="47"/>
  <c r="V213" i="47"/>
  <c r="P225" i="47"/>
  <c r="Q231" i="47"/>
  <c r="S173" i="47"/>
  <c r="T165" i="47"/>
  <c r="S185" i="47"/>
  <c r="N227" i="47"/>
  <c r="N202" i="47"/>
  <c r="N189" i="47"/>
  <c r="N172" i="47"/>
  <c r="K225" i="47"/>
  <c r="K184" i="47"/>
  <c r="K204" i="47"/>
  <c r="V183" i="47"/>
  <c r="P170" i="47"/>
  <c r="Q171" i="47"/>
  <c r="R171" i="47"/>
  <c r="S200" i="47"/>
  <c r="T195" i="47"/>
  <c r="S229" i="47"/>
  <c r="V231" i="47"/>
  <c r="Q166" i="47"/>
  <c r="R170" i="47"/>
  <c r="S202" i="47"/>
  <c r="T187" i="47"/>
  <c r="P202" i="47"/>
  <c r="P218" i="47"/>
  <c r="P183" i="47"/>
  <c r="P231" i="47"/>
  <c r="Q198" i="47"/>
  <c r="Q201" i="47"/>
  <c r="Q229" i="47"/>
  <c r="J166" i="47"/>
  <c r="J169" i="47"/>
  <c r="J191" i="47"/>
  <c r="J201" i="47"/>
  <c r="J186" i="47"/>
  <c r="J198" i="47"/>
  <c r="E30" i="43"/>
  <c r="J231" i="47"/>
  <c r="J218" i="47"/>
  <c r="J212" i="47"/>
  <c r="J232" i="47"/>
  <c r="V184" i="47"/>
  <c r="P230" i="47"/>
  <c r="R200" i="47"/>
  <c r="S217" i="47"/>
  <c r="S205" i="47"/>
  <c r="N219" i="47"/>
  <c r="N203" i="47"/>
  <c r="N167" i="47"/>
  <c r="K211" i="47"/>
  <c r="K181" i="47"/>
  <c r="V166" i="47"/>
  <c r="P220" i="47"/>
  <c r="Q233" i="47"/>
  <c r="S181" i="47"/>
  <c r="T225" i="47"/>
  <c r="V212" i="47"/>
  <c r="Q174" i="47"/>
  <c r="R215" i="47"/>
  <c r="T172" i="47"/>
  <c r="T190" i="47"/>
  <c r="T166" i="47"/>
  <c r="T210" i="47"/>
  <c r="V174" i="47"/>
  <c r="P213" i="47"/>
  <c r="R165" i="47"/>
  <c r="S199" i="47"/>
  <c r="S195" i="47"/>
  <c r="N218" i="47"/>
  <c r="N180" i="47"/>
  <c r="N175" i="47"/>
  <c r="K227" i="47"/>
  <c r="K187" i="47"/>
  <c r="V196" i="47"/>
  <c r="Q228" i="47"/>
  <c r="S189" i="47"/>
  <c r="T219" i="47"/>
  <c r="V225" i="47"/>
  <c r="Q197" i="47"/>
  <c r="R217" i="47"/>
  <c r="T169" i="47"/>
  <c r="R196" i="47"/>
  <c r="R228" i="47"/>
  <c r="V201" i="47"/>
  <c r="V226" i="47"/>
  <c r="V190" i="47"/>
  <c r="O168" i="47"/>
  <c r="O174" i="47"/>
  <c r="O167" i="47"/>
  <c r="O181" i="47"/>
  <c r="O191" i="47"/>
  <c r="O205" i="47"/>
  <c r="O188" i="47"/>
  <c r="O216" i="47"/>
  <c r="O210" i="47"/>
  <c r="O211" i="47"/>
  <c r="O221" i="47"/>
  <c r="U201" i="47"/>
  <c r="U233" i="47"/>
  <c r="U221" i="47"/>
  <c r="U168" i="47"/>
  <c r="U218" i="47"/>
  <c r="U185" i="47"/>
  <c r="U170" i="47"/>
  <c r="U181" i="47"/>
  <c r="U172" i="47"/>
  <c r="U212" i="47"/>
  <c r="M180" i="47"/>
  <c r="M210" i="47"/>
  <c r="M167" i="47"/>
  <c r="M190" i="47"/>
  <c r="M232" i="47"/>
  <c r="M172" i="47"/>
  <c r="M202" i="47"/>
  <c r="M226" i="47"/>
  <c r="Q184" i="47"/>
  <c r="M215" i="47"/>
  <c r="U174" i="47"/>
  <c r="L214" i="47"/>
  <c r="U234" i="47"/>
  <c r="L190" i="47"/>
  <c r="L219" i="47"/>
  <c r="L180" i="47"/>
  <c r="L226" i="47"/>
  <c r="L204" i="47"/>
  <c r="L221" i="47"/>
  <c r="M216" i="47"/>
  <c r="Q214" i="47"/>
  <c r="M166" i="47"/>
  <c r="Q204" i="47"/>
  <c r="P205" i="47"/>
  <c r="N166" i="47"/>
  <c r="N212" i="47"/>
  <c r="I172" i="47"/>
  <c r="I166" i="47"/>
  <c r="I198" i="47"/>
  <c r="I181" i="47"/>
  <c r="I210" i="47"/>
  <c r="I217" i="47"/>
  <c r="I220" i="47"/>
  <c r="U204"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210" i="47" l="1"/>
  <c r="W172" i="47"/>
  <c r="W221" i="47"/>
  <c r="W236" i="47"/>
  <c r="W212" i="47"/>
  <c r="W189" i="47"/>
  <c r="H19" i="43"/>
  <c r="W184" i="47"/>
  <c r="W211" i="47"/>
  <c r="W231" i="47"/>
  <c r="W203" i="47"/>
  <c r="W206" i="47"/>
  <c r="W234" i="47"/>
  <c r="W233" i="47"/>
  <c r="W205" i="47"/>
  <c r="E43" i="43"/>
  <c r="W215" i="47"/>
  <c r="W235" i="47"/>
  <c r="W199" i="47"/>
  <c r="W181" i="47"/>
  <c r="W195" i="47"/>
  <c r="W219" i="47"/>
  <c r="W174" i="47"/>
  <c r="W201" i="47"/>
  <c r="W182" i="47"/>
  <c r="W183" i="47"/>
  <c r="W175" i="47"/>
  <c r="W185" i="47"/>
  <c r="W226" i="47"/>
  <c r="W204" i="47"/>
  <c r="W228" i="47"/>
  <c r="W229" i="47"/>
  <c r="W220" i="47"/>
  <c r="W198" i="47"/>
  <c r="W168" i="47"/>
  <c r="W169" i="47"/>
  <c r="W190" i="47"/>
  <c r="W191" i="47"/>
  <c r="W214" i="47"/>
  <c r="W176" i="47"/>
  <c r="W180" i="47"/>
  <c r="W196" i="47"/>
  <c r="W216" i="47"/>
  <c r="W186" i="47"/>
  <c r="W232" i="47"/>
  <c r="W217" i="47"/>
  <c r="W187" i="47"/>
  <c r="W166" i="47"/>
  <c r="W218" i="47"/>
  <c r="W197" i="47"/>
  <c r="W213" i="47"/>
  <c r="W170" i="47"/>
  <c r="W167" i="47"/>
  <c r="W225" i="47"/>
  <c r="W165" i="47"/>
  <c r="W200" i="47"/>
  <c r="W227" i="47"/>
  <c r="W173" i="47"/>
  <c r="W230" i="47"/>
  <c r="W171" i="47"/>
  <c r="W188" i="47"/>
  <c r="W20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36" i="43"/>
  <c r="G36" i="43" s="1"/>
  <c r="F40" i="43"/>
  <c r="G40" i="43" s="1"/>
  <c r="M164" i="47"/>
  <c r="M177" i="47" s="1"/>
  <c r="M179" i="47" s="1"/>
  <c r="M192" i="47" s="1"/>
  <c r="M194" i="47" s="1"/>
  <c r="M207" i="47" s="1"/>
  <c r="M209" i="47" s="1"/>
  <c r="M222" i="47" s="1"/>
  <c r="M224" i="47" s="1"/>
  <c r="M237" i="47" s="1"/>
  <c r="H84" i="43" s="1"/>
  <c r="H85" i="43" s="1"/>
  <c r="F37" i="43"/>
  <c r="G37" i="43" s="1"/>
  <c r="F39" i="43"/>
  <c r="G39" i="43" s="1"/>
  <c r="F38" i="43"/>
  <c r="G38" i="43" s="1"/>
  <c r="O164" i="47"/>
  <c r="O177" i="47" s="1"/>
  <c r="O179" i="47" s="1"/>
  <c r="O192" i="47" s="1"/>
  <c r="O194" i="47" s="1"/>
  <c r="O207" i="47" s="1"/>
  <c r="O209" i="47" s="1"/>
  <c r="O222" i="47" s="1"/>
  <c r="O224" i="47" s="1"/>
  <c r="O237" i="47" s="1"/>
  <c r="J84" i="43" s="1"/>
  <c r="F35" i="43" s="1"/>
  <c r="G35"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J85" i="43" l="1"/>
  <c r="F34" i="43"/>
  <c r="G34" i="43" s="1"/>
  <c r="D85" i="43"/>
  <c r="F33" i="43"/>
  <c r="G33" i="43" s="1"/>
  <c r="L164" i="47"/>
  <c r="L177" i="47" s="1"/>
  <c r="L179" i="47" s="1"/>
  <c r="L192" i="47" s="1"/>
  <c r="L194" i="47" s="1"/>
  <c r="L207" i="47" s="1"/>
  <c r="L209" i="47" s="1"/>
  <c r="L222" i="47" s="1"/>
  <c r="L224" i="47" s="1"/>
  <c r="L237" i="47" s="1"/>
  <c r="G84" i="43" s="1"/>
  <c r="G85" i="43" s="1"/>
  <c r="F30" i="43"/>
  <c r="G30"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tc={EA3CBAE5-7F37-4AE5-A69D-1BD50BB29C1D}</author>
    <author>tc={7F88C8DF-7D63-4E03-B58A-D5007743C627}</author>
    <author>tc={9F4A90FC-B761-4E1B-8B3F-CEDD37CC0BC6}</author>
    <author>tc={36D96593-8FCE-4F6A-B670-44A029E1D2A9}</author>
    <author>tc={8B346CB0-8BDF-4D6E-801F-12207AD62A9F}</author>
  </authors>
  <commentList>
    <comment ref="D16" authorId="0" shapeId="0" xr:uid="{EA3CBAE5-7F37-4AE5-A69D-1BD50BB29C1D}">
      <text>
        <t>[Threaded comment]
Your version of Excel allows you to read this threaded comment; however, any edits to it will get removed if the file is opened in a newer version of Excel. Learn more: https://go.microsoft.com/fwlink/?linkid=870924
Comment:
    Didn't see new rates posted for 2010. Therefore 2009 rates would be ineffect for all of 2010 and 4 months of 2011.</t>
      </text>
    </comment>
    <comment ref="E16" authorId="1" shapeId="0" xr:uid="{7F88C8DF-7D63-4E03-B58A-D5007743C627}">
      <text>
        <t>[Threaded comment]
Your version of Excel allows you to read this threaded comment; however, any edits to it will get removed if the file is opened in a newer version of Excel. Learn more: https://go.microsoft.com/fwlink/?linkid=870924
Comment:
    EB-2009-0266 shows an Implementation date of April 1, 2011. Peroid 1 would be 3 months</t>
      </text>
    </comment>
    <comment ref="I16" authorId="2" shapeId="0" xr:uid="{9F4A90FC-B761-4E1B-8B3F-CEDD37CC0BC6}">
      <text>
        <t>[Threaded comment]
Your version of Excel allows you to read this threaded comment; however, any edits to it will get removed if the file is opened in a newer version of Excel. Learn more: https://go.microsoft.com/fwlink/?linkid=870924
Comment:
    Implementation Date shows as January 1, 2016, therefore 2014 rates would be used for 2015.</t>
      </text>
    </comment>
    <comment ref="J16" authorId="3" shapeId="0" xr:uid="{36D96593-8FCE-4F6A-B670-44A029E1D2A9}">
      <text>
        <t>[Threaded comment]
Your version of Excel allows you to read this threaded comment; however, any edits to it will get removed if the file is opened in a newer version of Excel. Learn more: https://go.microsoft.com/fwlink/?linkid=870924
Comment:
    Implementation Date of January 1, 2016. Would be 12 months at this rate.</t>
      </text>
    </comment>
    <comment ref="N16" authorId="4" shapeId="0" xr:uid="{8B346CB0-8BDF-4D6E-801F-12207AD62A9F}">
      <text>
        <t>[Threaded comment]
Your version of Excel allows you to read this threaded comment; however, any edits to it will get removed if the file is opened in a newer version of Excel. Learn more: https://go.microsoft.com/fwlink/?linkid=870924
Comment:
    Rate order shows implementation date of May 1, 2020. Should have 4 months at pervious rates.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<sst xmlns="http://schemas.openxmlformats.org/spreadsheetml/2006/main" count="3178" uniqueCount="805">
  <si>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</si>
  <si>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</si>
  <si>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</si>
  <si>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</si>
  <si>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</si>
  <si>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</si>
  <si>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</si>
  <si>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</si>
  <si>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</si>
  <si>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</si>
  <si>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</si>
  <si>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</si>
  <si>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</si>
  <si>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</si>
  <si>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</si>
  <si>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</si>
  <si>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</si>
  <si>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</si>
  <si>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</si>
  <si>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</si>
  <si>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</si>
  <si>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</si>
  <si>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</si>
  <si>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</si>
  <si>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</si>
  <si>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</si>
  <si>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</si>
  <si>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</si>
  <si>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</si>
  <si>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</si>
  <si>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</si>
  <si>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</si>
  <si>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</si>
  <si>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</si>
  <si>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</si>
  <si>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</si>
  <si>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</si>
  <si>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</si>
  <si>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</si>
  <si>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</si>
  <si>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</si>
  <si>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</si>
  <si>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</si>
  <si>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</si>
  <si>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</si>
  <si>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</si>
  <si>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</si>
  <si>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</si>
  <si>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</si>
  <si>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</si>
  <si>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</si>
  <si>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</si>
  <si>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</si>
  <si>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</si>
  <si>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</si>
  <si>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</si>
  <si>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</si>
  <si>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</si>
  <si>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</si>
  <si>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</si>
  <si>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</si>
  <si>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</si>
  <si>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</si>
  <si>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</si>
  <si>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</si>
  <si>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</si>
  <si>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</si>
  <si>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</si>
  <si>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</si>
  <si>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</si>
  <si>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</si>
  <si>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</si>
  <si>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</si>
  <si>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</si>
  <si>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</si>
  <si>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</si>
  <si>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</si>
  <si>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</si>
  <si>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</si>
  <si>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</si>
  <si>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</si>
  <si>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</si>
  <si>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</si>
  <si>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</si>
  <si>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</si>
  <si>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</si>
  <si>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</si>
  <si>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</si>
  <si>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</si>
  <si>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</si>
  <si>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</si>
  <si>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</si>
  <si>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</si>
  <si>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</si>
  <si>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</si>
  <si>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</si>
  <si>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</si>
  <si>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</si>
  <si>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</si>
  <si>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</si>
  <si>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</si>
  <si>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</si>
  <si>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</si>
  <si>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</si>
  <si>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</si>
  <si>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</si>
  <si>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</si>
  <si>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</si>
  <si>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</si>
  <si>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</si>
  <si>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</si>
  <si>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</si>
  <si>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</si>
  <si>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</si>
  <si>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</si>
  <si>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</si>
  <si>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</si>
  <si>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</si>
  <si>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</si>
  <si>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</si>
  <si>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</si>
  <si>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</si>
  <si>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</si>
  <si>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</si>
  <si>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</si>
  <si>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</si>
  <si>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</si>
  <si>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</si>
  <si>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</si>
  <si>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</si>
  <si>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</si>
  <si>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</si>
  <si>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</si>
  <si>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</si>
  <si>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</si>
  <si>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</si>
  <si>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</si>
  <si>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</si>
  <si>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</si>
  <si>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</si>
  <si>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</si>
  <si>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</si>
  <si>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</si>
  <si>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</si>
  <si>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</si>
  <si>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</si>
  <si>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</si>
  <si>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</si>
  <si>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</si>
  <si>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</si>
  <si>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</si>
  <si>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</si>
  <si>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</si>
  <si>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</si>
  <si>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</si>
  <si>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</si>
  <si>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</si>
  <si>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</si>
  <si>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</si>
  <si>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</si>
  <si>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</si>
  <si>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</si>
  <si>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</si>
  <si>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</si>
  <si>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</si>
  <si>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</si>
  <si>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</si>
  <si>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</si>
  <si>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</si>
  <si>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</si>
  <si>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</si>
  <si>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</si>
  <si>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</si>
  <si>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</si>
  <si>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</si>
  <si>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</si>
  <si>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</si>
  <si>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</si>
  <si>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</si>
  <si>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</si>
  <si>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</si>
  <si>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</si>
  <si>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</si>
  <si>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</si>
  <si>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</si>
  <si>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</si>
  <si>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</si>
  <si>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</si>
  <si>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</si>
  <si>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</si>
  <si>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</si>
  <si>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</si>
  <si>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</si>
  <si>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</si>
  <si>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</si>
  <si>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</si>
  <si>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</si>
  <si>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</si>
  <si>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</si>
  <si>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</si>
  <si>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</si>
  <si>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</si>
  <si>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</si>
  <si>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</si>
  <si>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</si>
  <si>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</si>
  <si>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</si>
  <si>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</si>
  <si>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</si>
  <si>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</si>
  <si>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</si>
  <si>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</si>
  <si>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</si>
  <si>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</si>
  <si>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</si>
  <si>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</si>
  <si>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</si>
  <si>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</si>
  <si>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</si>
  <si>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</si>
  <si>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</si>
  <si>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</si>
  <si>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</si>
  <si>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</si>
  <si>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</si>
  <si>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</si>
  <si>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</si>
  <si>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</si>
  <si>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</si>
  <si>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</si>
  <si>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</si>
  <si>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</si>
  <si>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</si>
  <si>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</si>
  <si>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</si>
  <si>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</si>
  <si>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</si>
  <si>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</si>
  <si>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</si>
  <si>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</si>
  <si>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</si>
  <si>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</si>
  <si>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</si>
  <si>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</si>
  <si>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</si>
  <si>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</si>
  <si>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</si>
  <si>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</si>
  <si>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</si>
  <si>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</si>
  <si>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</si>
  <si>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</si>
  <si>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</si>
  <si>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</si>
  <si>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</si>
  <si>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</si>
  <si>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</si>
  <si>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</si>
  <si>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</si>
  <si>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</si>
  <si>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</si>
  <si>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</si>
  <si>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</si>
  <si>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</si>
  <si>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</si>
  <si>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</si>
  <si>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</si>
  <si>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</si>
  <si>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</si>
  <si>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</si>
  <si>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</si>
  <si>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</si>
  <si>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</si>
  <si>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</si>
  <si>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</si>
  <si>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</si>
  <si>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</si>
  <si>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</si>
  <si>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</si>
  <si>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</si>
  <si>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</si>
  <si>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</si>
  <si>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</si>
  <si>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</si>
  <si>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</si>
  <si>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</si>
  <si>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</si>
  <si>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</si>
  <si>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</si>
  <si>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</si>
  <si>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</si>
  <si>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</si>
  <si>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</si>
  <si>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</si>
  <si>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</si>
  <si>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</si>
  <si>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</si>
  <si>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</si>
  <si>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</si>
  <si>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</si>
  <si>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</si>
  <si>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</si>
  <si>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</si>
  <si>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</si>
  <si>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</si>
  <si>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</si>
  <si>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</si>
  <si>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</si>
  <si>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</si>
  <si>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</si>
  <si>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</si>
  <si>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</si>
  <si>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</si>
  <si>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</si>
  <si>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</si>
  <si>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</si>
  <si>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</si>
  <si>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</si>
  <si>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</si>
  <si>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</si>
  <si>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</si>
  <si>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</si>
  <si>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</si>
  <si>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</si>
  <si>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</si>
  <si>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</si>
  <si>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</si>
  <si>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</si>
  <si>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</si>
  <si>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</si>
  <si>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</si>
  <si>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</si>
  <si>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</si>
  <si>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</si>
  <si>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</si>
  <si>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</si>
  <si>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</si>
  <si>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</si>
  <si>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</si>
  <si>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</si>
  <si>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</si>
  <si>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</si>
  <si>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</si>
  <si>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</si>
  <si>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</si>
  <si>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</si>
  <si>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</si>
  <si>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</si>
  <si>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</si>
  <si>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</si>
  <si>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</si>
  <si>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</si>
  <si>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</si>
  <si>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</si>
  <si>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</si>
  <si>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</si>
  <si>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</si>
  <si>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</si>
  <si>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</si>
  <si>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</si>
  <si>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</si>
  <si>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</si>
  <si>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</si>
  <si>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</si>
  <si>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</si>
  <si>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</si>
  <si>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</si>
  <si>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</si>
  <si>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</si>
  <si>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</si>
  <si>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</si>
  <si>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</si>
  <si>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</si>
  <si>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</si>
  <si>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</si>
  <si>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</si>
  <si>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</si>
  <si>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</si>
  <si>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</si>
  <si>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</si>
  <si>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</si>
  <si>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</si>
  <si>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</si>
  <si>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</si>
  <si>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</si>
  <si>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</si>
  <si>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</si>
  <si>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</si>
  <si>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</si>
  <si>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</si>
  <si>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</si>
  <si>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</si>
  <si>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</si>
  <si>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</si>
  <si>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</si>
  <si>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</si>
  <si>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</si>
  <si>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</si>
  <si>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</si>
  <si>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</si>
  <si>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</si>
  <si>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</si>
  <si>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</si>
  <si>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</si>
  <si>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</si>
  <si>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</si>
  <si>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</si>
  <si>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</si>
  <si>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</si>
  <si>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</si>
  <si>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</si>
  <si>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</si>
  <si>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</si>
  <si>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</si>
  <si>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</si>
  <si>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</si>
  <si>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</si>
  <si>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</si>
  <si>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</si>
  <si>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</si>
  <si>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</si>
  <si>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</si>
  <si>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</si>
  <si>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</si>
  <si>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</si>
  <si>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</si>
  <si>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</si>
  <si>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</si>
  <si>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</si>
  <si>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</si>
  <si>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</si>
  <si>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</si>
  <si>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</si>
  <si>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</si>
  <si>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</si>
  <si>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</si>
  <si>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</si>
  <si>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</si>
  <si>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</si>
  <si>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</si>
  <si>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</si>
  <si>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</si>
  <si>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</si>
  <si>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</si>
  <si>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</si>
  <si>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</si>
  <si>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</si>
  <si>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</si>
  <si>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</si>
  <si>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</si>
  <si>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</si>
  <si>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</si>
  <si>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</si>
  <si>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</si>
  <si>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</si>
  <si>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</si>
  <si>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</si>
  <si>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</si>
  <si>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</si>
  <si>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</si>
  <si>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</si>
  <si>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</si>
  <si>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</si>
  <si>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</si>
  <si>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</si>
  <si>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</si>
  <si>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</si>
  <si>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</si>
  <si>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</si>
  <si>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</si>
  <si>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</si>
  <si>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</si>
  <si>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</si>
  <si>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</si>
  <si>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</si>
  <si>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</si>
  <si>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</si>
  <si>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</si>
  <si>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</si>
  <si>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</si>
  <si>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</si>
  <si>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</si>
  <si>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</si>
  <si>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</si>
  <si>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</si>
  <si>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</si>
  <si>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</si>
  <si>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</si>
  <si>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</si>
  <si>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</si>
  <si>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</si>
  <si>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</si>
  <si>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</si>
  <si>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</si>
  <si>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</si>
  <si>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</si>
  <si>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</si>
  <si>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</si>
  <si>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</si>
  <si>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</si>
  <si>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</si>
  <si>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</si>
  <si>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</si>
  <si>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</si>
  <si>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</si>
  <si>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</si>
  <si>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</si>
  <si>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</si>
  <si>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</si>
  <si>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</si>
  <si>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</si>
  <si>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</si>
  <si>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</si>
  <si>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</si>
  <si>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</si>
  <si>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</si>
  <si>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</si>
  <si>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</si>
  <si>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</si>
  <si>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</si>
  <si>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</si>
  <si>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</si>
  <si>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</si>
  <si>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</si>
  <si>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</si>
  <si>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</si>
  <si>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</si>
  <si>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</si>
  <si>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</si>
  <si>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</si>
  <si>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</si>
  <si>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</si>
  <si>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</si>
  <si>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</si>
  <si>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</si>
  <si>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</si>
  <si>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</si>
  <si>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</si>
  <si>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</si>
  <si>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</si>
  <si>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</si>
  <si>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</si>
  <si>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</si>
  <si>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</si>
  <si>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</si>
  <si>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</si>
  <si>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</si>
  <si>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</si>
  <si>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</si>
  <si>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</si>
  <si>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</si>
  <si>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</si>
  <si>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</si>
  <si>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</si>
  <si>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</si>
  <si>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</si>
  <si>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</si>
  <si>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</si>
  <si>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</si>
  <si>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</si>
  <si>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</si>
  <si>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</si>
  <si>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</si>
  <si>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</si>
  <si>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</si>
  <si>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</si>
  <si>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</si>
  <si>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</si>
  <si>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</si>
  <si>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</si>
  <si>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</si>
  <si>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</si>
  <si>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</si>
  <si>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</si>
  <si>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</si>
  <si>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</si>
  <si>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</si>
  <si>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</si>
  <si>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</si>
  <si>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</si>
  <si>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</si>
  <si>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</si>
  <si>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</si>
  <si>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</si>
  <si>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</si>
  <si>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</si>
  <si>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</si>
  <si>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</si>
  <si>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</si>
  <si>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</si>
  <si>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</si>
  <si>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</si>
  <si>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</si>
  <si>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</si>
  <si>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</si>
  <si>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</si>
  <si>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</si>
  <si>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</si>
  <si>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</si>
  <si>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</si>
  <si>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</si>
  <si>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</si>
  <si>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</si>
  <si>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</si>
  <si>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</si>
  <si>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</si>
  <si>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</si>
  <si>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</si>
  <si>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</si>
  <si>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</si>
  <si>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</si>
  <si>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</si>
  <si>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</si>
  <si>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</si>
  <si>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</si>
  <si>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</si>
  <si>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</si>
  <si>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</si>
  <si>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</si>
  <si>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</si>
  <si>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</si>
  <si>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</si>
  <si>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</si>
  <si>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</si>
  <si>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</si>
  <si>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</si>
  <si>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</si>
  <si>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</si>
  <si>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</si>
  <si>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</si>
  <si>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</si>
  <si>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</si>
  <si>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</si>
  <si>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</si>
  <si>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</si>
  <si>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</si>
  <si>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</si>
  <si>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</si>
  <si>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</si>
  <si>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</si>
  <si>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</si>
  <si>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</si>
  <si>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</si>
  <si>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</si>
  <si>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</si>
  <si>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</si>
  <si>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</si>
  <si>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</si>
  <si>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</si>
  <si>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</si>
  <si>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</si>
  <si>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</si>
  <si>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</si>
  <si>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</si>
  <si>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</si>
  <si>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</si>
  <si>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</si>
  <si>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</si>
  <si>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</si>
  <si>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</si>
  <si>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</si>
  <si>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</si>
  <si>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</si>
  <si>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</si>
  <si>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</si>
  <si>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</si>
  <si>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</si>
  <si>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</si>
  <si>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</si>
  <si>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</si>
  <si>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</si>
  <si>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</si>
  <si>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</si>
  <si>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</si>
  <si>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</si>
  <si>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</si>
  <si>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</si>
  <si>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</si>
  <si>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</si>
  <si>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</si>
  <si>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</si>
  <si>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</si>
  <si>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</si>
  <si>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</si>
  <si>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</si>
  <si>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</si>
  <si>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</si>
  <si>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</si>
  <si>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</si>
  <si>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</si>
  <si>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</si>
  <si>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</si>
  <si>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</si>
  <si>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</si>
  <si>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</si>
  <si>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</si>
  <si>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</si>
  <si>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</si>
  <si>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</si>
  <si>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</si>
  <si>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</si>
  <si>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</si>
  <si>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</si>
  <si>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</si>
  <si>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</si>
  <si>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</si>
  <si>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</si>
  <si>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</si>
  <si>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</si>
  <si>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</si>
  <si>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</si>
  <si>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</si>
  <si>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</si>
  <si>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</si>
  <si>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</si>
  <si>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</si>
  <si>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</si>
  <si>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</si>
  <si>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</si>
  <si>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</si>
  <si>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</si>
  <si>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</si>
  <si>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</si>
  <si>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</si>
  <si>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</si>
  <si>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</si>
  <si>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</si>
  <si>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</si>
  <si>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</si>
  <si>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</si>
  <si>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</si>
  <si>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</si>
  <si>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</si>
  <si>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</si>
  <si>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</si>
  <si>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</si>
  <si>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</si>
  <si>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</si>
  <si>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</si>
  <si>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</si>
  <si>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50-1499 KW</t>
  </si>
  <si>
    <t>Intermediate</t>
  </si>
  <si>
    <t>Sentinel</t>
  </si>
  <si>
    <t xml:space="preserve">Street Lighting </t>
  </si>
  <si>
    <t>EB-2009-0266</t>
  </si>
  <si>
    <t>EB-2011-0171</t>
  </si>
  <si>
    <t>EB-2012-0131</t>
  </si>
  <si>
    <t>EB-2013-0135</t>
  </si>
  <si>
    <t>EB-2014-0080</t>
  </si>
  <si>
    <t>EB-2016-0224</t>
  </si>
  <si>
    <t>EB-2017-0046</t>
  </si>
  <si>
    <t>EB-2018-0038</t>
  </si>
  <si>
    <t>EB-2019-0040</t>
  </si>
  <si>
    <t>Instant Savings Program</t>
  </si>
  <si>
    <t>The IESO reports provide results by ‘program’, within four main programs: residential, business, industrial and low-income. These are map onto rate classes. For initiatives that apply to more than one rate class, Hearst Power estimated the split by rate class, using on participant-specific information where available.</t>
  </si>
  <si>
    <t>Hearst Power Dsitribution Co. Ltd</t>
  </si>
  <si>
    <t>EB-2020-0027</t>
  </si>
  <si>
    <t>2021 COS/IRM Application</t>
  </si>
  <si>
    <t>2015-2020</t>
  </si>
  <si>
    <t>2012 COS/IRM Application</t>
  </si>
  <si>
    <t>2006-2010</t>
  </si>
  <si>
    <t>Y519</t>
  </si>
  <si>
    <t>AA519</t>
  </si>
  <si>
    <t>Revised to "0"</t>
  </si>
  <si>
    <t>Revised to "100%"</t>
  </si>
  <si>
    <t>Reallocate Water Plant project to proper class</t>
  </si>
  <si>
    <t>D654</t>
  </si>
  <si>
    <t>Revised to "96,875"</t>
  </si>
  <si>
    <t>To match 2019 IESO P&amp;C report under "2018 Save on Energy Instant Discount Program"</t>
  </si>
  <si>
    <t>D670</t>
  </si>
  <si>
    <t>Revised to "135,411"</t>
  </si>
  <si>
    <t>To match 2019 IESO P&amp;C report under "2018 Non resid. Retrofit program"</t>
  </si>
  <si>
    <t>D673</t>
  </si>
  <si>
    <t>Revised to "33,105"</t>
  </si>
  <si>
    <t>To match 2019 IESO P&amp;C report under "2018 Non resid. Small Business Lighting Program"</t>
  </si>
  <si>
    <t>150 HPS</t>
  </si>
  <si>
    <t>250 HPS</t>
  </si>
  <si>
    <t>400 HPS</t>
  </si>
  <si>
    <t>108 WATT LED</t>
  </si>
  <si>
    <t>140 WATT LED</t>
  </si>
  <si>
    <t>215 WATT LED</t>
  </si>
  <si>
    <t>54 WATT LED</t>
  </si>
  <si>
    <t>LED FLP4</t>
  </si>
  <si>
    <t>Persistence in 2017</t>
  </si>
  <si>
    <t>Persistence in 2018</t>
  </si>
  <si>
    <t>Persistence in 2019</t>
  </si>
  <si>
    <t>Persistence in 2020</t>
  </si>
  <si>
    <t>2014 Settlement Agreement, EB-2014-0080</t>
  </si>
  <si>
    <t>Source: HPDCL_2019 Participation and Cost Report_20201214.XLSX</t>
  </si>
  <si>
    <t>Save on Energy Instant Discount Program</t>
  </si>
  <si>
    <t>Residential (Province-Wide) Programs</t>
  </si>
  <si>
    <t>Non-Residential (Province-Wide)</t>
  </si>
  <si>
    <t>Rate Class</t>
  </si>
  <si>
    <t>GS &lt; 50kW</t>
  </si>
  <si>
    <t>Program rules state program is eligible to residential customers only</t>
  </si>
  <si>
    <r>
      <t xml:space="preserve">Methodology </t>
    </r>
    <r>
      <rPr>
        <b/>
        <sz val="8"/>
        <color theme="1"/>
        <rFont val="Calibri"/>
        <family val="2"/>
        <scheme val="minor"/>
      </rPr>
      <t>(Source: HPDCL_2019 Participation and Cost Report_20201214.XLSX Methodology Tab)</t>
    </r>
  </si>
  <si>
    <t>GS &lt; 50kW, GS 50-1499 kW, Intermediate</t>
  </si>
  <si>
    <t>Results are directly attributed to LDC based on the LDC specified on the work order. 
Program Rules state that customers must be GS &lt; 50kW Rate class</t>
  </si>
  <si>
    <t>AA670</t>
  </si>
  <si>
    <t xml:space="preserve">To reclassify as per 2019 P&amp;C report </t>
  </si>
  <si>
    <t>Class</t>
  </si>
  <si>
    <t>GS&gt;50</t>
  </si>
  <si>
    <t>GS&lt;50</t>
  </si>
  <si>
    <t>Results are directly attributed to LDC based on LDC identified at the facility level in the saveONenergy CRM. 
Project lists were provided to LDCs to attribute each customer and project savings to the customers rate class.*</t>
  </si>
  <si>
    <t>* For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</si>
</sst>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00"/>
  </numFmts>
  <fonts count="24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theme="1"/>
      <name val="Calibri"/>
      <family val="2"/>
      <scheme val="minor"/>
    </font>
    <font>
      <b/>
      <u/>
      <sz val="11"/>
      <color theme="1"/>
      <name val="Calibri"/>
      <family val="2"/>
      <scheme val="minor"/>
    </font>
    <font>
      <b/>
      <sz val="10"/>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00B050"/>
        <bgColor indexed="64"/>
      </patternFill>
    </fill>
    <fill>
      <patternFill patternType="solid">
        <fgColor rgb="FFFFFF00"/>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715">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167" fontId="85" fillId="0" borderId="159"/>
    <xf numFmtId="6" fontId="193" fillId="0" borderId="154" applyFill="0" applyAlignment="0" applyProtection="0"/>
    <xf numFmtId="39" fontId="12" fillId="0" borderId="154">
      <protection locked="0"/>
    </xf>
    <xf numFmtId="237" fontId="194" fillId="86" borderId="158" applyNumberFormat="0" applyBorder="0" applyAlignment="0" applyProtection="0">
      <alignment vertical="center"/>
    </xf>
    <xf numFmtId="0" fontId="11" fillId="60" borderId="147" applyNumberFormat="0" applyProtection="0">
      <alignment horizontal="left" vertical="center" wrapText="1"/>
    </xf>
    <xf numFmtId="0" fontId="12" fillId="25" borderId="147" applyNumberFormat="0" applyProtection="0">
      <alignment horizontal="left" vertical="center" wrapText="1"/>
    </xf>
    <xf numFmtId="253" fontId="11" fillId="82" borderId="147" applyNumberFormat="0" applyProtection="0">
      <alignment horizontal="center" vertical="center" wrapText="1"/>
    </xf>
    <xf numFmtId="0" fontId="11" fillId="60" borderId="147" applyNumberFormat="0" applyProtection="0">
      <alignment horizontal="left" vertical="center" wrapText="1"/>
    </xf>
    <xf numFmtId="0" fontId="11" fillId="81" borderId="147" applyNumberFormat="0" applyProtection="0">
      <alignment horizontal="center" vertical="center" wrapText="1"/>
    </xf>
    <xf numFmtId="0" fontId="11" fillId="81" borderId="147" applyNumberFormat="0" applyProtection="0">
      <alignment horizontal="center" vertical="center"/>
    </xf>
    <xf numFmtId="0" fontId="11" fillId="81" borderId="147" applyNumberFormat="0" applyProtection="0">
      <alignment horizontal="center" vertical="center" wrapText="1"/>
    </xf>
    <xf numFmtId="0" fontId="183" fillId="81" borderId="147" applyNumberFormat="0" applyProtection="0">
      <alignment horizontal="center" vertical="center"/>
    </xf>
    <xf numFmtId="0" fontId="177" fillId="67" borderId="147">
      <alignment horizontal="center" vertical="center" wrapText="1"/>
      <protection hidden="1"/>
    </xf>
    <xf numFmtId="43" fontId="77" fillId="0" borderId="0" applyFont="0" applyFill="0" applyBorder="0" applyAlignment="0" applyProtection="0"/>
    <xf numFmtId="260" fontId="172" fillId="65" borderId="147" applyFill="0" applyBorder="0" applyAlignment="0" applyProtection="0">
      <alignment horizontal="right"/>
      <protection locked="0"/>
    </xf>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167" fontId="85" fillId="0" borderId="163"/>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04" fontId="90" fillId="63" borderId="160"/>
    <xf numFmtId="8" fontId="113" fillId="0" borderId="161">
      <protection locked="0"/>
    </xf>
    <xf numFmtId="0" fontId="147" fillId="73" borderId="162">
      <alignment horizontal="left" vertical="center" wrapText="1"/>
    </xf>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256" fontId="164" fillId="0" borderId="152" applyBorder="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0" fontId="12" fillId="0" borderId="147"/>
    <xf numFmtId="0" fontId="147" fillId="73" borderId="157">
      <alignment horizontal="left" vertical="center" wrapText="1"/>
    </xf>
    <xf numFmtId="10" fontId="108" fillId="65" borderId="147" applyNumberFormat="0" applyBorder="0" applyAlignment="0" applyProtection="0"/>
    <xf numFmtId="0" fontId="47" fillId="0" borderId="152">
      <alignment horizontal="left" vertical="center"/>
    </xf>
    <xf numFmtId="233" fontId="12" fillId="71" borderId="147" applyNumberFormat="0" applyFont="0" applyBorder="0" applyAlignment="0" applyProtection="0"/>
    <xf numFmtId="1" fontId="121" fillId="69" borderId="148" applyNumberFormat="0" applyBorder="0" applyAlignment="0">
      <alignment horizontal="centerContinuous" vertical="center"/>
      <protection locked="0"/>
    </xf>
    <xf numFmtId="0" fontId="25" fillId="8" borderId="149" applyNumberFormat="0" applyAlignment="0" applyProtection="0"/>
    <xf numFmtId="8" fontId="113" fillId="0" borderId="156">
      <protection locked="0"/>
    </xf>
    <xf numFmtId="0" fontId="17" fillId="21" borderId="149" applyNumberFormat="0" applyAlignment="0" applyProtection="0"/>
    <xf numFmtId="0" fontId="83" fillId="0" borderId="153" applyNumberFormat="0" applyFont="0" applyFill="0" applyAlignment="0" applyProtection="0"/>
    <xf numFmtId="204" fontId="90" fillId="63" borderId="155"/>
    <xf numFmtId="42" fontId="87" fillId="0" borderId="154" applyFont="0"/>
    <xf numFmtId="237" fontId="194" fillId="86" borderId="146" applyNumberFormat="0" applyBorder="0" applyAlignment="0" applyProtection="0">
      <alignment vertical="center"/>
    </xf>
    <xf numFmtId="5" fontId="83" fillId="0" borderId="0" applyFont="0" applyFill="0" applyBorder="0" applyAlignment="0" applyProtection="0"/>
    <xf numFmtId="0" fontId="12" fillId="61" borderId="149" applyNumberFormat="0">
      <alignment horizontal="left" vertical="center"/>
    </xf>
    <xf numFmtId="0" fontId="12" fillId="60" borderId="149" applyNumberFormat="0">
      <alignment horizontal="centerContinuous" vertical="center" wrapText="1"/>
    </xf>
    <xf numFmtId="0" fontId="12" fillId="25" borderId="147" applyNumberFormat="0" applyProtection="0">
      <alignment horizontal="left" vertical="center"/>
    </xf>
    <xf numFmtId="0" fontId="12" fillId="25" borderId="147" applyNumberFormat="0" applyProtection="0">
      <alignment horizontal="left" vertical="center"/>
    </xf>
    <xf numFmtId="43" fontId="6" fillId="0" borderId="0" applyFont="0" applyFill="0" applyBorder="0" applyAlignment="0" applyProtection="0"/>
    <xf numFmtId="44" fontId="6" fillId="0" borderId="0" applyFont="0" applyFill="0" applyBorder="0" applyAlignment="0" applyProtection="0"/>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2" fillId="25" borderId="164" applyNumberFormat="0" applyProtection="0">
      <alignment horizontal="left" vertical="center"/>
    </xf>
    <xf numFmtId="0" fontId="12" fillId="25" borderId="164" applyNumberFormat="0" applyProtection="0">
      <alignment horizontal="left" vertical="center"/>
    </xf>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204" fontId="90" fillId="63" borderId="171"/>
    <xf numFmtId="0" fontId="83" fillId="0" borderId="170" applyNumberFormat="0" applyFont="0" applyFill="0" applyAlignment="0" applyProtection="0"/>
    <xf numFmtId="8" fontId="113" fillId="0" borderId="172">
      <protection locked="0"/>
    </xf>
    <xf numFmtId="0" fontId="47" fillId="0" borderId="169">
      <alignment horizontal="left" vertical="center"/>
    </xf>
    <xf numFmtId="0" fontId="147" fillId="73" borderId="173">
      <alignment horizontal="left" vertical="center" wrapText="1"/>
    </xf>
    <xf numFmtId="256" fontId="164" fillId="0" borderId="169" applyBorder="0"/>
    <xf numFmtId="237" fontId="194" fillId="86" borderId="174" applyNumberFormat="0" applyBorder="0" applyAlignment="0" applyProtection="0">
      <alignment vertical="center"/>
    </xf>
    <xf numFmtId="0" fontId="147" fillId="73" borderId="173">
      <alignment horizontal="left" vertical="center" wrapText="1"/>
    </xf>
    <xf numFmtId="8" fontId="113" fillId="0" borderId="172">
      <protection locked="0"/>
    </xf>
    <xf numFmtId="204" fontId="90" fillId="63" borderId="171"/>
    <xf numFmtId="237" fontId="194" fillId="86" borderId="174" applyNumberFormat="0" applyBorder="0" applyAlignment="0" applyProtection="0">
      <alignment vertical="center"/>
    </xf>
    <xf numFmtId="0" fontId="12" fillId="25" borderId="147" applyNumberFormat="0" applyProtection="0">
      <alignment horizontal="left" vertical="center"/>
    </xf>
    <xf numFmtId="0" fontId="12" fillId="25" borderId="147" applyNumberFormat="0" applyProtection="0">
      <alignment horizontal="left" vertical="center"/>
    </xf>
    <xf numFmtId="167" fontId="85" fillId="0" borderId="182"/>
    <xf numFmtId="6" fontId="193" fillId="0" borderId="181" applyFill="0" applyAlignment="0" applyProtection="0"/>
    <xf numFmtId="39" fontId="12" fillId="0" borderId="181">
      <protection locked="0"/>
    </xf>
    <xf numFmtId="237" fontId="194" fillId="86" borderId="178" applyNumberFormat="0" applyBorder="0" applyAlignment="0" applyProtection="0">
      <alignment vertical="center"/>
    </xf>
    <xf numFmtId="167" fontId="85" fillId="0" borderId="182"/>
    <xf numFmtId="204" fontId="90" fillId="63" borderId="175"/>
    <xf numFmtId="0" fontId="83" fillId="0" borderId="170" applyNumberFormat="0" applyFont="0" applyFill="0" applyAlignment="0" applyProtection="0"/>
    <xf numFmtId="8" fontId="113" fillId="0" borderId="176">
      <protection locked="0"/>
    </xf>
    <xf numFmtId="1" fontId="121" fillId="69" borderId="148" applyNumberFormat="0" applyBorder="0" applyAlignment="0">
      <alignment horizontal="centerContinuous" vertical="center"/>
      <protection locked="0"/>
    </xf>
    <xf numFmtId="233" fontId="12" fillId="71" borderId="147" applyNumberFormat="0" applyFont="0" applyBorder="0" applyAlignment="0" applyProtection="0"/>
    <xf numFmtId="0" fontId="47" fillId="0" borderId="169">
      <alignment horizontal="left" vertical="center"/>
    </xf>
    <xf numFmtId="10" fontId="108" fillId="65" borderId="147" applyNumberFormat="0" applyBorder="0" applyAlignment="0" applyProtection="0"/>
    <xf numFmtId="0" fontId="147" fillId="73" borderId="177">
      <alignment horizontal="left" vertical="center" wrapText="1"/>
    </xf>
    <xf numFmtId="0" fontId="12" fillId="0" borderId="147"/>
    <xf numFmtId="204" fontId="90" fillId="63" borderId="175"/>
    <xf numFmtId="8" fontId="113" fillId="0" borderId="176">
      <protection locked="0"/>
    </xf>
    <xf numFmtId="0" fontId="147" fillId="73" borderId="177">
      <alignment horizontal="left" vertical="center" wrapText="1"/>
    </xf>
    <xf numFmtId="256" fontId="164" fillId="0" borderId="169" applyBorder="0"/>
    <xf numFmtId="260" fontId="172" fillId="65" borderId="147" applyFill="0" applyBorder="0" applyAlignment="0" applyProtection="0">
      <alignment horizontal="right"/>
      <protection locked="0"/>
    </xf>
    <xf numFmtId="0" fontId="177" fillId="67" borderId="147">
      <alignment horizontal="center" vertical="center" wrapText="1"/>
      <protection hidden="1"/>
    </xf>
    <xf numFmtId="0" fontId="183" fillId="81" borderId="147" applyNumberFormat="0" applyProtection="0">
      <alignment horizontal="center" vertical="center"/>
    </xf>
    <xf numFmtId="0" fontId="11" fillId="81" borderId="147" applyNumberFormat="0" applyProtection="0">
      <alignment horizontal="center" vertical="center" wrapText="1"/>
    </xf>
    <xf numFmtId="0" fontId="11" fillId="81" borderId="147" applyNumberFormat="0" applyProtection="0">
      <alignment horizontal="center" vertical="center"/>
    </xf>
    <xf numFmtId="0" fontId="11" fillId="81" borderId="147" applyNumberFormat="0" applyProtection="0">
      <alignment horizontal="center" vertical="center" wrapText="1"/>
    </xf>
    <xf numFmtId="0" fontId="11" fillId="60" borderId="147" applyNumberFormat="0" applyProtection="0">
      <alignment horizontal="left" vertical="center" wrapText="1"/>
    </xf>
    <xf numFmtId="253" fontId="11" fillId="82" borderId="147" applyNumberFormat="0" applyProtection="0">
      <alignment horizontal="center" vertical="center" wrapText="1"/>
    </xf>
    <xf numFmtId="0" fontId="12" fillId="25" borderId="147" applyNumberFormat="0" applyProtection="0">
      <alignment horizontal="left" vertical="center" wrapText="1"/>
    </xf>
    <xf numFmtId="0" fontId="11" fillId="60" borderId="147" applyNumberFormat="0" applyProtection="0">
      <alignment horizontal="left" vertical="center" wrapText="1"/>
    </xf>
    <xf numFmtId="237" fontId="194" fillId="86" borderId="178" applyNumberFormat="0" applyBorder="0" applyAlignment="0" applyProtection="0">
      <alignment vertical="center"/>
    </xf>
    <xf numFmtId="256" fontId="164" fillId="0" borderId="179" applyBorder="0"/>
    <xf numFmtId="0" fontId="147" fillId="73" borderId="177">
      <alignment horizontal="left" vertical="center" wrapText="1"/>
    </xf>
    <xf numFmtId="8" fontId="113" fillId="0" borderId="176">
      <protection locked="0"/>
    </xf>
    <xf numFmtId="204" fontId="90" fillId="63" borderId="175"/>
    <xf numFmtId="0" fontId="147" fillId="73" borderId="177">
      <alignment horizontal="left" vertical="center" wrapText="1"/>
    </xf>
    <xf numFmtId="0" fontId="47" fillId="0" borderId="179">
      <alignment horizontal="left" vertical="center"/>
    </xf>
    <xf numFmtId="0" fontId="25" fillId="8" borderId="125" applyNumberFormat="0" applyAlignment="0" applyProtection="0"/>
    <xf numFmtId="8" fontId="113" fillId="0" borderId="176">
      <protection locked="0"/>
    </xf>
    <xf numFmtId="0" fontId="17" fillId="21" borderId="125" applyNumberFormat="0" applyAlignment="0" applyProtection="0"/>
    <xf numFmtId="0" fontId="83" fillId="0" borderId="180" applyNumberFormat="0" applyFont="0" applyFill="0" applyAlignment="0" applyProtection="0"/>
    <xf numFmtId="204" fontId="90" fillId="63" borderId="175"/>
    <xf numFmtId="42" fontId="87" fillId="0" borderId="181" applyFont="0"/>
    <xf numFmtId="237" fontId="194" fillId="86" borderId="178" applyNumberFormat="0" applyBorder="0" applyAlignment="0" applyProtection="0">
      <alignment vertical="center"/>
    </xf>
    <xf numFmtId="0" fontId="12" fillId="61" borderId="125" applyNumberFormat="0">
      <alignment horizontal="left" vertical="center"/>
    </xf>
    <xf numFmtId="0" fontId="12" fillId="60" borderId="125" applyNumberFormat="0">
      <alignment horizontal="centerContinuous" vertical="center" wrapText="1"/>
    </xf>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cellStyleXfs>
  <cellXfs count="86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10" fontId="45" fillId="28" borderId="0" xfId="0"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xf>
    <xf numFmtId="10" fontId="8" fillId="2" borderId="0"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horizontal="center" vertical="center"/>
      <protection locked="0"/>
    </xf>
    <xf numFmtId="10" fontId="45" fillId="28" borderId="0" xfId="72" applyNumberFormat="1" applyFont="1" applyFill="1" applyBorder="1" applyAlignment="1" applyProtection="1">
      <alignment horizontal="center" vertical="center"/>
      <protection locked="0"/>
    </xf>
    <xf numFmtId="10" fontId="12" fillId="2" borderId="0" xfId="72" applyNumberFormat="1" applyFont="1" applyFill="1" applyBorder="1" applyAlignment="1" applyProtection="1">
      <alignment horizontal="center" vertical="center"/>
      <protection locked="0"/>
    </xf>
    <xf numFmtId="10" fontId="12" fillId="28" borderId="0"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vertical="center"/>
      <protection locked="0"/>
    </xf>
    <xf numFmtId="176" fontId="45" fillId="94" borderId="35" xfId="70" applyNumberFormat="1" applyFont="1" applyFill="1" applyBorder="1" applyAlignment="1" applyProtection="1">
      <alignment horizontal="center"/>
      <protection locked="0"/>
    </xf>
    <xf numFmtId="0" fontId="54" fillId="94" borderId="35" xfId="0" applyFont="1" applyFill="1" applyBorder="1" applyAlignment="1" applyProtection="1">
      <alignment horizontal="center" vertical="center" wrapText="1"/>
      <protection locked="0"/>
    </xf>
    <xf numFmtId="0" fontId="54" fillId="95" borderId="35" xfId="0" applyFont="1" applyFill="1" applyBorder="1" applyAlignment="1" applyProtection="1">
      <alignment horizontal="center" vertical="center" wrapText="1"/>
      <protection locked="0"/>
    </xf>
    <xf numFmtId="176" fontId="45" fillId="95" borderId="35" xfId="70" applyNumberFormat="1" applyFont="1" applyFill="1" applyBorder="1" applyAlignment="1" applyProtection="1">
      <alignment horizontal="center"/>
      <protection locked="0"/>
    </xf>
    <xf numFmtId="3" fontId="45" fillId="94" borderId="35" xfId="0" applyNumberFormat="1" applyFont="1" applyFill="1" applyBorder="1" applyAlignment="1" applyProtection="1">
      <alignment horizontal="center" vertical="center"/>
      <protection locked="0"/>
    </xf>
    <xf numFmtId="3" fontId="45" fillId="95" borderId="35" xfId="0" applyNumberFormat="1" applyFont="1" applyFill="1" applyBorder="1" applyAlignment="1" applyProtection="1">
      <alignment horizontal="center" vertical="center"/>
      <protection locked="0"/>
    </xf>
    <xf numFmtId="10" fontId="34" fillId="95" borderId="0" xfId="0" applyNumberFormat="1" applyFont="1" applyFill="1" applyBorder="1" applyAlignment="1" applyProtection="1">
      <alignment horizontal="center" vertical="center"/>
      <protection locked="0"/>
    </xf>
    <xf numFmtId="10" fontId="12" fillId="95" borderId="0" xfId="0" applyNumberFormat="1" applyFont="1" applyFill="1" applyBorder="1" applyAlignment="1" applyProtection="1">
      <alignment horizontal="center" vertical="center"/>
      <protection locked="0"/>
    </xf>
    <xf numFmtId="10" fontId="41" fillId="95" borderId="0" xfId="0" applyNumberFormat="1" applyFont="1" applyFill="1" applyBorder="1" applyAlignment="1" applyProtection="1">
      <alignment horizontal="center" vertical="center"/>
      <protection locked="0"/>
    </xf>
    <xf numFmtId="10" fontId="45" fillId="95" borderId="0" xfId="0" applyNumberFormat="1" applyFont="1" applyFill="1" applyBorder="1" applyAlignment="1" applyProtection="1">
      <alignment horizontal="center" vertical="center"/>
      <protection locked="0"/>
    </xf>
    <xf numFmtId="10" fontId="12" fillId="0" borderId="0" xfId="0" applyNumberFormat="1" applyFont="1" applyFill="1" applyBorder="1" applyAlignment="1" applyProtection="1">
      <alignment horizontal="center" vertical="center"/>
      <protection locked="0"/>
    </xf>
    <xf numFmtId="171" fontId="0" fillId="2" borderId="0" xfId="0" applyNumberFormat="1" applyFont="1" applyFill="1"/>
    <xf numFmtId="285" fontId="42" fillId="2" borderId="53" xfId="0" applyNumberFormat="1" applyFont="1" applyFill="1" applyBorder="1" applyAlignment="1" applyProtection="1">
      <alignment horizontal="center" vertical="center"/>
      <protection locked="0"/>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5" fillId="28" borderId="35" xfId="0" applyFont="1" applyFill="1" applyBorder="1" applyProtection="1">
      <protection locked="0"/>
    </xf>
    <xf numFmtId="166" fontId="5" fillId="28" borderId="35" xfId="71" applyFont="1" applyFill="1" applyBorder="1" applyProtection="1">
      <protection locked="0"/>
    </xf>
    <xf numFmtId="40" fontId="4" fillId="28" borderId="35" xfId="0" quotePrefix="1" applyNumberFormat="1" applyFont="1" applyFill="1" applyBorder="1" applyProtection="1">
      <protection locked="0"/>
    </xf>
    <xf numFmtId="0" fontId="5" fillId="28" borderId="35" xfId="0" applyFont="1" applyFill="1" applyBorder="1" applyProtection="1">
      <protection locked="0"/>
    </xf>
    <xf numFmtId="17" fontId="5" fillId="28" borderId="35" xfId="0" applyNumberFormat="1" applyFont="1" applyFill="1" applyBorder="1"/>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40" fontId="5" fillId="28" borderId="35" xfId="0" applyNumberFormat="1" applyFont="1" applyFill="1" applyBorder="1" applyProtection="1">
      <protection locked="0"/>
    </xf>
    <xf numFmtId="0" fontId="3" fillId="28" borderId="0" xfId="0" applyFont="1" applyFill="1"/>
    <xf numFmtId="0" fontId="0" fillId="2" borderId="0" xfId="0" applyFont="1" applyFill="1" applyAlignment="1">
      <alignment vertical="top"/>
    </xf>
    <xf numFmtId="10" fontId="12" fillId="28" borderId="0" xfId="0" applyNumberFormat="1" applyFont="1" applyFill="1" applyBorder="1" applyAlignment="1" applyProtection="1">
      <alignment horizontal="center" vertical="center"/>
      <protection locked="0"/>
    </xf>
    <xf numFmtId="3" fontId="45" fillId="95" borderId="35" xfId="0" applyNumberFormat="1" applyFont="1" applyFill="1" applyBorder="1" applyAlignment="1" applyProtection="1">
      <alignment horizontal="center" vertical="center"/>
      <protection locked="0"/>
    </xf>
    <xf numFmtId="10" fontId="45" fillId="95" borderId="0" xfId="0" applyNumberFormat="1" applyFont="1" applyFill="1" applyBorder="1" applyAlignment="1" applyProtection="1">
      <alignment horizontal="center" vertical="center"/>
      <protection locked="0"/>
    </xf>
    <xf numFmtId="0" fontId="247" fillId="0" borderId="0" xfId="0" applyFont="1"/>
    <xf numFmtId="0" fontId="248" fillId="0" borderId="147" xfId="0" applyFont="1" applyBorder="1"/>
    <xf numFmtId="0" fontId="1" fillId="0" borderId="147" xfId="0" applyFont="1" applyBorder="1"/>
    <xf numFmtId="4" fontId="1" fillId="0" borderId="147" xfId="0" applyNumberFormat="1" applyFont="1" applyBorder="1"/>
    <xf numFmtId="9" fontId="1" fillId="0" borderId="147" xfId="72" applyFont="1" applyBorder="1"/>
    <xf numFmtId="0" fontId="0" fillId="2" borderId="0" xfId="0" quotePrefix="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vertical="top" wrapText="1"/>
    </xf>
    <xf numFmtId="0" fontId="0" fillId="2" borderId="0" xfId="0" applyFont="1" applyFill="1" applyAlignment="1">
      <alignment horizontal="left" vertical="top" wrapText="1"/>
    </xf>
    <xf numFmtId="0" fontId="238" fillId="2" borderId="0" xfId="0" applyFont="1" applyFill="1" applyAlignment="1">
      <alignment horizontal="center" vertical="top"/>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7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amp; ¢ 2" xfId="9802" xr:uid="{9070B7D3-ABFA-4AE6-9905-8F948704824B}"/>
    <cellStyle name="$ 2" xfId="9801" xr:uid="{CEB4F1D5-8B5C-484E-930C-62F24A95C5C7}"/>
    <cellStyle name="$ 3" xfId="10569" xr:uid="{74F600BA-3795-4965-B075-962126951EA2}"/>
    <cellStyle name="%" xfId="708" xr:uid="{00000000-0005-0000-0000-000004000000}"/>
    <cellStyle name="%.00" xfId="709" xr:uid="{00000000-0005-0000-0000-000005000000}"/>
    <cellStyle name="(Heading)" xfId="704" xr:uid="{00000000-0005-0000-0000-000006000000}"/>
    <cellStyle name="(Heading) 2" xfId="9798" xr:uid="{438A51E4-CA7C-4696-824B-9B14677E678C}"/>
    <cellStyle name="(Heading) 3" xfId="10571" xr:uid="{72B15F06-F12E-4DA9-BAD3-C2C75545B5D0}"/>
    <cellStyle name="(Heading) 3 2" xfId="10676" xr:uid="{39189C10-A5EF-4ABE-A735-9193284C2391}"/>
    <cellStyle name="(Lefting)" xfId="705" xr:uid="{00000000-0005-0000-0000-000007000000}"/>
    <cellStyle name="(Lefting) 2" xfId="9799" xr:uid="{6B37CF85-27F1-4232-93D8-4878BEEDCEF9}"/>
    <cellStyle name="(Lefting) 3" xfId="10570" xr:uid="{7B45E817-26E4-4E17-A3DD-96C3CA7CB2D4}"/>
    <cellStyle name="(Lefting) 3 2" xfId="10675" xr:uid="{85FB9E41-99D7-47F3-807E-4871DFCB7001}"/>
    <cellStyle name="(z*¯_x000f_°(”,¯?À(¢,¯?Ð(°,¯?à(Â,¯?ð(Ô,¯?" xfId="706" xr:uid="{00000000-0005-0000-0000-000008000000}"/>
    <cellStyle name="(z*¯_x000f_°(”,¯?À(¢,¯?Ð(°,¯?à(Â,¯?ð(Ô,¯? 2" xfId="9800" xr:uid="{595E9F6C-BA99-4AE3-AFD5-249F5A1EF36F}"/>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MultipleSpace_Smartportfolio model_DB-merged files 2" xfId="9797" xr:uid="{E59196E9-C375-4E4D-9CA1-9C77976C9B91}"/>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2" xfId="9804" xr:uid="{27C776DE-6524-4CE0-B7D1-5F765CF94C90}"/>
    <cellStyle name="Accounting w/$ Total" xfId="1352" xr:uid="{00000000-0005-0000-0000-0000C3020000}"/>
    <cellStyle name="Accounting w/$ Total 2" xfId="9805" xr:uid="{B43AE3D1-6822-46A8-B1D4-25EAEB1BFE2E}"/>
    <cellStyle name="Accounting w/$ Total 3" xfId="10567" xr:uid="{A2CB45AE-A2D2-428A-9D87-F74B9C0A9723}"/>
    <cellStyle name="Accounting w/$ Total 3 2" xfId="10673" xr:uid="{71FC58BB-6C9B-4F52-99E1-920800E0DE78}"/>
    <cellStyle name="Accounting w/o $" xfId="1353" xr:uid="{00000000-0005-0000-0000-0000C4020000}"/>
    <cellStyle name="Accounting w/o $ 2" xfId="9806" xr:uid="{F69C06B5-5A3F-491B-A15D-8B734D3C6C95}"/>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price 2 2" xfId="10548" xr:uid="{FFBE36B4-AF61-40CD-930F-A5ED93C4FEAD}"/>
    <cellStyle name="Aprice 3" xfId="9807" xr:uid="{66F314EB-D38D-4AA4-82AA-6CD94EDC4E55}"/>
    <cellStyle name="ar" xfId="1364" xr:uid="{00000000-0005-0000-0000-0000D5020000}"/>
    <cellStyle name="ar 2" xfId="6863" xr:uid="{00000000-0005-0000-0000-0000D6020000}"/>
    <cellStyle name="ar 2 2" xfId="10555" xr:uid="{14F71F5F-5402-4646-B9CA-FB09DE2C8160}"/>
    <cellStyle name="ar 2 2 2" xfId="10665" xr:uid="{14E2FB49-0B08-463A-A878-7DE4C8140076}"/>
    <cellStyle name="ar 2 3" xfId="10524" xr:uid="{93D80030-F560-4D75-BAFA-27F87F2A3D07}"/>
    <cellStyle name="ar 2 3 2" xfId="10647" xr:uid="{B945A642-4369-4999-AE13-E10DF9CEE981}"/>
    <cellStyle name="ar 2 4" xfId="10629" xr:uid="{17188C32-6BEE-41C6-A2D4-370D320EE5A1}"/>
    <cellStyle name="ar 3" xfId="9808" xr:uid="{1F5B850F-3517-4FB1-9D25-51460F716B27}"/>
    <cellStyle name="ar 3 2" xfId="10638" xr:uid="{D401FAF3-3BF5-4723-BF81-BB55E14C6C4F}"/>
    <cellStyle name="ar 4" xfId="10566" xr:uid="{5B6CF514-B620-4EAA-AFE1-EB7FAAB47D98}"/>
    <cellStyle name="ar 4 2" xfId="10672" xr:uid="{CD559CC5-4C29-4B4A-A9ED-B6569A0D24BE}"/>
    <cellStyle name="ar 5" xfId="10620" xr:uid="{572E4EE2-1DA1-4E38-B11C-21D130CC0D16}"/>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809" xr:uid="{EAE3BCD7-1F37-4E57-A153-C69B3AC17B8C}"/>
    <cellStyle name="Border, Top 2 2" xfId="10639" xr:uid="{E3617E05-454A-4F12-8293-6DA9B345BFA9}"/>
    <cellStyle name="Border, Top 3" xfId="10565" xr:uid="{27E7E9FC-DFA9-4740-BAA1-CF8DBB9E2CD0}"/>
    <cellStyle name="Border, Top 3 2" xfId="10671" xr:uid="{08E67642-A967-4A5E-89CB-7A26A5A313C6}"/>
    <cellStyle name="Border, Top 4" xfId="10621" xr:uid="{9D67B03D-D975-4BF3-AB37-361AF9725AAF}"/>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810" xr:uid="{96FBD5B8-5592-4DF4-8EDA-31248A0A6E24}"/>
    <cellStyle name="Calcul 3" xfId="10564" xr:uid="{32769340-A1BE-4763-A1C3-7460F466AB0E}"/>
    <cellStyle name="Calcul 3 2" xfId="10670" xr:uid="{0FA93A36-BDB4-4BE6-8B21-3A8ADEBB3669}"/>
    <cellStyle name="Calculation 2" xfId="36" xr:uid="{00000000-0005-0000-0000-0000FF020000}"/>
    <cellStyle name="Calculation 2 10" xfId="9745" xr:uid="{00000000-0005-0000-0000-000000030000}"/>
    <cellStyle name="Calculation 2 10 2" xfId="10576" xr:uid="{384E904D-8A49-4AFB-B6FC-E67A3E23C07B}"/>
    <cellStyle name="Calculation 2 10 2 2" xfId="10677" xr:uid="{712FAB1C-22A9-40E6-9964-819CEA42F431}"/>
    <cellStyle name="Calculation 2 10 3" xfId="10594" xr:uid="{5315D679-0590-426F-9C9F-977EC2D7E7EC}"/>
    <cellStyle name="Calculation 2 10 3 2" xfId="10689" xr:uid="{78EA43B9-962B-4B5F-8F52-3D89C21AFA90}"/>
    <cellStyle name="Calculation 2 2" xfId="64" xr:uid="{00000000-0005-0000-0000-000001030000}"/>
    <cellStyle name="Calculation 2 2 2" xfId="84" xr:uid="{00000000-0005-0000-0000-000002030000}"/>
    <cellStyle name="Calculation 2 2 2 2" xfId="9766" xr:uid="{00000000-0005-0000-0000-000003030000}"/>
    <cellStyle name="Calculation 2 2 2 2 2" xfId="10590" xr:uid="{6870E1AC-20FF-45C5-B624-BDE3E57EC418}"/>
    <cellStyle name="Calculation 2 2 2 2 2 2" xfId="10686" xr:uid="{AE9F0008-7CB1-428C-B224-E43A49A017AA}"/>
    <cellStyle name="Calculation 2 2 2 2 3" xfId="10614" xr:uid="{A5C146DA-8D41-4648-9FF6-A6152898D6E9}"/>
    <cellStyle name="Calculation 2 2 2 2 3 2" xfId="10709" xr:uid="{9B368D33-C962-4282-8603-E2174178809C}"/>
    <cellStyle name="Calculation 2 2 3" xfId="9752" xr:uid="{00000000-0005-0000-0000-000004030000}"/>
    <cellStyle name="Calculation 2 2 3 2" xfId="10580" xr:uid="{2E63ECE9-D558-45F6-B5A4-19DB444CB916}"/>
    <cellStyle name="Calculation 2 2 3 2 2" xfId="10680" xr:uid="{5310F7C7-4B5D-43E1-B16B-F9E2786A7B82}"/>
    <cellStyle name="Calculation 2 2 3 3" xfId="10600" xr:uid="{01AB4BDA-A3AA-4927-A931-743C46FF33B9}"/>
    <cellStyle name="Calculation 2 2 3 3 2" xfId="10695" xr:uid="{52899AE6-5276-441D-AD35-A3E86EA6263D}"/>
    <cellStyle name="Calculation 2 3" xfId="78" xr:uid="{00000000-0005-0000-0000-000005030000}"/>
    <cellStyle name="Calculation 2 3 2" xfId="9760" xr:uid="{00000000-0005-0000-0000-000006030000}"/>
    <cellStyle name="Calculation 2 3 2 2" xfId="10586" xr:uid="{58A85DE7-1587-4E0A-9554-55CF70839C83}"/>
    <cellStyle name="Calculation 2 3 2 2 2" xfId="10683" xr:uid="{41857EAB-43AE-4342-BDD7-8D2E65DD1089}"/>
    <cellStyle name="Calculation 2 3 2 3" xfId="10608" xr:uid="{1CE612C7-E9FF-4861-81C8-8C79DA8FB724}"/>
    <cellStyle name="Calculation 2 3 2 3 2" xfId="10703" xr:uid="{269B2BEF-7FE2-4DBF-883E-E961BC39E8B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 2" xfId="9811" xr:uid="{0FAB235B-6C20-4BE6-B47E-1859037B3F81}"/>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2 2" xfId="9813" xr:uid="{F6DAD9A6-33B1-4037-889E-D2004CDA4DEC}"/>
    <cellStyle name="Comma 10 3" xfId="1442" xr:uid="{00000000-0005-0000-0000-000033030000}"/>
    <cellStyle name="Comma 10 3 2" xfId="9814" xr:uid="{42C62460-382C-4119-A2F6-7AF32758ABFA}"/>
    <cellStyle name="Comma 10 4" xfId="1443" xr:uid="{00000000-0005-0000-0000-000034030000}"/>
    <cellStyle name="Comma 10 4 2" xfId="9815" xr:uid="{06024AD7-17E2-4605-BBE4-9A13C5993B40}"/>
    <cellStyle name="Comma 10 5" xfId="1444" xr:uid="{00000000-0005-0000-0000-000035030000}"/>
    <cellStyle name="Comma 10 5 2" xfId="9816" xr:uid="{73B4AE52-85E5-422F-9793-A272CAE179C9}"/>
    <cellStyle name="Comma 10 6" xfId="9812" xr:uid="{565EA1CD-3D7B-4B4D-8BFA-A9941F105411}"/>
    <cellStyle name="Comma 11" xfId="1445" xr:uid="{00000000-0005-0000-0000-000036030000}"/>
    <cellStyle name="Comma 11 2" xfId="9817" xr:uid="{F880F06C-01BE-4905-93B6-5C0A616C88C3}"/>
    <cellStyle name="Comma 12" xfId="1446" xr:uid="{00000000-0005-0000-0000-000037030000}"/>
    <cellStyle name="Comma 12 2" xfId="9818" xr:uid="{3EC4850E-9B8D-490C-A0F0-9A701ABB58B8}"/>
    <cellStyle name="Comma 13" xfId="132" xr:uid="{00000000-0005-0000-0000-000038030000}"/>
    <cellStyle name="Comma 13 2" xfId="9781" xr:uid="{5D34D805-1AD0-4E3D-BF20-A4F3E8511E48}"/>
    <cellStyle name="Comma 14" xfId="6210" xr:uid="{00000000-0005-0000-0000-000039030000}"/>
    <cellStyle name="Comma 14 2" xfId="10549" xr:uid="{7D655A52-190A-4648-B397-807EE0748365}"/>
    <cellStyle name="Comma 15" xfId="6262" xr:uid="{00000000-0005-0000-0000-00003A030000}"/>
    <cellStyle name="Comma 15 2" xfId="10550" xr:uid="{A0C5BF86-4A46-4809-A99A-1619862849E4}"/>
    <cellStyle name="Comma 16" xfId="6264" xr:uid="{00000000-0005-0000-0000-00003B030000}"/>
    <cellStyle name="Comma 16 2" xfId="10552" xr:uid="{404E0014-5438-4B79-B09A-8DA91708530E}"/>
    <cellStyle name="Comma 17" xfId="6263" xr:uid="{00000000-0005-0000-0000-00003C030000}"/>
    <cellStyle name="Comma 17 2" xfId="10551" xr:uid="{6B54B85F-65E1-4208-8D95-18A42BD2DEC0}"/>
    <cellStyle name="Comma 18" xfId="9778" xr:uid="{705E972F-6C94-4136-9A12-9E9D894ADBBA}"/>
    <cellStyle name="Comma 19" xfId="10574" xr:uid="{BFC572B4-6DCD-4A33-A699-030517202AF0}"/>
    <cellStyle name="Comma 2" xfId="1" xr:uid="{00000000-0005-0000-0000-00003D030000}"/>
    <cellStyle name="Comma 2 10" xfId="1447" xr:uid="{00000000-0005-0000-0000-00003E030000}"/>
    <cellStyle name="Comma 2 10 2" xfId="9819" xr:uid="{8AD1F722-EB10-43C0-8299-9F6EBBC14977}"/>
    <cellStyle name="Comma 2 11" xfId="1448" xr:uid="{00000000-0005-0000-0000-00003F030000}"/>
    <cellStyle name="Comma 2 11 2" xfId="1449" xr:uid="{00000000-0005-0000-0000-000040030000}"/>
    <cellStyle name="Comma 2 11 2 2" xfId="1450" xr:uid="{00000000-0005-0000-0000-000041030000}"/>
    <cellStyle name="Comma 2 11 2 2 2" xfId="9822" xr:uid="{EAE2A4B6-3D45-4627-BF14-0996A356F232}"/>
    <cellStyle name="Comma 2 11 2 3" xfId="9821" xr:uid="{AF32827F-F6A1-4A1C-930A-F1AE4FFA5981}"/>
    <cellStyle name="Comma 2 11 3" xfId="1451" xr:uid="{00000000-0005-0000-0000-000042030000}"/>
    <cellStyle name="Comma 2 11 3 2" xfId="9823" xr:uid="{A33F0B62-79B9-45C4-A4CC-C9C242643984}"/>
    <cellStyle name="Comma 2 11 4" xfId="9820" xr:uid="{C3197BE5-CCB0-486E-B1A7-F01442AF1182}"/>
    <cellStyle name="Comma 2 12" xfId="1452" xr:uid="{00000000-0005-0000-0000-000043030000}"/>
    <cellStyle name="Comma 2 12 2" xfId="1453" xr:uid="{00000000-0005-0000-0000-000044030000}"/>
    <cellStyle name="Comma 2 12 2 2" xfId="9825" xr:uid="{B670BB5C-0467-4ECB-9A4C-59657E0E2352}"/>
    <cellStyle name="Comma 2 12 3" xfId="9824" xr:uid="{3DE67104-937A-4F2C-8414-C6E00B6CFCA7}"/>
    <cellStyle name="Comma 2 13" xfId="1454" xr:uid="{00000000-0005-0000-0000-000045030000}"/>
    <cellStyle name="Comma 2 13 2" xfId="9826" xr:uid="{5C31B972-2014-4FDC-9D3B-EDA505BE3BF0}"/>
    <cellStyle name="Comma 2 14" xfId="1455" xr:uid="{00000000-0005-0000-0000-000046030000}"/>
    <cellStyle name="Comma 2 14 2" xfId="9827" xr:uid="{5D995FB0-CF15-4071-AD98-BBED520B295F}"/>
    <cellStyle name="Comma 2 15" xfId="1456" xr:uid="{00000000-0005-0000-0000-000047030000}"/>
    <cellStyle name="Comma 2 15 2" xfId="9828" xr:uid="{52562B2B-0C5D-4402-9F4F-588D132695B3}"/>
    <cellStyle name="Comma 2 16" xfId="1457" xr:uid="{00000000-0005-0000-0000-000048030000}"/>
    <cellStyle name="Comma 2 16 2" xfId="9829" xr:uid="{46C6906D-1A16-4AE1-A5BF-DD39A12499C2}"/>
    <cellStyle name="Comma 2 17" xfId="1458" xr:uid="{00000000-0005-0000-0000-000049030000}"/>
    <cellStyle name="Comma 2 17 2" xfId="9830" xr:uid="{28C17F2F-8FD8-42CA-91FD-7FC08C16E673}"/>
    <cellStyle name="Comma 2 18" xfId="1459" xr:uid="{00000000-0005-0000-0000-00004A030000}"/>
    <cellStyle name="Comma 2 18 2" xfId="9831" xr:uid="{E2EBF984-8DA0-4778-AF0E-76C663CC2E30}"/>
    <cellStyle name="Comma 2 19" xfId="1460" xr:uid="{00000000-0005-0000-0000-00004B030000}"/>
    <cellStyle name="Comma 2 19 2" xfId="9832" xr:uid="{AE3EBF38-58A4-468A-BCD4-9C0E2AF84A1E}"/>
    <cellStyle name="Comma 2 2" xfId="2" xr:uid="{00000000-0005-0000-0000-00004C030000}"/>
    <cellStyle name="Comma 2 2 10" xfId="1461" xr:uid="{00000000-0005-0000-0000-00004D030000}"/>
    <cellStyle name="Comma 2 2 10 2" xfId="9833" xr:uid="{D26BDE62-1FEB-4274-B1A5-02DE6D9669E0}"/>
    <cellStyle name="Comma 2 2 11" xfId="1462" xr:uid="{00000000-0005-0000-0000-00004E030000}"/>
    <cellStyle name="Comma 2 2 11 2" xfId="9834" xr:uid="{2A789483-8A7F-4941-826A-A6AD9E2CB000}"/>
    <cellStyle name="Comma 2 2 12" xfId="9772" xr:uid="{5590BAE1-CC12-41D3-9EC7-40FF051F0C10}"/>
    <cellStyle name="Comma 2 2 2" xfId="1463" xr:uid="{00000000-0005-0000-0000-00004F030000}"/>
    <cellStyle name="Comma 2 2 2 2" xfId="1464" xr:uid="{00000000-0005-0000-0000-000050030000}"/>
    <cellStyle name="Comma 2 2 2 2 2" xfId="9836" xr:uid="{76C009F4-241B-4140-81B1-80D34DF96691}"/>
    <cellStyle name="Comma 2 2 2 3" xfId="9835" xr:uid="{9A5CC9F4-8A5B-4F71-BCCC-D471BAD03648}"/>
    <cellStyle name="Comma 2 2 3" xfId="1465" xr:uid="{00000000-0005-0000-0000-000051030000}"/>
    <cellStyle name="Comma 2 2 3 2" xfId="9837" xr:uid="{7CDEF671-0E8A-4190-B118-A0539DCC7908}"/>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8 2" xfId="9838" xr:uid="{B0AE3478-EE90-46CC-A708-76EE2BFA1660}"/>
    <cellStyle name="Comma 2 2 9" xfId="1471" xr:uid="{00000000-0005-0000-0000-000057030000}"/>
    <cellStyle name="Comma 2 2 9 2" xfId="9839" xr:uid="{E4AE480E-3849-4ADA-8690-69620B6EA1E9}"/>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6 2" xfId="9840" xr:uid="{9E12FA73-BDDD-4EBF-808F-D5C3BA47D196}"/>
    <cellStyle name="Comma 2 3 7" xfId="1477" xr:uid="{00000000-0005-0000-0000-00005E030000}"/>
    <cellStyle name="Comma 2 3 7 2" xfId="9841" xr:uid="{E6440F48-EB62-4089-BE3C-B81775B48AD0}"/>
    <cellStyle name="Comma 2 3 8" xfId="1478" xr:uid="{00000000-0005-0000-0000-00005F030000}"/>
    <cellStyle name="Comma 2 3 8 2" xfId="9842" xr:uid="{7A7C0D0F-4EB3-48FF-BA2E-004EBE312E0D}"/>
    <cellStyle name="Comma 2 3 9" xfId="9775" xr:uid="{3CF27FF6-3128-438F-8746-AE6D7DD86BC3}"/>
    <cellStyle name="Comma 2 4" xfId="1479" xr:uid="{00000000-0005-0000-0000-000060030000}"/>
    <cellStyle name="Comma 2 4 2" xfId="1480" xr:uid="{00000000-0005-0000-0000-000061030000}"/>
    <cellStyle name="Comma 2 4 2 2" xfId="9844" xr:uid="{CBD32BF0-A4C3-40C4-BFE1-FD1A9E042C5F}"/>
    <cellStyle name="Comma 2 4 3" xfId="1481" xr:uid="{00000000-0005-0000-0000-000062030000}"/>
    <cellStyle name="Comma 2 4 3 2" xfId="9845" xr:uid="{C732F53B-C719-4B95-B0D9-1A787A4D354B}"/>
    <cellStyle name="Comma 2 4 4" xfId="9843" xr:uid="{112C4733-8256-4E64-A0AF-4C1A82A900B3}"/>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2 2 2" xfId="9850" xr:uid="{F9B3B5A5-F208-4270-96BD-BA8D3EFE2724}"/>
    <cellStyle name="Comma 2 5 2 2 2 3" xfId="9849" xr:uid="{93F79A77-D054-4582-A275-28126B45F689}"/>
    <cellStyle name="Comma 2 5 2 2 3" xfId="1487" xr:uid="{00000000-0005-0000-0000-000068030000}"/>
    <cellStyle name="Comma 2 5 2 2 3 2" xfId="9851" xr:uid="{A5BFACC1-8959-4570-BD64-3953181B9E8A}"/>
    <cellStyle name="Comma 2 5 2 2 4" xfId="9848" xr:uid="{59C49E23-EE09-41F1-AABD-B4F073AA946D}"/>
    <cellStyle name="Comma 2 5 2 3" xfId="1488" xr:uid="{00000000-0005-0000-0000-000069030000}"/>
    <cellStyle name="Comma 2 5 2 3 2" xfId="1489" xr:uid="{00000000-0005-0000-0000-00006A030000}"/>
    <cellStyle name="Comma 2 5 2 3 2 2" xfId="9853" xr:uid="{050ECA75-6785-47E2-ABFC-06512F7DE0E1}"/>
    <cellStyle name="Comma 2 5 2 3 3" xfId="9852" xr:uid="{69E88BF8-D66D-4EF4-986A-A19967AE70AF}"/>
    <cellStyle name="Comma 2 5 2 4" xfId="1490" xr:uid="{00000000-0005-0000-0000-00006B030000}"/>
    <cellStyle name="Comma 2 5 2 4 2" xfId="9854" xr:uid="{43243811-B7B9-439E-8F53-2BD6C8196BBB}"/>
    <cellStyle name="Comma 2 5 2 5" xfId="9847" xr:uid="{8048804C-B8D0-411B-8F66-99A9CA374309}"/>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2 2 2" xfId="9858" xr:uid="{A3C09A2F-CFD9-488A-9FFF-465631050AAA}"/>
    <cellStyle name="Comma 2 5 3 2 2 3" xfId="9857" xr:uid="{98EC6737-66A6-4E6D-A8FA-70ED53ED85EA}"/>
    <cellStyle name="Comma 2 5 3 2 3" xfId="1495" xr:uid="{00000000-0005-0000-0000-000070030000}"/>
    <cellStyle name="Comma 2 5 3 2 3 2" xfId="9859" xr:uid="{EF043816-D67E-4483-AC66-B04455E3D6D3}"/>
    <cellStyle name="Comma 2 5 3 2 4" xfId="9856" xr:uid="{9F13A5D8-7803-41C9-AEBA-C4E92435673D}"/>
    <cellStyle name="Comma 2 5 3 3" xfId="1496" xr:uid="{00000000-0005-0000-0000-000071030000}"/>
    <cellStyle name="Comma 2 5 3 3 2" xfId="1497" xr:uid="{00000000-0005-0000-0000-000072030000}"/>
    <cellStyle name="Comma 2 5 3 3 2 2" xfId="9861" xr:uid="{801E343A-5017-4A01-AA70-C979873E37A0}"/>
    <cellStyle name="Comma 2 5 3 3 3" xfId="9860" xr:uid="{4874F1B9-F664-4AF2-A4D9-FDF74BE4D5C5}"/>
    <cellStyle name="Comma 2 5 3 4" xfId="1498" xr:uid="{00000000-0005-0000-0000-000073030000}"/>
    <cellStyle name="Comma 2 5 3 4 2" xfId="9862" xr:uid="{175A2CCF-891F-4182-BDB3-CE2ED9347383}"/>
    <cellStyle name="Comma 2 5 3 5" xfId="9855" xr:uid="{5379EDEA-E195-4478-B590-EF834660919F}"/>
    <cellStyle name="Comma 2 5 4" xfId="1499" xr:uid="{00000000-0005-0000-0000-000074030000}"/>
    <cellStyle name="Comma 2 5 4 2" xfId="1500" xr:uid="{00000000-0005-0000-0000-000075030000}"/>
    <cellStyle name="Comma 2 5 4 2 2" xfId="1501" xr:uid="{00000000-0005-0000-0000-000076030000}"/>
    <cellStyle name="Comma 2 5 4 2 2 2" xfId="9865" xr:uid="{07375695-C75C-4A10-8A71-D8CE8E823BD4}"/>
    <cellStyle name="Comma 2 5 4 2 3" xfId="9864" xr:uid="{7493254C-67C1-43F2-871B-15F5BE35C722}"/>
    <cellStyle name="Comma 2 5 4 3" xfId="1502" xr:uid="{00000000-0005-0000-0000-000077030000}"/>
    <cellStyle name="Comma 2 5 4 3 2" xfId="9866" xr:uid="{17A2E81D-1A64-4BBA-BF83-5CED02F41EAF}"/>
    <cellStyle name="Comma 2 5 4 4" xfId="9863" xr:uid="{251B5605-0DAA-4EC2-A221-BF4F97C382B5}"/>
    <cellStyle name="Comma 2 5 5" xfId="1503" xr:uid="{00000000-0005-0000-0000-000078030000}"/>
    <cellStyle name="Comma 2 5 5 2" xfId="1504" xr:uid="{00000000-0005-0000-0000-000079030000}"/>
    <cellStyle name="Comma 2 5 5 2 2" xfId="9868" xr:uid="{2FEE873B-52CA-466B-9532-B2DACC2E7D20}"/>
    <cellStyle name="Comma 2 5 5 3" xfId="9867" xr:uid="{7A18A9CC-DEC7-41C8-B1CB-6C1507C20826}"/>
    <cellStyle name="Comma 2 5 6" xfId="1505" xr:uid="{00000000-0005-0000-0000-00007A030000}"/>
    <cellStyle name="Comma 2 5 6 2" xfId="9869" xr:uid="{D56BC317-B9DC-4ED5-9DB4-90A2AB965B57}"/>
    <cellStyle name="Comma 2 5 7" xfId="9846" xr:uid="{E335D968-7693-4C5E-B085-0140F8359DAB}"/>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2 2 2" xfId="9873" xr:uid="{14ED6973-39A3-45A4-8DC0-088BD49046EB}"/>
    <cellStyle name="Comma 2 6 2 2 3" xfId="9872" xr:uid="{2C63F0F2-7D00-450D-B92C-5CB0316D4A39}"/>
    <cellStyle name="Comma 2 6 2 3" xfId="1510" xr:uid="{00000000-0005-0000-0000-00007F030000}"/>
    <cellStyle name="Comma 2 6 2 3 2" xfId="9874" xr:uid="{B04B3A52-0892-493B-ACED-451025D88BC5}"/>
    <cellStyle name="Comma 2 6 2 4" xfId="9871" xr:uid="{915308AA-74BE-4AC1-A627-3148BE499373}"/>
    <cellStyle name="Comma 2 6 3" xfId="1511" xr:uid="{00000000-0005-0000-0000-000080030000}"/>
    <cellStyle name="Comma 2 6 3 2" xfId="1512" xr:uid="{00000000-0005-0000-0000-000081030000}"/>
    <cellStyle name="Comma 2 6 3 2 2" xfId="9876" xr:uid="{B1A4429E-21AC-41AB-96F1-3A4AB6EA9AEA}"/>
    <cellStyle name="Comma 2 6 3 3" xfId="9875" xr:uid="{D280D997-C480-4E2D-8AC1-DCE029AE9685}"/>
    <cellStyle name="Comma 2 6 4" xfId="1513" xr:uid="{00000000-0005-0000-0000-000082030000}"/>
    <cellStyle name="Comma 2 6 4 2" xfId="9877" xr:uid="{835B1D79-9469-4B2B-A267-86208E14CF12}"/>
    <cellStyle name="Comma 2 6 5" xfId="9870" xr:uid="{6D40EAAE-BC23-460B-A8E6-BB9AC7045317}"/>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2 2 2" xfId="9881" xr:uid="{1B1CE9EE-44F0-43BE-93F5-E1B911E566C4}"/>
    <cellStyle name="Comma 2 7 2 2 3" xfId="9880" xr:uid="{413C59CA-9410-42A6-927F-645D4E2C976A}"/>
    <cellStyle name="Comma 2 7 2 3" xfId="1518" xr:uid="{00000000-0005-0000-0000-000087030000}"/>
    <cellStyle name="Comma 2 7 2 3 2" xfId="9882" xr:uid="{87E41E91-D753-4A8E-AC25-460E69F12D9E}"/>
    <cellStyle name="Comma 2 7 2 4" xfId="9879" xr:uid="{06ACA09A-745B-4D0C-8435-36E00DA265D0}"/>
    <cellStyle name="Comma 2 7 3" xfId="1519" xr:uid="{00000000-0005-0000-0000-000088030000}"/>
    <cellStyle name="Comma 2 7 3 2" xfId="1520" xr:uid="{00000000-0005-0000-0000-000089030000}"/>
    <cellStyle name="Comma 2 7 3 2 2" xfId="9884" xr:uid="{F98253CF-C107-41E3-9F13-A482D76258FE}"/>
    <cellStyle name="Comma 2 7 3 3" xfId="9883" xr:uid="{6BF224F5-ACCC-40A7-B87E-A3C1BCC1AB19}"/>
    <cellStyle name="Comma 2 7 4" xfId="1521" xr:uid="{00000000-0005-0000-0000-00008A030000}"/>
    <cellStyle name="Comma 2 7 4 2" xfId="9885" xr:uid="{0892EA7B-B885-4B49-86F5-6A8E893533B9}"/>
    <cellStyle name="Comma 2 7 5" xfId="9878" xr:uid="{080585A4-4203-401A-8DFF-342CC10DABB9}"/>
    <cellStyle name="Comma 2 8" xfId="1522" xr:uid="{00000000-0005-0000-0000-00008B030000}"/>
    <cellStyle name="Comma 2 8 2" xfId="9886" xr:uid="{1965A70C-99F7-42A2-92DE-5FBD51C92A77}"/>
    <cellStyle name="Comma 2 9" xfId="1523" xr:uid="{00000000-0005-0000-0000-00008C030000}"/>
    <cellStyle name="Comma 2 9 2" xfId="1524" xr:uid="{00000000-0005-0000-0000-00008D030000}"/>
    <cellStyle name="Comma 2 9 2 2" xfId="1525" xr:uid="{00000000-0005-0000-0000-00008E030000}"/>
    <cellStyle name="Comma 2 9 2 2 2" xfId="9889" xr:uid="{FD3BC5F3-8660-4FE7-A990-4010A8E65A5A}"/>
    <cellStyle name="Comma 2 9 2 3" xfId="9888" xr:uid="{1AB3D9FF-760B-4C1F-AFA2-A682ED34BEDE}"/>
    <cellStyle name="Comma 2 9 3" xfId="1526" xr:uid="{00000000-0005-0000-0000-00008F030000}"/>
    <cellStyle name="Comma 2 9 3 2" xfId="9890" xr:uid="{A71362A0-A3F0-44D2-839A-87A42FA79DB3}"/>
    <cellStyle name="Comma 2 9 4" xfId="9887" xr:uid="{FBE2B612-3078-4A91-B4A7-D63D665B9FED}"/>
    <cellStyle name="Comma 2*" xfId="1527" xr:uid="{00000000-0005-0000-0000-000090030000}"/>
    <cellStyle name="Comma 3" xfId="3" xr:uid="{00000000-0005-0000-0000-000091030000}"/>
    <cellStyle name="Comma 3 10" xfId="9773" xr:uid="{E2BAFDDC-A529-4C45-A437-DBAEE7B25AF0}"/>
    <cellStyle name="Comma 3 2" xfId="40" xr:uid="{00000000-0005-0000-0000-000092030000}"/>
    <cellStyle name="Comma 3 2 2" xfId="1528" xr:uid="{00000000-0005-0000-0000-000093030000}"/>
    <cellStyle name="Comma 3 2 2 2" xfId="9891" xr:uid="{8E730EAA-D598-4042-BE4E-08D3B29C96BA}"/>
    <cellStyle name="Comma 3 2 3" xfId="9776" xr:uid="{D7F8FC81-C1F7-4D97-9E11-97FC5C85869E}"/>
    <cellStyle name="Comma 3 3" xfId="1529" xr:uid="{00000000-0005-0000-0000-000094030000}"/>
    <cellStyle name="Comma 3 3 2" xfId="1530" xr:uid="{00000000-0005-0000-0000-000095030000}"/>
    <cellStyle name="Comma 3 3 2 2" xfId="1531" xr:uid="{00000000-0005-0000-0000-000096030000}"/>
    <cellStyle name="Comma 3 3 2 2 2" xfId="9894" xr:uid="{098C5697-3632-4C3E-B854-BCC708C80D02}"/>
    <cellStyle name="Comma 3 3 2 3" xfId="9893" xr:uid="{C5F47B3E-CA43-4E59-A2AF-9E67B190F5AD}"/>
    <cellStyle name="Comma 3 3 3" xfId="1532" xr:uid="{00000000-0005-0000-0000-000097030000}"/>
    <cellStyle name="Comma 3 3 3 2" xfId="9895" xr:uid="{B9346101-7D44-45A7-894E-B28ED2E87D41}"/>
    <cellStyle name="Comma 3 3 4" xfId="1533" xr:uid="{00000000-0005-0000-0000-000098030000}"/>
    <cellStyle name="Comma 3 3 4 2" xfId="9896" xr:uid="{535D5D9E-F988-4F3C-B577-358F94AF9CC7}"/>
    <cellStyle name="Comma 3 3 5" xfId="9892" xr:uid="{37E630A0-305B-480C-984E-56CFA7273738}"/>
    <cellStyle name="Comma 3 4" xfId="1534" xr:uid="{00000000-0005-0000-0000-000099030000}"/>
    <cellStyle name="Comma 3 4 2" xfId="1535" xr:uid="{00000000-0005-0000-0000-00009A030000}"/>
    <cellStyle name="Comma 3 4 2 2" xfId="9898" xr:uid="{ACD78EFB-D769-464D-8197-D902AC113868}"/>
    <cellStyle name="Comma 3 4 3" xfId="1536" xr:uid="{00000000-0005-0000-0000-00009B030000}"/>
    <cellStyle name="Comma 3 4 3 2" xfId="9899" xr:uid="{D25D318F-98B5-4B36-AB3F-41423EFE64C2}"/>
    <cellStyle name="Comma 3 4 4" xfId="9897" xr:uid="{CC61B099-28C9-4F0C-A816-C788894AF670}"/>
    <cellStyle name="Comma 3 5" xfId="1537" xr:uid="{00000000-0005-0000-0000-00009C030000}"/>
    <cellStyle name="Comma 3 5 2" xfId="9900" xr:uid="{E167AFC5-4E24-460D-A55F-80C442912180}"/>
    <cellStyle name="Comma 3 6" xfId="1538" xr:uid="{00000000-0005-0000-0000-00009D030000}"/>
    <cellStyle name="Comma 3 6 2" xfId="9901" xr:uid="{BCD7C7BA-6F82-43B3-A1FE-70DFBF555D29}"/>
    <cellStyle name="Comma 3 7" xfId="1539" xr:uid="{00000000-0005-0000-0000-00009E030000}"/>
    <cellStyle name="Comma 3 7 2" xfId="9902" xr:uid="{D6F759F7-0C7C-419C-868F-8C19B9DBE72E}"/>
    <cellStyle name="Comma 3 8" xfId="1540" xr:uid="{00000000-0005-0000-0000-00009F030000}"/>
    <cellStyle name="Comma 3 8 2" xfId="9903" xr:uid="{39C748D7-1BE9-440C-8538-2F7BDAF0E1F3}"/>
    <cellStyle name="Comma 3 9" xfId="1541" xr:uid="{00000000-0005-0000-0000-0000A0030000}"/>
    <cellStyle name="Comma 3 9 2" xfId="9904" xr:uid="{9B7749F4-676B-4D02-8904-AAF3A6D702E6}"/>
    <cellStyle name="Comma 4" xfId="38" xr:uid="{00000000-0005-0000-0000-0000A1030000}"/>
    <cellStyle name="Comma 4 10" xfId="1542" xr:uid="{00000000-0005-0000-0000-0000A2030000}"/>
    <cellStyle name="Comma 4 10 2" xfId="9905" xr:uid="{7A884E44-9401-4C15-A0EA-AD6546095D1B}"/>
    <cellStyle name="Comma 4 11" xfId="1543" xr:uid="{00000000-0005-0000-0000-0000A3030000}"/>
    <cellStyle name="Comma 4 11 2" xfId="9906" xr:uid="{ECB03202-BE64-4A43-BE11-036904A7B19C}"/>
    <cellStyle name="Comma 4 12" xfId="1544" xr:uid="{00000000-0005-0000-0000-0000A4030000}"/>
    <cellStyle name="Comma 4 12 2" xfId="9907" xr:uid="{CB5EC297-9C5C-4C9B-B20B-8344A9C14643}"/>
    <cellStyle name="Comma 4 13" xfId="1545" xr:uid="{00000000-0005-0000-0000-0000A5030000}"/>
    <cellStyle name="Comma 4 13 2" xfId="9908" xr:uid="{EF46F062-5415-43ED-A401-5E2907961DA6}"/>
    <cellStyle name="Comma 4 14" xfId="1546" xr:uid="{00000000-0005-0000-0000-0000A6030000}"/>
    <cellStyle name="Comma 4 14 2" xfId="9909" xr:uid="{E39D9616-E3EC-4981-AFFB-AB7298995580}"/>
    <cellStyle name="Comma 4 15" xfId="9774" xr:uid="{2B20384E-6376-426F-B26C-3B2A9953F2D7}"/>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2 2 2" xfId="9913" xr:uid="{7760D165-ED67-4100-9F44-82173AA89811}"/>
    <cellStyle name="Comma 4 2 2 2 3" xfId="9912" xr:uid="{906F324E-D13D-45BF-BFF4-D3EA0654B97D}"/>
    <cellStyle name="Comma 4 2 2 3" xfId="1551" xr:uid="{00000000-0005-0000-0000-0000AB030000}"/>
    <cellStyle name="Comma 4 2 2 3 2" xfId="9914" xr:uid="{0F94FB01-7FAA-4CFE-B904-CDFC1BE5B341}"/>
    <cellStyle name="Comma 4 2 2 4" xfId="9911" xr:uid="{859F65AE-C547-4A77-8969-741EFBB610B7}"/>
    <cellStyle name="Comma 4 2 3" xfId="1552" xr:uid="{00000000-0005-0000-0000-0000AC030000}"/>
    <cellStyle name="Comma 4 2 3 2" xfId="1553" xr:uid="{00000000-0005-0000-0000-0000AD030000}"/>
    <cellStyle name="Comma 4 2 3 2 2" xfId="9916" xr:uid="{1CEB1E3C-BBDA-4288-B3F9-7240FE2D2101}"/>
    <cellStyle name="Comma 4 2 3 3" xfId="9915" xr:uid="{FD709FCA-8AF6-4FD5-B311-74CB7E221CA4}"/>
    <cellStyle name="Comma 4 2 4" xfId="1554" xr:uid="{00000000-0005-0000-0000-0000AE030000}"/>
    <cellStyle name="Comma 4 2 4 2" xfId="9917" xr:uid="{0AF14C24-0D11-4E0E-A781-6F3BA6E0A371}"/>
    <cellStyle name="Comma 4 2 5" xfId="1555" xr:uid="{00000000-0005-0000-0000-0000AF030000}"/>
    <cellStyle name="Comma 4 2 5 2" xfId="9918" xr:uid="{CEE0B889-931D-41B3-9CA4-D1E54BA89034}"/>
    <cellStyle name="Comma 4 2 6" xfId="9910" xr:uid="{C6CF757C-479E-45CF-A314-4A6B59741B1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2 2 2" xfId="9922" xr:uid="{25EBE500-3BD4-4AEF-982E-F6466AE0A26C}"/>
    <cellStyle name="Comma 4 3 2 2 3" xfId="9921" xr:uid="{C6F12BDC-DA05-4F72-BCDF-7F3F7B21D45C}"/>
    <cellStyle name="Comma 4 3 2 3" xfId="1560" xr:uid="{00000000-0005-0000-0000-0000B4030000}"/>
    <cellStyle name="Comma 4 3 2 3 2" xfId="9923" xr:uid="{CCEF883B-0DA1-4162-B406-FD55CD42FC68}"/>
    <cellStyle name="Comma 4 3 2 4" xfId="9920" xr:uid="{FD96CAA0-6328-42CF-8AAF-6C2711211584}"/>
    <cellStyle name="Comma 4 3 3" xfId="1561" xr:uid="{00000000-0005-0000-0000-0000B5030000}"/>
    <cellStyle name="Comma 4 3 3 2" xfId="1562" xr:uid="{00000000-0005-0000-0000-0000B6030000}"/>
    <cellStyle name="Comma 4 3 3 2 2" xfId="9925" xr:uid="{DDBBDBFC-4710-47C3-9F7C-A1C0659CE6BB}"/>
    <cellStyle name="Comma 4 3 3 3" xfId="9924" xr:uid="{A253B811-B698-42CB-9A77-14B0531AAE0D}"/>
    <cellStyle name="Comma 4 3 4" xfId="1563" xr:uid="{00000000-0005-0000-0000-0000B7030000}"/>
    <cellStyle name="Comma 4 3 4 2" xfId="9926" xr:uid="{08C0556D-0656-43FD-A435-B6F2B589D84D}"/>
    <cellStyle name="Comma 4 3 5" xfId="9919" xr:uid="{654B36AE-4FC2-4AA7-BD7E-90DB761CF2FC}"/>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2 2 2" xfId="9929" xr:uid="{0B1BBE81-4EA6-47C0-BB90-3345EAE66F0A}"/>
    <cellStyle name="Comma 4 4 2 2 3" xfId="9928" xr:uid="{04086C46-9C9F-4279-BC34-215E9F0636A5}"/>
    <cellStyle name="Comma 4 4 2 3" xfId="1568" xr:uid="{00000000-0005-0000-0000-0000BC030000}"/>
    <cellStyle name="Comma 4 4 2 3 2" xfId="9930" xr:uid="{16CAF836-94EF-4F7D-8C28-856237A23DAF}"/>
    <cellStyle name="Comma 4 4 2 4" xfId="9927" xr:uid="{720E7053-E654-4233-903A-DD13945C7711}"/>
    <cellStyle name="Comma 4 4 3" xfId="1569" xr:uid="{00000000-0005-0000-0000-0000BD030000}"/>
    <cellStyle name="Comma 4 4 3 2" xfId="1570" xr:uid="{00000000-0005-0000-0000-0000BE030000}"/>
    <cellStyle name="Comma 4 4 3 2 2" xfId="9932" xr:uid="{506A1EA1-7B42-4297-9586-408E85786FAA}"/>
    <cellStyle name="Comma 4 4 3 3" xfId="9931" xr:uid="{3A3447F5-146E-4054-B8A8-E61B0DE135A6}"/>
    <cellStyle name="Comma 4 4 4" xfId="1571" xr:uid="{00000000-0005-0000-0000-0000BF030000}"/>
    <cellStyle name="Comma 4 4 4 2" xfId="9933" xr:uid="{D73C086B-370B-4B7A-B65A-8947C0B160B9}"/>
    <cellStyle name="Comma 4 5" xfId="1572" xr:uid="{00000000-0005-0000-0000-0000C0030000}"/>
    <cellStyle name="Comma 4 5 2" xfId="1573" xr:uid="{00000000-0005-0000-0000-0000C1030000}"/>
    <cellStyle name="Comma 4 5 2 2" xfId="1574" xr:uid="{00000000-0005-0000-0000-0000C2030000}"/>
    <cellStyle name="Comma 4 5 2 2 2" xfId="9936" xr:uid="{979A15FA-3A18-4183-8947-D0DB6F4FD4D5}"/>
    <cellStyle name="Comma 4 5 2 3" xfId="9935" xr:uid="{6B9C97B2-3843-46D7-9DE7-DF66A2F195D3}"/>
    <cellStyle name="Comma 4 5 3" xfId="1575" xr:uid="{00000000-0005-0000-0000-0000C3030000}"/>
    <cellStyle name="Comma 4 5 3 2" xfId="9937" xr:uid="{F2D6F675-11CA-482B-95D0-62DC6FD4E9D7}"/>
    <cellStyle name="Comma 4 5 4" xfId="9934" xr:uid="{6D5DD090-A1B8-4446-A2CC-EDC5C6EFA661}"/>
    <cellStyle name="Comma 4 6" xfId="1576" xr:uid="{00000000-0005-0000-0000-0000C4030000}"/>
    <cellStyle name="Comma 4 6 2" xfId="1577" xr:uid="{00000000-0005-0000-0000-0000C5030000}"/>
    <cellStyle name="Comma 4 6 2 2" xfId="1578" xr:uid="{00000000-0005-0000-0000-0000C6030000}"/>
    <cellStyle name="Comma 4 6 2 2 2" xfId="9940" xr:uid="{21A9A6A1-EB9E-4558-AB3B-CDF78AC1CDD0}"/>
    <cellStyle name="Comma 4 6 2 3" xfId="9939" xr:uid="{DDFF901D-03CA-438C-A508-56344CA6A61A}"/>
    <cellStyle name="Comma 4 6 3" xfId="1579" xr:uid="{00000000-0005-0000-0000-0000C7030000}"/>
    <cellStyle name="Comma 4 6 3 2" xfId="9941" xr:uid="{9B6DBB4C-64DB-4BAF-8085-9F841B2136BD}"/>
    <cellStyle name="Comma 4 6 4" xfId="9938" xr:uid="{89A3BC94-4DF3-4199-A3F1-342388888D62}"/>
    <cellStyle name="Comma 4 7" xfId="1580" xr:uid="{00000000-0005-0000-0000-0000C8030000}"/>
    <cellStyle name="Comma 4 7 2" xfId="1581" xr:uid="{00000000-0005-0000-0000-0000C9030000}"/>
    <cellStyle name="Comma 4 7 2 2" xfId="9943" xr:uid="{A9D41AE7-5613-43CE-8D14-3A882760E780}"/>
    <cellStyle name="Comma 4 7 3" xfId="9942" xr:uid="{CA4A1F34-C1C4-4454-BE33-1140957427F4}"/>
    <cellStyle name="Comma 4 8" xfId="1582" xr:uid="{00000000-0005-0000-0000-0000CA030000}"/>
    <cellStyle name="Comma 4 8 2" xfId="9944" xr:uid="{E02A7ED6-9092-4066-9487-159797932D63}"/>
    <cellStyle name="Comma 4 9" xfId="1583" xr:uid="{00000000-0005-0000-0000-0000CB030000}"/>
    <cellStyle name="Comma 4 9 2" xfId="9945" xr:uid="{CCE79257-6BE7-4C69-9E56-8011A69A44FF}"/>
    <cellStyle name="Comma 5" xfId="90" xr:uid="{00000000-0005-0000-0000-0000CC030000}"/>
    <cellStyle name="Comma 5 10" xfId="1584" xr:uid="{00000000-0005-0000-0000-0000CD030000}"/>
    <cellStyle name="Comma 5 10 2" xfId="9946" xr:uid="{960F809D-D13E-4776-9D73-61E249DFB61F}"/>
    <cellStyle name="Comma 5 11" xfId="1585" xr:uid="{00000000-0005-0000-0000-0000CE030000}"/>
    <cellStyle name="Comma 5 11 2" xfId="9947" xr:uid="{06DA9168-4DC8-407F-B3EA-B1E79F5A396B}"/>
    <cellStyle name="Comma 5 12" xfId="1586" xr:uid="{00000000-0005-0000-0000-0000CF030000}"/>
    <cellStyle name="Comma 5 12 2" xfId="9948" xr:uid="{2B3DAB4B-302A-46CD-B948-F5DF0D6034AC}"/>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2 2 2" xfId="9952" xr:uid="{F57510CB-8192-490A-BC72-E10FC3204BD7}"/>
    <cellStyle name="Comma 5 2 2 2 3" xfId="9951" xr:uid="{1E06AEDC-5FBB-4079-95EC-ADB0A1D31ACD}"/>
    <cellStyle name="Comma 5 2 2 3" xfId="1591" xr:uid="{00000000-0005-0000-0000-0000D4030000}"/>
    <cellStyle name="Comma 5 2 2 3 2" xfId="9953" xr:uid="{3380BBA0-3278-45E1-A1EE-C6DE81CEBB0B}"/>
    <cellStyle name="Comma 5 2 2 4" xfId="9950" xr:uid="{532971CB-2050-4A84-A2A0-EEB96129E297}"/>
    <cellStyle name="Comma 5 2 3" xfId="1592" xr:uid="{00000000-0005-0000-0000-0000D5030000}"/>
    <cellStyle name="Comma 5 2 3 2" xfId="1593" xr:uid="{00000000-0005-0000-0000-0000D6030000}"/>
    <cellStyle name="Comma 5 2 3 2 2" xfId="9955" xr:uid="{CF0C125A-8785-4CE6-A94C-8FE182FAB3EA}"/>
    <cellStyle name="Comma 5 2 3 3" xfId="9954" xr:uid="{947FF75B-4C9B-46A3-9ED8-61BF72DDFF71}"/>
    <cellStyle name="Comma 5 2 4" xfId="1594" xr:uid="{00000000-0005-0000-0000-0000D7030000}"/>
    <cellStyle name="Comma 5 2 4 2" xfId="9956" xr:uid="{A23D37B1-45D0-41F9-8B6A-E3ED78E47232}"/>
    <cellStyle name="Comma 5 2 5" xfId="9949" xr:uid="{E5FD4BE7-03DA-4597-9C1A-C76E57352B0E}"/>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2 2 2" xfId="9960" xr:uid="{CCBCB5E7-2F0C-407C-B11C-0E54A23DCAA6}"/>
    <cellStyle name="Comma 5 3 2 2 3" xfId="9959" xr:uid="{D0B0C447-A04E-47D7-ABBA-1688B22A1A3C}"/>
    <cellStyle name="Comma 5 3 2 3" xfId="1599" xr:uid="{00000000-0005-0000-0000-0000DC030000}"/>
    <cellStyle name="Comma 5 3 2 3 2" xfId="9961" xr:uid="{2ED34C6B-CC2A-4BBD-B266-D1AB92ACE41E}"/>
    <cellStyle name="Comma 5 3 2 4" xfId="9958" xr:uid="{4A94E06A-F3BA-4813-BF79-BF319AE424F2}"/>
    <cellStyle name="Comma 5 3 3" xfId="1600" xr:uid="{00000000-0005-0000-0000-0000DD030000}"/>
    <cellStyle name="Comma 5 3 3 2" xfId="1601" xr:uid="{00000000-0005-0000-0000-0000DE030000}"/>
    <cellStyle name="Comma 5 3 3 2 2" xfId="9963" xr:uid="{F7F40C0C-9136-45DE-843C-F6CF005645F8}"/>
    <cellStyle name="Comma 5 3 3 3" xfId="9962" xr:uid="{F8A3802D-1E93-442D-9044-226CD6C37DED}"/>
    <cellStyle name="Comma 5 3 4" xfId="1602" xr:uid="{00000000-0005-0000-0000-0000DF030000}"/>
    <cellStyle name="Comma 5 3 4 2" xfId="9964" xr:uid="{E46D1142-2C2C-457C-ABBD-FABB5C1636BF}"/>
    <cellStyle name="Comma 5 3 5" xfId="9957" xr:uid="{3CE79938-3899-4C51-8A0B-A7D16D5362FD}"/>
    <cellStyle name="Comma 5 4" xfId="1603" xr:uid="{00000000-0005-0000-0000-0000E0030000}"/>
    <cellStyle name="Comma 5 4 2" xfId="1604" xr:uid="{00000000-0005-0000-0000-0000E1030000}"/>
    <cellStyle name="Comma 5 4 2 2" xfId="1605" xr:uid="{00000000-0005-0000-0000-0000E2030000}"/>
    <cellStyle name="Comma 5 4 2 2 2" xfId="9967" xr:uid="{B7D5F885-D76D-4BD2-A4AF-C6B2FC01C485}"/>
    <cellStyle name="Comma 5 4 2 3" xfId="9966" xr:uid="{45F3C9B1-182E-4A20-91E3-9E47CACF9132}"/>
    <cellStyle name="Comma 5 4 3" xfId="1606" xr:uid="{00000000-0005-0000-0000-0000E3030000}"/>
    <cellStyle name="Comma 5 4 3 2" xfId="9968" xr:uid="{B18D986F-B878-4E87-BD1F-76463BEE6C21}"/>
    <cellStyle name="Comma 5 4 4" xfId="9965" xr:uid="{8681312A-0834-4A1C-B0F8-A6ED576E4AB3}"/>
    <cellStyle name="Comma 5 5" xfId="1607" xr:uid="{00000000-0005-0000-0000-0000E4030000}"/>
    <cellStyle name="Comma 5 5 2" xfId="1608" xr:uid="{00000000-0005-0000-0000-0000E5030000}"/>
    <cellStyle name="Comma 5 5 2 2" xfId="1609" xr:uid="{00000000-0005-0000-0000-0000E6030000}"/>
    <cellStyle name="Comma 5 5 2 2 2" xfId="9971" xr:uid="{EECF6714-3581-46FD-B36C-953FF6A734D6}"/>
    <cellStyle name="Comma 5 5 2 3" xfId="9970" xr:uid="{AEEADD88-91CE-412D-922C-A8D05C2AAFA9}"/>
    <cellStyle name="Comma 5 5 3" xfId="1610" xr:uid="{00000000-0005-0000-0000-0000E7030000}"/>
    <cellStyle name="Comma 5 5 3 2" xfId="9972" xr:uid="{68DECEC6-524C-4DF8-A7D0-84F3DC14AD49}"/>
    <cellStyle name="Comma 5 5 4" xfId="9969" xr:uid="{801CA3FD-9762-4A6E-ADCE-52E753B55DDB}"/>
    <cellStyle name="Comma 5 6" xfId="1611" xr:uid="{00000000-0005-0000-0000-0000E8030000}"/>
    <cellStyle name="Comma 5 6 2" xfId="1612" xr:uid="{00000000-0005-0000-0000-0000E9030000}"/>
    <cellStyle name="Comma 5 6 2 2" xfId="9974" xr:uid="{8BA434A3-76B3-45BE-B599-D221299AD372}"/>
    <cellStyle name="Comma 5 6 3" xfId="9973" xr:uid="{28171F11-CDD9-43EA-B7D5-1069686B1648}"/>
    <cellStyle name="Comma 5 7" xfId="1613" xr:uid="{00000000-0005-0000-0000-0000EA030000}"/>
    <cellStyle name="Comma 5 7 2" xfId="9975" xr:uid="{361FE610-E8C8-4F77-8D0D-86EC253D2AE5}"/>
    <cellStyle name="Comma 5 8" xfId="1614" xr:uid="{00000000-0005-0000-0000-0000EB030000}"/>
    <cellStyle name="Comma 5 8 2" xfId="9976" xr:uid="{2F36B1C8-C490-4707-804D-4B2956F0A162}"/>
    <cellStyle name="Comma 5 9" xfId="1615" xr:uid="{00000000-0005-0000-0000-0000EC030000}"/>
    <cellStyle name="Comma 5 9 2" xfId="9977" xr:uid="{B2FEA5A6-FF10-4BBA-833E-7F5C74E83F6B}"/>
    <cellStyle name="Comma 6" xfId="111" xr:uid="{00000000-0005-0000-0000-0000ED030000}"/>
    <cellStyle name="Comma 6 2" xfId="1616" xr:uid="{00000000-0005-0000-0000-0000EE030000}"/>
    <cellStyle name="Comma 6 2 2" xfId="9978" xr:uid="{D4D9ABBD-CD70-4C8E-9F46-5BD6F0B24D2A}"/>
    <cellStyle name="Comma 6 3" xfId="1617" xr:uid="{00000000-0005-0000-0000-0000EF030000}"/>
    <cellStyle name="Comma 6 3 2" xfId="9979" xr:uid="{C9BB6935-E135-423F-BA04-ADC4123C8305}"/>
    <cellStyle name="Comma 6 4" xfId="1618" xr:uid="{00000000-0005-0000-0000-0000F0030000}"/>
    <cellStyle name="Comma 6 4 2" xfId="9980" xr:uid="{129B7BDE-D8CD-4887-AF86-87F0413EC0D8}"/>
    <cellStyle name="Comma 6 5" xfId="1619" xr:uid="{00000000-0005-0000-0000-0000F1030000}"/>
    <cellStyle name="Comma 6 5 2" xfId="9981" xr:uid="{B109510E-3AE3-4028-8511-C91F258D4454}"/>
    <cellStyle name="Comma 6 6" xfId="1620" xr:uid="{00000000-0005-0000-0000-0000F2030000}"/>
    <cellStyle name="Comma 6 6 2" xfId="9982" xr:uid="{EB6FE1F5-9507-4C5B-B9A3-982BBBCE5BA2}"/>
    <cellStyle name="Comma 6 7" xfId="622" xr:uid="{00000000-0005-0000-0000-0000F3030000}"/>
    <cellStyle name="Comma 6 7 2" xfId="9795" xr:uid="{34C005D4-B185-4856-A5BC-1E1B15C14358}"/>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2 2 2" xfId="9986" xr:uid="{C14F905E-D8E2-483C-B6D2-92D44063CA8D}"/>
    <cellStyle name="Comma 7 2 2 3" xfId="9985" xr:uid="{9E2AC08A-00B4-4555-8C6B-0335FF90F943}"/>
    <cellStyle name="Comma 7 2 3" xfId="1625" xr:uid="{00000000-0005-0000-0000-0000F8030000}"/>
    <cellStyle name="Comma 7 2 3 2" xfId="9987" xr:uid="{352FEC36-610B-4342-A031-B43E5C4D55B1}"/>
    <cellStyle name="Comma 7 2 4" xfId="9984" xr:uid="{880FDCD0-4DF5-4B0C-940E-DC5463E47F1A}"/>
    <cellStyle name="Comma 7 3" xfId="1626" xr:uid="{00000000-0005-0000-0000-0000F9030000}"/>
    <cellStyle name="Comma 7 3 2" xfId="1627" xr:uid="{00000000-0005-0000-0000-0000FA030000}"/>
    <cellStyle name="Comma 7 3 2 2" xfId="9989" xr:uid="{E8FF53AC-E4E6-433C-A517-32C8B88B3DCD}"/>
    <cellStyle name="Comma 7 3 3" xfId="9988" xr:uid="{76DD2B6C-FAFD-4F0C-8019-0F5B9118AD23}"/>
    <cellStyle name="Comma 7 4" xfId="1628" xr:uid="{00000000-0005-0000-0000-0000FB030000}"/>
    <cellStyle name="Comma 7 4 2" xfId="9990" xr:uid="{493D99AD-99CF-4AB6-B980-5565859BDE30}"/>
    <cellStyle name="Comma 7 5" xfId="1629" xr:uid="{00000000-0005-0000-0000-0000FC030000}"/>
    <cellStyle name="Comma 7 5 2" xfId="9991" xr:uid="{EF8A8B0C-E764-48C8-BB7E-93AC074F7EBA}"/>
    <cellStyle name="Comma 7 6" xfId="1630" xr:uid="{00000000-0005-0000-0000-0000FD030000}"/>
    <cellStyle name="Comma 7 6 2" xfId="9992" xr:uid="{9626DA24-C729-4A36-AD53-641E6A74E467}"/>
    <cellStyle name="Comma 7 7" xfId="1631" xr:uid="{00000000-0005-0000-0000-0000FE030000}"/>
    <cellStyle name="Comma 7 7 2" xfId="9993" xr:uid="{0F1AF8A1-9D5E-4FF8-9F08-A178725A2CD4}"/>
    <cellStyle name="Comma 7 8" xfId="1632" xr:uid="{00000000-0005-0000-0000-0000FF030000}"/>
    <cellStyle name="Comma 7 8 2" xfId="9994" xr:uid="{D6852243-C2C6-4E52-A829-D9F8C9C7335A}"/>
    <cellStyle name="Comma 7 9" xfId="9983" xr:uid="{D95556A1-6C8E-41C4-B29F-A152F47E906D}"/>
    <cellStyle name="Comma 8" xfId="1633" xr:uid="{00000000-0005-0000-0000-000000040000}"/>
    <cellStyle name="Comma 8 2" xfId="1634" xr:uid="{00000000-0005-0000-0000-000001040000}"/>
    <cellStyle name="Comma 8 2 2" xfId="1635" xr:uid="{00000000-0005-0000-0000-000002040000}"/>
    <cellStyle name="Comma 8 2 2 2" xfId="9997" xr:uid="{FD1D445C-F5CB-4A68-BDFE-EE7338C298E9}"/>
    <cellStyle name="Comma 8 2 3" xfId="9996" xr:uid="{96491D85-EE79-47A1-A0A2-44CA30F779E2}"/>
    <cellStyle name="Comma 8 3" xfId="1636" xr:uid="{00000000-0005-0000-0000-000003040000}"/>
    <cellStyle name="Comma 8 3 2" xfId="9998" xr:uid="{A7058DA6-AE72-49E7-9197-91FBF5F8C03C}"/>
    <cellStyle name="Comma 8 4" xfId="1637" xr:uid="{00000000-0005-0000-0000-000004040000}"/>
    <cellStyle name="Comma 8 4 2" xfId="9999" xr:uid="{75318AB8-F2EB-4726-9E1A-CD7F11765D1E}"/>
    <cellStyle name="Comma 8 5" xfId="1638" xr:uid="{00000000-0005-0000-0000-000005040000}"/>
    <cellStyle name="Comma 8 5 2" xfId="10000" xr:uid="{8C457DCB-5DD4-4F65-A938-CF4445CC8A2E}"/>
    <cellStyle name="Comma 8 6" xfId="1639" xr:uid="{00000000-0005-0000-0000-000006040000}"/>
    <cellStyle name="Comma 8 6 2" xfId="10001" xr:uid="{69AD9D41-08F9-488D-8173-B1F97A2EFA2B}"/>
    <cellStyle name="Comma 8 7" xfId="1640" xr:uid="{00000000-0005-0000-0000-000007040000}"/>
    <cellStyle name="Comma 8 7 2" xfId="10002" xr:uid="{12FCB432-9864-4FAE-B5A9-DF05D5569193}"/>
    <cellStyle name="Comma 8 8" xfId="9995" xr:uid="{16A59DC3-0DEF-438E-BE64-6ACC5002192E}"/>
    <cellStyle name="Comma 9" xfId="1641" xr:uid="{00000000-0005-0000-0000-000008040000}"/>
    <cellStyle name="Comma 9 2" xfId="1642" xr:uid="{00000000-0005-0000-0000-000009040000}"/>
    <cellStyle name="Comma 9 2 2" xfId="10004" xr:uid="{C928AAFE-59D5-430B-9844-E5BD5B0D17CA}"/>
    <cellStyle name="Comma 9 3" xfId="1643" xr:uid="{00000000-0005-0000-0000-00000A040000}"/>
    <cellStyle name="Comma 9 3 2" xfId="10005" xr:uid="{35B18176-CC30-4F32-A5F1-264F5A404C11}"/>
    <cellStyle name="Comma 9 4" xfId="1644" xr:uid="{00000000-0005-0000-0000-00000B040000}"/>
    <cellStyle name="Comma 9 4 2" xfId="10006" xr:uid="{981394DF-4BA2-44D4-BE0F-06E8394B1192}"/>
    <cellStyle name="Comma 9 5" xfId="1645" xr:uid="{00000000-0005-0000-0000-00000C040000}"/>
    <cellStyle name="Comma 9 5 2" xfId="10007" xr:uid="{9359B5F0-97C1-4FA8-993E-A8A6C67B4A2C}"/>
    <cellStyle name="Comma 9 6" xfId="10003" xr:uid="{AB9C5CD1-8C92-4F47-8CF9-EC75CF26D71A}"/>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10008" xr:uid="{49B9398E-9D8F-4D2F-9063-351A5E4D3A22}"/>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10554" xr:uid="{0824A9E2-8728-48B1-91CD-B084376686A3}"/>
    <cellStyle name="Currency [2] 2 2 2" xfId="10664" xr:uid="{0C39CA23-307D-4A34-ADCF-8FB1661E715E}"/>
    <cellStyle name="Currency [2] 2 3" xfId="10525" xr:uid="{5890D634-807A-48E5-B547-3F3AAA01D56A}"/>
    <cellStyle name="Currency [2] 2 3 2" xfId="10648" xr:uid="{AB24C708-A1F7-480D-922C-0EEA0695B7CB}"/>
    <cellStyle name="Currency [2] 2 4" xfId="10628" xr:uid="{528A2A11-6960-4BF5-AD38-A4365E0A8A1E}"/>
    <cellStyle name="Currency [2] 3" xfId="10009" xr:uid="{C82B2F0C-AB18-4937-9C7F-91EC2AB87A4C}"/>
    <cellStyle name="Currency [2] 3 2" xfId="10640" xr:uid="{8BE2FAFA-09A5-4268-B4A7-237CB64E5D53}"/>
    <cellStyle name="Currency [2] 4" xfId="10563" xr:uid="{E726716D-6424-4AE9-9E99-157D03FA652F}"/>
    <cellStyle name="Currency [2] 4 2" xfId="10669" xr:uid="{C0FD917D-7746-400D-9256-2112A15B3443}"/>
    <cellStyle name="Currency [2] 5" xfId="10622" xr:uid="{BD72279A-0DD3-419F-BE5D-2D97EEE3FD7F}"/>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2 2 2" xfId="10014" xr:uid="{E5B7FE72-2BC6-4B14-AC26-9C83BAEA432A}"/>
    <cellStyle name="Currency 10 2 2 2 3" xfId="10013" xr:uid="{E7B1D84B-6334-455F-A738-A622786CE419}"/>
    <cellStyle name="Currency 10 2 2 3" xfId="1662" xr:uid="{00000000-0005-0000-0000-000020040000}"/>
    <cellStyle name="Currency 10 2 2 3 2" xfId="10015" xr:uid="{DE3257BF-23E2-46FB-B407-5F2C3FB151F4}"/>
    <cellStyle name="Currency 10 2 2 4" xfId="10012" xr:uid="{876FF53B-5488-439F-AB73-1AA4705415AF}"/>
    <cellStyle name="Currency 10 2 3" xfId="1663" xr:uid="{00000000-0005-0000-0000-000021040000}"/>
    <cellStyle name="Currency 10 2 3 2" xfId="1664" xr:uid="{00000000-0005-0000-0000-000022040000}"/>
    <cellStyle name="Currency 10 2 3 2 2" xfId="10017" xr:uid="{C6C43DE0-DA68-42F2-B2C4-3244856B49C7}"/>
    <cellStyle name="Currency 10 2 3 3" xfId="10016" xr:uid="{E84EE651-B3A9-4187-9F21-E51C889BEA3B}"/>
    <cellStyle name="Currency 10 2 4" xfId="1665" xr:uid="{00000000-0005-0000-0000-000023040000}"/>
    <cellStyle name="Currency 10 2 4 2" xfId="10018" xr:uid="{940B87D1-E506-49D5-96E0-1372A9F0918B}"/>
    <cellStyle name="Currency 10 2 5" xfId="10011" xr:uid="{BBA150DF-F1DE-4CEB-B540-D0B192E4AA0A}"/>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2 2 2" xfId="10022" xr:uid="{C895297B-4A4C-4BB5-B511-D1327C3357AF}"/>
    <cellStyle name="Currency 10 3 2 2 3" xfId="10021" xr:uid="{DD6D5382-60F9-429B-9484-359679CD715D}"/>
    <cellStyle name="Currency 10 3 2 3" xfId="1670" xr:uid="{00000000-0005-0000-0000-000028040000}"/>
    <cellStyle name="Currency 10 3 2 3 2" xfId="10023" xr:uid="{D32EFF22-9CE2-4186-BCFE-BDB545DEA6E9}"/>
    <cellStyle name="Currency 10 3 2 4" xfId="10020" xr:uid="{BAD54FC7-985C-44E5-BDFA-F1513437B0DB}"/>
    <cellStyle name="Currency 10 3 3" xfId="1671" xr:uid="{00000000-0005-0000-0000-000029040000}"/>
    <cellStyle name="Currency 10 3 3 2" xfId="1672" xr:uid="{00000000-0005-0000-0000-00002A040000}"/>
    <cellStyle name="Currency 10 3 3 2 2" xfId="10025" xr:uid="{D612F2AC-D771-4486-BCEF-4187EA3DC6C2}"/>
    <cellStyle name="Currency 10 3 3 3" xfId="10024" xr:uid="{E263802D-71C0-47D5-9FB9-E726650E0EE1}"/>
    <cellStyle name="Currency 10 3 4" xfId="1673" xr:uid="{00000000-0005-0000-0000-00002B040000}"/>
    <cellStyle name="Currency 10 3 4 2" xfId="10026" xr:uid="{9241539D-3181-4C48-A684-B3ED423B2568}"/>
    <cellStyle name="Currency 10 3 5" xfId="10019" xr:uid="{347EA450-3FD3-47B3-AE61-25E3CDC3C17B}"/>
    <cellStyle name="Currency 10 4" xfId="1674" xr:uid="{00000000-0005-0000-0000-00002C040000}"/>
    <cellStyle name="Currency 10 4 2" xfId="1675" xr:uid="{00000000-0005-0000-0000-00002D040000}"/>
    <cellStyle name="Currency 10 4 2 2" xfId="1676" xr:uid="{00000000-0005-0000-0000-00002E040000}"/>
    <cellStyle name="Currency 10 4 2 2 2" xfId="10029" xr:uid="{9979D272-0423-4553-9CDE-CCC3366815E3}"/>
    <cellStyle name="Currency 10 4 2 3" xfId="10028" xr:uid="{3F19ADDA-8338-4631-A776-FE60F506CC2D}"/>
    <cellStyle name="Currency 10 4 3" xfId="1677" xr:uid="{00000000-0005-0000-0000-00002F040000}"/>
    <cellStyle name="Currency 10 4 3 2" xfId="10030" xr:uid="{A490F28E-5A4B-4E4C-B81E-BD3B1DD34347}"/>
    <cellStyle name="Currency 10 4 4" xfId="10027" xr:uid="{31005507-DEA9-4794-9679-8FAA2C7C1FA0}"/>
    <cellStyle name="Currency 10 5" xfId="1678" xr:uid="{00000000-0005-0000-0000-000030040000}"/>
    <cellStyle name="Currency 10 5 2" xfId="1679" xr:uid="{00000000-0005-0000-0000-000031040000}"/>
    <cellStyle name="Currency 10 5 2 2" xfId="10032" xr:uid="{9F56B16F-A5DC-49A8-8493-DABE74F464C9}"/>
    <cellStyle name="Currency 10 5 3" xfId="10031" xr:uid="{07F3028E-053C-4518-8C19-5A8C00871AB5}"/>
    <cellStyle name="Currency 10 6" xfId="1680" xr:uid="{00000000-0005-0000-0000-000032040000}"/>
    <cellStyle name="Currency 10 6 2" xfId="10033" xr:uid="{367F2309-2782-46E1-866B-0FF9989C9367}"/>
    <cellStyle name="Currency 10 7" xfId="10010" xr:uid="{AB98EE5E-E14A-414B-A4FB-E21053B3D58C}"/>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2 2 2" xfId="10038" xr:uid="{66C7C2CE-BC8B-41C7-8675-10B51FC614F5}"/>
    <cellStyle name="Currency 11 2 2 2 3" xfId="10037" xr:uid="{EA94E82D-0478-4B6D-A181-818D8157BB65}"/>
    <cellStyle name="Currency 11 2 2 3" xfId="1686" xr:uid="{00000000-0005-0000-0000-000038040000}"/>
    <cellStyle name="Currency 11 2 2 3 2" xfId="10039" xr:uid="{1892DE77-8DA0-4836-BBBB-A0B028BC51DA}"/>
    <cellStyle name="Currency 11 2 2 4" xfId="10036" xr:uid="{766363AC-38D7-42B2-9AFB-656E48AAC01D}"/>
    <cellStyle name="Currency 11 2 3" xfId="1687" xr:uid="{00000000-0005-0000-0000-000039040000}"/>
    <cellStyle name="Currency 11 2 3 2" xfId="1688" xr:uid="{00000000-0005-0000-0000-00003A040000}"/>
    <cellStyle name="Currency 11 2 3 2 2" xfId="10041" xr:uid="{46BD10D8-4787-4799-B0AB-EFA947E3FD93}"/>
    <cellStyle name="Currency 11 2 3 3" xfId="10040" xr:uid="{C59FFA16-7B94-42C7-8C4A-0923554C1E0B}"/>
    <cellStyle name="Currency 11 2 4" xfId="1689" xr:uid="{00000000-0005-0000-0000-00003B040000}"/>
    <cellStyle name="Currency 11 2 4 2" xfId="10042" xr:uid="{7AF595F2-E8E5-4E42-BE99-28B7B05C2FE8}"/>
    <cellStyle name="Currency 11 2 5" xfId="10035" xr:uid="{3B24E672-04A6-44C0-92E5-56301DBCA1F5}"/>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2 2 2" xfId="10046" xr:uid="{9346FB8A-7343-49CD-A749-1E38DFB58146}"/>
    <cellStyle name="Currency 11 3 2 2 3" xfId="10045" xr:uid="{C7390D74-B8A0-4BD4-BB99-CE086560076C}"/>
    <cellStyle name="Currency 11 3 2 3" xfId="1694" xr:uid="{00000000-0005-0000-0000-000040040000}"/>
    <cellStyle name="Currency 11 3 2 3 2" xfId="10047" xr:uid="{39843205-0DD3-4271-89F7-D918CC148C56}"/>
    <cellStyle name="Currency 11 3 2 4" xfId="10044" xr:uid="{B376F8CC-4A97-4CCB-8E57-1C4462826408}"/>
    <cellStyle name="Currency 11 3 3" xfId="1695" xr:uid="{00000000-0005-0000-0000-000041040000}"/>
    <cellStyle name="Currency 11 3 3 2" xfId="1696" xr:uid="{00000000-0005-0000-0000-000042040000}"/>
    <cellStyle name="Currency 11 3 3 2 2" xfId="10049" xr:uid="{EF686C95-ABDE-4239-99D2-4499C88182B8}"/>
    <cellStyle name="Currency 11 3 3 3" xfId="10048" xr:uid="{98FE96A5-1746-4485-BDB1-D2D21D6115B1}"/>
    <cellStyle name="Currency 11 3 4" xfId="1697" xr:uid="{00000000-0005-0000-0000-000043040000}"/>
    <cellStyle name="Currency 11 3 4 2" xfId="10050" xr:uid="{A43DB10B-E431-452E-88F2-49AF44CD4473}"/>
    <cellStyle name="Currency 11 3 5" xfId="10043" xr:uid="{E1012340-BC0E-4052-B2A9-648F46C17342}"/>
    <cellStyle name="Currency 11 4" xfId="1698" xr:uid="{00000000-0005-0000-0000-000044040000}"/>
    <cellStyle name="Currency 11 4 2" xfId="1699" xr:uid="{00000000-0005-0000-0000-000045040000}"/>
    <cellStyle name="Currency 11 4 2 2" xfId="1700" xr:uid="{00000000-0005-0000-0000-000046040000}"/>
    <cellStyle name="Currency 11 4 2 2 2" xfId="10053" xr:uid="{D7FA9540-C501-4653-B85E-6BD9BC2B7D60}"/>
    <cellStyle name="Currency 11 4 2 3" xfId="10052" xr:uid="{AD0D6074-270B-4710-AD2B-3C951DE50B8A}"/>
    <cellStyle name="Currency 11 4 3" xfId="1701" xr:uid="{00000000-0005-0000-0000-000047040000}"/>
    <cellStyle name="Currency 11 4 3 2" xfId="10054" xr:uid="{0596097A-CC1E-4FB4-9A29-495B9FEE5C4D}"/>
    <cellStyle name="Currency 11 4 4" xfId="10051" xr:uid="{B36217F9-2227-415B-9A22-3F70A9108361}"/>
    <cellStyle name="Currency 11 5" xfId="1702" xr:uid="{00000000-0005-0000-0000-000048040000}"/>
    <cellStyle name="Currency 11 5 2" xfId="1703" xr:uid="{00000000-0005-0000-0000-000049040000}"/>
    <cellStyle name="Currency 11 5 2 2" xfId="10056" xr:uid="{C6FC1053-6767-4403-8938-216D04D5FFBC}"/>
    <cellStyle name="Currency 11 5 3" xfId="10055" xr:uid="{19D37B54-BEB6-4FB8-9AD6-3ADB18CB1449}"/>
    <cellStyle name="Currency 11 6" xfId="1704" xr:uid="{00000000-0005-0000-0000-00004A040000}"/>
    <cellStyle name="Currency 11 6 2" xfId="10057" xr:uid="{90269C63-2CC9-4F63-937E-ECD265E28188}"/>
    <cellStyle name="Currency 11 7" xfId="10034" xr:uid="{D58A36AB-DA3F-4A63-BFC9-6D8BCEC38B83}"/>
    <cellStyle name="Currency 12" xfId="1705" xr:uid="{00000000-0005-0000-0000-00004B040000}"/>
    <cellStyle name="Currency 12 2" xfId="10058" xr:uid="{839F4F6B-DFD3-4E5A-AF36-CAEA7C9CBC82}"/>
    <cellStyle name="Currency 13" xfId="1706" xr:uid="{00000000-0005-0000-0000-00004C040000}"/>
    <cellStyle name="Currency 13 2" xfId="10059" xr:uid="{A1D85436-273A-4453-9115-6B99EF2A521E}"/>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2 2 2" xfId="10064" xr:uid="{3FDA7C1F-2CF7-4E7C-9A76-BF4880D8B4E3}"/>
    <cellStyle name="Currency 14 2 2 2 3" xfId="10063" xr:uid="{FBED2285-5FDF-496C-8EA7-D718A3A655A5}"/>
    <cellStyle name="Currency 14 2 2 3" xfId="1712" xr:uid="{00000000-0005-0000-0000-000052040000}"/>
    <cellStyle name="Currency 14 2 2 3 2" xfId="10065" xr:uid="{9C6B45AC-ED2C-44DF-BCC4-2F1D443FC617}"/>
    <cellStyle name="Currency 14 2 2 4" xfId="10062" xr:uid="{C5BC243D-858F-4BA1-9FD9-1BF5E842785F}"/>
    <cellStyle name="Currency 14 2 3" xfId="1713" xr:uid="{00000000-0005-0000-0000-000053040000}"/>
    <cellStyle name="Currency 14 2 3 2" xfId="1714" xr:uid="{00000000-0005-0000-0000-000054040000}"/>
    <cellStyle name="Currency 14 2 3 2 2" xfId="10067" xr:uid="{A36D9BE2-EA47-487B-8AEB-34E05D7D9B65}"/>
    <cellStyle name="Currency 14 2 3 3" xfId="10066" xr:uid="{74DEDD7B-E97C-4CA1-8321-BB9CFC1F9245}"/>
    <cellStyle name="Currency 14 2 4" xfId="1715" xr:uid="{00000000-0005-0000-0000-000055040000}"/>
    <cellStyle name="Currency 14 2 4 2" xfId="10068" xr:uid="{C3D62D7D-6F48-48EB-97A4-37306B59774A}"/>
    <cellStyle name="Currency 14 2 5" xfId="10061" xr:uid="{2B2A51AB-71BF-437A-97A7-31DF88F0C70D}"/>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2 2 2" xfId="10072" xr:uid="{AEEE3CD9-FB8E-4497-A5ED-A79A9DD7449D}"/>
    <cellStyle name="Currency 14 3 2 2 3" xfId="10071" xr:uid="{E594A533-6217-4219-8256-B7DB6819A2EF}"/>
    <cellStyle name="Currency 14 3 2 3" xfId="1720" xr:uid="{00000000-0005-0000-0000-00005A040000}"/>
    <cellStyle name="Currency 14 3 2 3 2" xfId="10073" xr:uid="{646DFAB2-FE79-4DB5-82B6-82D44125D215}"/>
    <cellStyle name="Currency 14 3 2 4" xfId="10070" xr:uid="{68148A86-3104-4799-A0CF-441DED748BB2}"/>
    <cellStyle name="Currency 14 3 3" xfId="1721" xr:uid="{00000000-0005-0000-0000-00005B040000}"/>
    <cellStyle name="Currency 14 3 3 2" xfId="1722" xr:uid="{00000000-0005-0000-0000-00005C040000}"/>
    <cellStyle name="Currency 14 3 3 2 2" xfId="10075" xr:uid="{4EA051E1-2EE2-479F-97BB-FF518C80734A}"/>
    <cellStyle name="Currency 14 3 3 3" xfId="10074" xr:uid="{5117EC75-EFDE-4BEF-96B9-28CD5A3E55E6}"/>
    <cellStyle name="Currency 14 3 4" xfId="1723" xr:uid="{00000000-0005-0000-0000-00005D040000}"/>
    <cellStyle name="Currency 14 3 4 2" xfId="10076" xr:uid="{FD75348F-2AEE-459E-BB33-88782E3D5B5D}"/>
    <cellStyle name="Currency 14 3 5" xfId="10069" xr:uid="{71FE7DF0-9C9C-444F-B4CA-D82211808FDF}"/>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2 2 2" xfId="10080" xr:uid="{87541850-6405-42A3-868A-6842F5338398}"/>
    <cellStyle name="Currency 14 4 2 2 3" xfId="10079" xr:uid="{69248A0F-2D21-47EC-8265-FB2820C8A6FE}"/>
    <cellStyle name="Currency 14 4 2 3" xfId="1728" xr:uid="{00000000-0005-0000-0000-000062040000}"/>
    <cellStyle name="Currency 14 4 2 3 2" xfId="10081" xr:uid="{C512E30F-99E9-4285-AA1E-F4C85B4DC0D2}"/>
    <cellStyle name="Currency 14 4 2 4" xfId="10078" xr:uid="{599FCE03-C5F1-45D6-8EDA-FD32E98899D6}"/>
    <cellStyle name="Currency 14 4 3" xfId="1729" xr:uid="{00000000-0005-0000-0000-000063040000}"/>
    <cellStyle name="Currency 14 4 3 2" xfId="1730" xr:uid="{00000000-0005-0000-0000-000064040000}"/>
    <cellStyle name="Currency 14 4 3 2 2" xfId="10083" xr:uid="{35543540-ADF9-484D-9EB5-BAAFDC9AEE99}"/>
    <cellStyle name="Currency 14 4 3 3" xfId="10082" xr:uid="{D00E365D-42C6-44D2-8B19-F1B602AE84F8}"/>
    <cellStyle name="Currency 14 4 4" xfId="1731" xr:uid="{00000000-0005-0000-0000-000065040000}"/>
    <cellStyle name="Currency 14 4 4 2" xfId="10084" xr:uid="{7DF6D839-72C4-4A48-BD01-0FC0E397B6C3}"/>
    <cellStyle name="Currency 14 4 5" xfId="10077" xr:uid="{7B345DFC-4692-495E-AD44-97F09951533D}"/>
    <cellStyle name="Currency 14 5" xfId="1732" xr:uid="{00000000-0005-0000-0000-000066040000}"/>
    <cellStyle name="Currency 14 5 2" xfId="1733" xr:uid="{00000000-0005-0000-0000-000067040000}"/>
    <cellStyle name="Currency 14 5 2 2" xfId="1734" xr:uid="{00000000-0005-0000-0000-000068040000}"/>
    <cellStyle name="Currency 14 5 2 2 2" xfId="10087" xr:uid="{A1E572AF-7531-48DA-9444-408D9B281A6B}"/>
    <cellStyle name="Currency 14 5 2 3" xfId="10086" xr:uid="{19D5E1B7-B536-4259-B011-4C2C99179E9C}"/>
    <cellStyle name="Currency 14 5 3" xfId="1735" xr:uid="{00000000-0005-0000-0000-000069040000}"/>
    <cellStyle name="Currency 14 5 3 2" xfId="10088" xr:uid="{614559F6-EB88-4827-8E93-0AE16D5E3454}"/>
    <cellStyle name="Currency 14 5 4" xfId="10085" xr:uid="{3958675B-F7D3-40F3-AD1E-B4F9AB182FDA}"/>
    <cellStyle name="Currency 14 6" xfId="1736" xr:uid="{00000000-0005-0000-0000-00006A040000}"/>
    <cellStyle name="Currency 14 6 2" xfId="1737" xr:uid="{00000000-0005-0000-0000-00006B040000}"/>
    <cellStyle name="Currency 14 6 2 2" xfId="10090" xr:uid="{C077AC93-134C-4F88-932B-AFC4C5A8FC32}"/>
    <cellStyle name="Currency 14 6 3" xfId="10089" xr:uid="{C423E074-5ED4-4C42-9775-2055BFF41E86}"/>
    <cellStyle name="Currency 14 7" xfId="1738" xr:uid="{00000000-0005-0000-0000-00006C040000}"/>
    <cellStyle name="Currency 14 7 2" xfId="10091" xr:uid="{275F8923-8AA2-4200-899C-9606C42DCF01}"/>
    <cellStyle name="Currency 14 8" xfId="10060" xr:uid="{1F64A400-6E8D-4261-87A6-AA47A991F3FA}"/>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2 2 2" xfId="10095" xr:uid="{2BEBC2D8-2168-4180-8622-1316EA4A7CAF}"/>
    <cellStyle name="Currency 15 2 2 3" xfId="10094" xr:uid="{2709324C-D55E-42E7-BB91-5A0BC8230A42}"/>
    <cellStyle name="Currency 15 2 3" xfId="1743" xr:uid="{00000000-0005-0000-0000-000071040000}"/>
    <cellStyle name="Currency 15 2 3 2" xfId="10096" xr:uid="{B8D8E63C-86AE-4252-9E6C-74E9BC25A859}"/>
    <cellStyle name="Currency 15 2 4" xfId="10093" xr:uid="{5E2B7663-E262-4B2D-AE45-9C41A4FDD125}"/>
    <cellStyle name="Currency 15 3" xfId="1744" xr:uid="{00000000-0005-0000-0000-000072040000}"/>
    <cellStyle name="Currency 15 3 2" xfId="1745" xr:uid="{00000000-0005-0000-0000-000073040000}"/>
    <cellStyle name="Currency 15 3 2 2" xfId="10098" xr:uid="{DB77C049-479E-469F-805F-4037AE0AFC39}"/>
    <cellStyle name="Currency 15 3 3" xfId="10097" xr:uid="{569ACEE0-6F28-41FE-9817-3CEFC342363A}"/>
    <cellStyle name="Currency 15 4" xfId="1746" xr:uid="{00000000-0005-0000-0000-000074040000}"/>
    <cellStyle name="Currency 15 4 2" xfId="10099" xr:uid="{B90E2751-4D8B-42BA-9E64-11727ACD24DB}"/>
    <cellStyle name="Currency 15 5" xfId="10092" xr:uid="{23083635-8DA0-44BA-BC61-580E15AFE4B7}"/>
    <cellStyle name="Currency 16" xfId="1747" xr:uid="{00000000-0005-0000-0000-000075040000}"/>
    <cellStyle name="Currency 16 2" xfId="1748" xr:uid="{00000000-0005-0000-0000-000076040000}"/>
    <cellStyle name="Currency 16 2 2" xfId="10101" xr:uid="{B2E85A11-743C-4826-9555-0FA870709AED}"/>
    <cellStyle name="Currency 16 3" xfId="10100" xr:uid="{A86AA9C3-0170-4156-9B07-9387ADAE2B69}"/>
    <cellStyle name="Currency 17" xfId="1749" xr:uid="{00000000-0005-0000-0000-000077040000}"/>
    <cellStyle name="Currency 17 2" xfId="10102" xr:uid="{5C28310E-580B-49C2-9538-681A2FB1E0CB}"/>
    <cellStyle name="Currency 18" xfId="1750" xr:uid="{00000000-0005-0000-0000-000078040000}"/>
    <cellStyle name="Currency 18 2" xfId="10103" xr:uid="{22C94209-24F5-4915-A639-872642D7CACD}"/>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2 2 2" xfId="10108" xr:uid="{E649CBF7-D190-4ED4-8111-1352AEA78D41}"/>
    <cellStyle name="Currency 19 2 2 2 3" xfId="10107" xr:uid="{129F8BA7-4A9C-474E-A0E5-31B524C5729B}"/>
    <cellStyle name="Currency 19 2 2 3" xfId="1756" xr:uid="{00000000-0005-0000-0000-00007E040000}"/>
    <cellStyle name="Currency 19 2 2 3 2" xfId="10109" xr:uid="{ADDA227F-625B-433B-8EAC-4A7EBEED8624}"/>
    <cellStyle name="Currency 19 2 2 4" xfId="10106" xr:uid="{090C20FB-87C7-4423-B872-44120C878960}"/>
    <cellStyle name="Currency 19 2 3" xfId="1757" xr:uid="{00000000-0005-0000-0000-00007F040000}"/>
    <cellStyle name="Currency 19 2 3 2" xfId="1758" xr:uid="{00000000-0005-0000-0000-000080040000}"/>
    <cellStyle name="Currency 19 2 3 2 2" xfId="10111" xr:uid="{DBFCF25A-349B-4CB7-B0BE-F2C169DC1945}"/>
    <cellStyle name="Currency 19 2 3 3" xfId="10110" xr:uid="{971A0027-04CE-4010-BB59-B3DDBBECF3DE}"/>
    <cellStyle name="Currency 19 2 4" xfId="1759" xr:uid="{00000000-0005-0000-0000-000081040000}"/>
    <cellStyle name="Currency 19 2 4 2" xfId="10112" xr:uid="{6B6902B8-D844-4BF6-B243-8358140D0CD9}"/>
    <cellStyle name="Currency 19 2 5" xfId="10105" xr:uid="{3D56D4BA-6E7F-45D8-927F-8FF51369618F}"/>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2 2 2" xfId="10116" xr:uid="{D7E76D30-E724-4419-9057-D384F6F8BF37}"/>
    <cellStyle name="Currency 19 3 2 2 3" xfId="10115" xr:uid="{AC021AA1-1DD1-4155-A1BD-4CA9B3D11A7D}"/>
    <cellStyle name="Currency 19 3 2 3" xfId="1764" xr:uid="{00000000-0005-0000-0000-000086040000}"/>
    <cellStyle name="Currency 19 3 2 3 2" xfId="10117" xr:uid="{5B8C8458-B63F-49C6-8F1F-A26E3F04E9DA}"/>
    <cellStyle name="Currency 19 3 2 4" xfId="10114" xr:uid="{30C9CC10-A584-46F0-98D1-73075D25D0B7}"/>
    <cellStyle name="Currency 19 3 3" xfId="1765" xr:uid="{00000000-0005-0000-0000-000087040000}"/>
    <cellStyle name="Currency 19 3 3 2" xfId="1766" xr:uid="{00000000-0005-0000-0000-000088040000}"/>
    <cellStyle name="Currency 19 3 3 2 2" xfId="10119" xr:uid="{3469A75A-5D64-4306-A7CE-8796BC8311ED}"/>
    <cellStyle name="Currency 19 3 3 3" xfId="10118" xr:uid="{E83CD567-5C2F-4BD9-8E5D-9E156D976EFA}"/>
    <cellStyle name="Currency 19 3 4" xfId="1767" xr:uid="{00000000-0005-0000-0000-000089040000}"/>
    <cellStyle name="Currency 19 3 4 2" xfId="10120" xr:uid="{AB5EAB7F-B42B-4720-BA87-AF42DB67EA93}"/>
    <cellStyle name="Currency 19 3 5" xfId="10113" xr:uid="{6F2548A4-A7DE-433C-B9F5-E775C232D33A}"/>
    <cellStyle name="Currency 19 4" xfId="1768" xr:uid="{00000000-0005-0000-0000-00008A040000}"/>
    <cellStyle name="Currency 19 4 2" xfId="1769" xr:uid="{00000000-0005-0000-0000-00008B040000}"/>
    <cellStyle name="Currency 19 4 2 2" xfId="1770" xr:uid="{00000000-0005-0000-0000-00008C040000}"/>
    <cellStyle name="Currency 19 4 2 2 2" xfId="10123" xr:uid="{D3E0839E-3679-43E0-AB48-B7C7CBE588BF}"/>
    <cellStyle name="Currency 19 4 2 3" xfId="10122" xr:uid="{499E4283-8066-4032-B537-046580AF753C}"/>
    <cellStyle name="Currency 19 4 3" xfId="1771" xr:uid="{00000000-0005-0000-0000-00008D040000}"/>
    <cellStyle name="Currency 19 4 3 2" xfId="10124" xr:uid="{D159DAFB-0EAE-444E-BAE8-546CF028D5AA}"/>
    <cellStyle name="Currency 19 4 4" xfId="10121" xr:uid="{69A6DAE3-70F4-43C9-888E-CC2D4EFC7794}"/>
    <cellStyle name="Currency 19 5" xfId="1772" xr:uid="{00000000-0005-0000-0000-00008E040000}"/>
    <cellStyle name="Currency 19 5 2" xfId="1773" xr:uid="{00000000-0005-0000-0000-00008F040000}"/>
    <cellStyle name="Currency 19 5 2 2" xfId="10126" xr:uid="{870E6F48-2372-42D1-9413-B011D1F21D40}"/>
    <cellStyle name="Currency 19 5 3" xfId="10125" xr:uid="{BAD28211-BDD7-4548-99B9-43743792633E}"/>
    <cellStyle name="Currency 19 6" xfId="1774" xr:uid="{00000000-0005-0000-0000-000090040000}"/>
    <cellStyle name="Currency 19 6 2" xfId="10127" xr:uid="{027A194F-07F7-4B13-9DA1-7987C43DF97E}"/>
    <cellStyle name="Currency 19 7" xfId="10104" xr:uid="{50420DC0-0A3B-4D63-A307-3E6E526E19F5}"/>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2 2 2" xfId="10130" xr:uid="{D911D707-1A97-4FCC-A08C-D4BCA7B48692}"/>
    <cellStyle name="Currency 2 10 2 3" xfId="10129" xr:uid="{53EF3C84-34D8-4FA5-A98F-E53A1F1B1F7A}"/>
    <cellStyle name="Currency 2 10 3" xfId="1778" xr:uid="{00000000-0005-0000-0000-000095040000}"/>
    <cellStyle name="Currency 2 10 3 2" xfId="10131" xr:uid="{E54969F0-9506-48F5-9910-F70E18483B18}"/>
    <cellStyle name="Currency 2 10 4" xfId="10128" xr:uid="{29E396AB-E337-442F-B1F5-99A3455009B9}"/>
    <cellStyle name="Currency 2 11" xfId="1779" xr:uid="{00000000-0005-0000-0000-000096040000}"/>
    <cellStyle name="Currency 2 11 2" xfId="10132" xr:uid="{4EC92F5B-6449-4CE1-B728-E02EF2906D03}"/>
    <cellStyle name="Currency 2 12" xfId="1780" xr:uid="{00000000-0005-0000-0000-000097040000}"/>
    <cellStyle name="Currency 2 12 2" xfId="10133" xr:uid="{11F7D76E-F0BC-46F8-A9D2-CDB95D1CC507}"/>
    <cellStyle name="Currency 2 13" xfId="1781" xr:uid="{00000000-0005-0000-0000-000098040000}"/>
    <cellStyle name="Currency 2 13 2" xfId="10134" xr:uid="{26A6F66E-E84A-4CF0-893B-585A14EF2DE1}"/>
    <cellStyle name="Currency 2 14" xfId="1782" xr:uid="{00000000-0005-0000-0000-000099040000}"/>
    <cellStyle name="Currency 2 14 2" xfId="10135" xr:uid="{B9D7B271-D1C8-4CB1-9DDC-A0C11EAA61E7}"/>
    <cellStyle name="Currency 2 15" xfId="1783" xr:uid="{00000000-0005-0000-0000-00009A040000}"/>
    <cellStyle name="Currency 2 15 2" xfId="10136" xr:uid="{C438353E-38B2-4446-88D5-DCDE63CA32E6}"/>
    <cellStyle name="Currency 2 16" xfId="1784" xr:uid="{00000000-0005-0000-0000-00009B040000}"/>
    <cellStyle name="Currency 2 16 2" xfId="10137" xr:uid="{19DEAAAB-9AE2-40B9-9B95-2054EA63114E}"/>
    <cellStyle name="Currency 2 17" xfId="1785" xr:uid="{00000000-0005-0000-0000-00009C040000}"/>
    <cellStyle name="Currency 2 17 2" xfId="10138" xr:uid="{3CC9D747-76D2-4158-9642-99103028D9A4}"/>
    <cellStyle name="Currency 2 18" xfId="1786" xr:uid="{00000000-0005-0000-0000-00009D040000}"/>
    <cellStyle name="Currency 2 18 2" xfId="10139" xr:uid="{73DEE1C4-287A-4440-BFDF-357C27940469}"/>
    <cellStyle name="Currency 2 2" xfId="1787" xr:uid="{00000000-0005-0000-0000-00009E040000}"/>
    <cellStyle name="Currency 2 2 10" xfId="1788" xr:uid="{00000000-0005-0000-0000-00009F040000}"/>
    <cellStyle name="Currency 2 2 10 2" xfId="10140" xr:uid="{560BD141-9F89-4B2D-B2F4-1D597C371E0F}"/>
    <cellStyle name="Currency 2 2 11" xfId="1789" xr:uid="{00000000-0005-0000-0000-0000A0040000}"/>
    <cellStyle name="Currency 2 2 11 2" xfId="10141" xr:uid="{E086A021-512A-4D9F-8166-EC8F3B12A598}"/>
    <cellStyle name="Currency 2 2 2" xfId="1790" xr:uid="{00000000-0005-0000-0000-0000A1040000}"/>
    <cellStyle name="Currency 2 2 2 2" xfId="10142" xr:uid="{291EB0E3-DE5A-4EB4-83CD-9054114384DA}"/>
    <cellStyle name="Currency 2 2 3" xfId="1791" xr:uid="{00000000-0005-0000-0000-0000A2040000}"/>
    <cellStyle name="Currency 2 2 3 2" xfId="10143" xr:uid="{243ADFDE-6E08-470C-80FC-A7FDF864689F}"/>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8 2" xfId="10144" xr:uid="{35396006-E377-4B23-840F-67A15CD0B826}"/>
    <cellStyle name="Currency 2 2 9" xfId="1797" xr:uid="{00000000-0005-0000-0000-0000A8040000}"/>
    <cellStyle name="Currency 2 2 9 2" xfId="10145" xr:uid="{D3E74C4C-CF08-41EF-BCD7-1B106393E35D}"/>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3 6" xfId="10146" xr:uid="{1BE5E121-78E1-4660-BA84-D73C2932C359}"/>
    <cellStyle name="Currency 2 4" xfId="1803" xr:uid="{00000000-0005-0000-0000-0000AE040000}"/>
    <cellStyle name="Currency 2 4 2" xfId="10147" xr:uid="{DE028BF6-7FCB-4E1A-B02D-6C1B5F768FAE}"/>
    <cellStyle name="Currency 2 5" xfId="1804" xr:uid="{00000000-0005-0000-0000-0000AF040000}"/>
    <cellStyle name="Currency 2 5 2" xfId="10148" xr:uid="{DC5AB2ED-EE94-4B27-8C54-52B30F86710C}"/>
    <cellStyle name="Currency 2 6" xfId="1805" xr:uid="{00000000-0005-0000-0000-0000B0040000}"/>
    <cellStyle name="Currency 2 6 2" xfId="10149" xr:uid="{E2DE17D3-3A13-4EDD-9F53-74D44313C2DB}"/>
    <cellStyle name="Currency 2 7" xfId="1806" xr:uid="{00000000-0005-0000-0000-0000B1040000}"/>
    <cellStyle name="Currency 2 7 2" xfId="10150" xr:uid="{57E546B0-6F94-450F-A4CE-674DE57CF442}"/>
    <cellStyle name="Currency 2 8" xfId="1807" xr:uid="{00000000-0005-0000-0000-0000B2040000}"/>
    <cellStyle name="Currency 2 8 2" xfId="10151" xr:uid="{6D0674A9-7867-4E0C-8DAA-BCFA2C0D936D}"/>
    <cellStyle name="Currency 2 9" xfId="1808" xr:uid="{00000000-0005-0000-0000-0000B3040000}"/>
    <cellStyle name="Currency 2 9 2" xfId="10152" xr:uid="{849226C4-C33D-4776-91FF-9D2FAD3E39A3}"/>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2 2 2" xfId="10157" xr:uid="{073964A5-A344-4BAC-819C-5CBBB2FADC40}"/>
    <cellStyle name="Currency 20 2 2 2 3" xfId="10156" xr:uid="{2ADD7627-C3EA-498D-8F83-B3399359C475}"/>
    <cellStyle name="Currency 20 2 2 3" xfId="1816" xr:uid="{00000000-0005-0000-0000-0000BB040000}"/>
    <cellStyle name="Currency 20 2 2 3 2" xfId="10158" xr:uid="{ECE4C1C4-50E6-4D9F-BB77-C96632963968}"/>
    <cellStyle name="Currency 20 2 2 4" xfId="10155" xr:uid="{DCEAD215-0F8D-482D-BCE4-D15417BFCB5A}"/>
    <cellStyle name="Currency 20 2 3" xfId="1817" xr:uid="{00000000-0005-0000-0000-0000BC040000}"/>
    <cellStyle name="Currency 20 2 3 2" xfId="1818" xr:uid="{00000000-0005-0000-0000-0000BD040000}"/>
    <cellStyle name="Currency 20 2 3 2 2" xfId="10160" xr:uid="{6B5F98C0-3FEC-421D-9896-CDD91BA56936}"/>
    <cellStyle name="Currency 20 2 3 3" xfId="10159" xr:uid="{42BE6AEF-D703-4BEC-8FEC-002FD3CC3872}"/>
    <cellStyle name="Currency 20 2 4" xfId="1819" xr:uid="{00000000-0005-0000-0000-0000BE040000}"/>
    <cellStyle name="Currency 20 2 4 2" xfId="10161" xr:uid="{AFD42190-E326-41D4-B4CF-2CF84778C35C}"/>
    <cellStyle name="Currency 20 2 5" xfId="10154" xr:uid="{67DD39B0-9F86-4D1F-8216-D5E46E1B404E}"/>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2 2 2" xfId="10165" xr:uid="{9BFD6480-8D31-4D00-A692-5A52653E6D6C}"/>
    <cellStyle name="Currency 20 3 2 2 3" xfId="10164" xr:uid="{87A2B578-2CD7-451C-B8B7-2D9695A85515}"/>
    <cellStyle name="Currency 20 3 2 3" xfId="1824" xr:uid="{00000000-0005-0000-0000-0000C3040000}"/>
    <cellStyle name="Currency 20 3 2 3 2" xfId="10166" xr:uid="{5292FAEB-2224-4267-9F00-F6BF9E417FB4}"/>
    <cellStyle name="Currency 20 3 2 4" xfId="10163" xr:uid="{74E01509-71B6-4F95-9D26-2F995C078FAC}"/>
    <cellStyle name="Currency 20 3 3" xfId="1825" xr:uid="{00000000-0005-0000-0000-0000C4040000}"/>
    <cellStyle name="Currency 20 3 3 2" xfId="1826" xr:uid="{00000000-0005-0000-0000-0000C5040000}"/>
    <cellStyle name="Currency 20 3 3 2 2" xfId="10168" xr:uid="{51131221-D6DC-4B5E-9233-323E183E1E0D}"/>
    <cellStyle name="Currency 20 3 3 3" xfId="10167" xr:uid="{33E8CE85-3A20-4C32-AE65-1F28F50E87E1}"/>
    <cellStyle name="Currency 20 3 4" xfId="1827" xr:uid="{00000000-0005-0000-0000-0000C6040000}"/>
    <cellStyle name="Currency 20 3 4 2" xfId="10169" xr:uid="{98B5026B-9F3F-4FB9-A2E8-F1649A815819}"/>
    <cellStyle name="Currency 20 3 5" xfId="10162" xr:uid="{1F3169C4-99C0-4BD6-BBC8-5B7A550BEE6C}"/>
    <cellStyle name="Currency 20 4" xfId="1828" xr:uid="{00000000-0005-0000-0000-0000C7040000}"/>
    <cellStyle name="Currency 20 4 2" xfId="1829" xr:uid="{00000000-0005-0000-0000-0000C8040000}"/>
    <cellStyle name="Currency 20 4 2 2" xfId="1830" xr:uid="{00000000-0005-0000-0000-0000C9040000}"/>
    <cellStyle name="Currency 20 4 2 2 2" xfId="10172" xr:uid="{7CA8A014-DAAE-4FC8-A487-DEF377BB22D3}"/>
    <cellStyle name="Currency 20 4 2 3" xfId="10171" xr:uid="{3482E14F-8B37-4533-B66D-B6131A603E1C}"/>
    <cellStyle name="Currency 20 4 3" xfId="1831" xr:uid="{00000000-0005-0000-0000-0000CA040000}"/>
    <cellStyle name="Currency 20 4 3 2" xfId="10173" xr:uid="{B3F49006-6319-46C9-A095-774B02756283}"/>
    <cellStyle name="Currency 20 4 4" xfId="10170" xr:uid="{31A9F00F-6969-417E-9CDC-B9F0448076E5}"/>
    <cellStyle name="Currency 20 5" xfId="1832" xr:uid="{00000000-0005-0000-0000-0000CB040000}"/>
    <cellStyle name="Currency 20 5 2" xfId="1833" xr:uid="{00000000-0005-0000-0000-0000CC040000}"/>
    <cellStyle name="Currency 20 5 2 2" xfId="10175" xr:uid="{15D75AAB-9E84-4FD9-9EA4-5B8FB5623C1F}"/>
    <cellStyle name="Currency 20 5 3" xfId="10174" xr:uid="{890876A1-DFFF-439F-8B20-FBC5BAA5CAA1}"/>
    <cellStyle name="Currency 20 6" xfId="1834" xr:uid="{00000000-0005-0000-0000-0000CD040000}"/>
    <cellStyle name="Currency 20 6 2" xfId="10176" xr:uid="{B2A9FF89-E43F-4AB3-82BC-41617BF2AE0D}"/>
    <cellStyle name="Currency 20 7" xfId="10153" xr:uid="{37FD9DD7-CCAC-4A9C-B053-F3D0DB8C7B03}"/>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2 2 2" xfId="10181" xr:uid="{19328163-4CE5-470C-9AE2-D588B21A5446}"/>
    <cellStyle name="Currency 21 2 2 2 3" xfId="10180" xr:uid="{73A6A21C-378B-4BF2-81C9-ED2D853A113F}"/>
    <cellStyle name="Currency 21 2 2 3" xfId="1840" xr:uid="{00000000-0005-0000-0000-0000D3040000}"/>
    <cellStyle name="Currency 21 2 2 3 2" xfId="10182" xr:uid="{721A8CFD-163A-4BCE-A9AB-CE8E24AD65FC}"/>
    <cellStyle name="Currency 21 2 2 4" xfId="10179" xr:uid="{89E90919-760B-46C3-8D9C-62D93D1325CD}"/>
    <cellStyle name="Currency 21 2 3" xfId="1841" xr:uid="{00000000-0005-0000-0000-0000D4040000}"/>
    <cellStyle name="Currency 21 2 3 2" xfId="1842" xr:uid="{00000000-0005-0000-0000-0000D5040000}"/>
    <cellStyle name="Currency 21 2 3 2 2" xfId="10184" xr:uid="{2CB9503E-EF94-41B9-B976-4C379B33DC4B}"/>
    <cellStyle name="Currency 21 2 3 3" xfId="10183" xr:uid="{A5ECF823-2754-46C2-9E26-C5419B71262B}"/>
    <cellStyle name="Currency 21 2 4" xfId="1843" xr:uid="{00000000-0005-0000-0000-0000D6040000}"/>
    <cellStyle name="Currency 21 2 4 2" xfId="10185" xr:uid="{01152897-C105-4CC1-BCA6-7B2CF082428A}"/>
    <cellStyle name="Currency 21 2 5" xfId="10178" xr:uid="{4315B7ED-B5E7-4C37-9975-86B18A36DF0E}"/>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2 2 2" xfId="10189" xr:uid="{5D82C6D9-D644-44E2-BB89-02DDC96D2D56}"/>
    <cellStyle name="Currency 21 3 2 2 3" xfId="10188" xr:uid="{5719EC15-45A2-40AA-B35A-312765447B8F}"/>
    <cellStyle name="Currency 21 3 2 3" xfId="1848" xr:uid="{00000000-0005-0000-0000-0000DB040000}"/>
    <cellStyle name="Currency 21 3 2 3 2" xfId="10190" xr:uid="{C8818E73-81DC-4B80-A744-8B47E66ADC77}"/>
    <cellStyle name="Currency 21 3 2 4" xfId="10187" xr:uid="{D9407851-94D0-46E9-8451-04A8F378CF47}"/>
    <cellStyle name="Currency 21 3 3" xfId="1849" xr:uid="{00000000-0005-0000-0000-0000DC040000}"/>
    <cellStyle name="Currency 21 3 3 2" xfId="1850" xr:uid="{00000000-0005-0000-0000-0000DD040000}"/>
    <cellStyle name="Currency 21 3 3 2 2" xfId="10192" xr:uid="{BFA23488-8BF4-4DFC-869C-58838D0D1A19}"/>
    <cellStyle name="Currency 21 3 3 3" xfId="10191" xr:uid="{350AFE83-E1D8-4B4F-8B51-73E543B440C0}"/>
    <cellStyle name="Currency 21 3 4" xfId="1851" xr:uid="{00000000-0005-0000-0000-0000DE040000}"/>
    <cellStyle name="Currency 21 3 4 2" xfId="10193" xr:uid="{A4A1ECEA-3698-48B5-8C7F-4505F4E89B9F}"/>
    <cellStyle name="Currency 21 3 5" xfId="10186" xr:uid="{3FE271A5-A545-47FF-9BC0-8E740A538CFB}"/>
    <cellStyle name="Currency 21 4" xfId="1852" xr:uid="{00000000-0005-0000-0000-0000DF040000}"/>
    <cellStyle name="Currency 21 4 2" xfId="1853" xr:uid="{00000000-0005-0000-0000-0000E0040000}"/>
    <cellStyle name="Currency 21 4 2 2" xfId="1854" xr:uid="{00000000-0005-0000-0000-0000E1040000}"/>
    <cellStyle name="Currency 21 4 2 2 2" xfId="10196" xr:uid="{67BBEE48-4476-45B9-B66C-8D627EE965E5}"/>
    <cellStyle name="Currency 21 4 2 3" xfId="10195" xr:uid="{BA113135-EDF9-4DFE-8800-18598531BA1A}"/>
    <cellStyle name="Currency 21 4 3" xfId="1855" xr:uid="{00000000-0005-0000-0000-0000E2040000}"/>
    <cellStyle name="Currency 21 4 3 2" xfId="10197" xr:uid="{50C07197-E0CA-4C58-9D26-52873BF33BA8}"/>
    <cellStyle name="Currency 21 4 4" xfId="10194" xr:uid="{7E27B44D-0B9D-4047-9891-7D031CBA4B76}"/>
    <cellStyle name="Currency 21 5" xfId="1856" xr:uid="{00000000-0005-0000-0000-0000E3040000}"/>
    <cellStyle name="Currency 21 5 2" xfId="1857" xr:uid="{00000000-0005-0000-0000-0000E4040000}"/>
    <cellStyle name="Currency 21 5 2 2" xfId="10199" xr:uid="{38E1C047-50DA-4966-B91F-EDBEC0E4F558}"/>
    <cellStyle name="Currency 21 5 3" xfId="10198" xr:uid="{1E040E50-FAE6-4832-8311-3772AC506EFA}"/>
    <cellStyle name="Currency 21 6" xfId="1858" xr:uid="{00000000-0005-0000-0000-0000E5040000}"/>
    <cellStyle name="Currency 21 6 2" xfId="10200" xr:uid="{FE960429-A28A-46A5-A0F6-A7C4B5E423B2}"/>
    <cellStyle name="Currency 21 7" xfId="10177" xr:uid="{36AE5EAD-8A18-4490-88E3-F43504CFB40E}"/>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2 2 2" xfId="10205" xr:uid="{459AADDC-ACD4-4382-A15F-7D67DD35E13C}"/>
    <cellStyle name="Currency 22 2 2 2 3" xfId="10204" xr:uid="{5756E340-689F-4D88-A831-D98A48F800C1}"/>
    <cellStyle name="Currency 22 2 2 3" xfId="1864" xr:uid="{00000000-0005-0000-0000-0000EB040000}"/>
    <cellStyle name="Currency 22 2 2 3 2" xfId="10206" xr:uid="{9B70AAED-FAF5-4135-9426-4081FC1BC394}"/>
    <cellStyle name="Currency 22 2 2 4" xfId="10203" xr:uid="{87C6E6CA-257A-4A4D-BE08-85E2B82F82ED}"/>
    <cellStyle name="Currency 22 2 3" xfId="1865" xr:uid="{00000000-0005-0000-0000-0000EC040000}"/>
    <cellStyle name="Currency 22 2 3 2" xfId="1866" xr:uid="{00000000-0005-0000-0000-0000ED040000}"/>
    <cellStyle name="Currency 22 2 3 2 2" xfId="10208" xr:uid="{EC5FE367-BDB5-4C57-9168-20BCEA23CE88}"/>
    <cellStyle name="Currency 22 2 3 3" xfId="10207" xr:uid="{28A64EA7-F708-4529-88F5-D801901A26AD}"/>
    <cellStyle name="Currency 22 2 4" xfId="1867" xr:uid="{00000000-0005-0000-0000-0000EE040000}"/>
    <cellStyle name="Currency 22 2 4 2" xfId="10209" xr:uid="{7C5F66A9-B69C-4E4E-806C-0290F8C8756F}"/>
    <cellStyle name="Currency 22 2 5" xfId="10202" xr:uid="{3E6B86BA-A6C9-4830-A301-BD7E9F8B4D37}"/>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2 2 2" xfId="10213" xr:uid="{DD2DC791-157E-4EA3-A624-0273274A9BE6}"/>
    <cellStyle name="Currency 22 3 2 2 3" xfId="10212" xr:uid="{83F47840-D7FE-45E9-A910-17F7F3BEFBCC}"/>
    <cellStyle name="Currency 22 3 2 3" xfId="1872" xr:uid="{00000000-0005-0000-0000-0000F3040000}"/>
    <cellStyle name="Currency 22 3 2 3 2" xfId="10214" xr:uid="{1E653170-2BF4-4B59-95D4-B948235792D8}"/>
    <cellStyle name="Currency 22 3 2 4" xfId="10211" xr:uid="{AED8D8D3-BC96-4FB5-8B38-E8E13D0BFCE5}"/>
    <cellStyle name="Currency 22 3 3" xfId="1873" xr:uid="{00000000-0005-0000-0000-0000F4040000}"/>
    <cellStyle name="Currency 22 3 3 2" xfId="1874" xr:uid="{00000000-0005-0000-0000-0000F5040000}"/>
    <cellStyle name="Currency 22 3 3 2 2" xfId="10216" xr:uid="{36F2389C-C419-4B54-942D-4B83C51DDF7A}"/>
    <cellStyle name="Currency 22 3 3 3" xfId="10215" xr:uid="{07F88E25-E54D-4B6D-94CA-1170FA53305D}"/>
    <cellStyle name="Currency 22 3 4" xfId="1875" xr:uid="{00000000-0005-0000-0000-0000F6040000}"/>
    <cellStyle name="Currency 22 3 4 2" xfId="10217" xr:uid="{F8D63671-758A-443D-A4E8-6289154CC056}"/>
    <cellStyle name="Currency 22 3 5" xfId="10210" xr:uid="{C75A17C8-6671-4FBA-8939-D4936DD589FB}"/>
    <cellStyle name="Currency 22 4" xfId="1876" xr:uid="{00000000-0005-0000-0000-0000F7040000}"/>
    <cellStyle name="Currency 22 4 2" xfId="1877" xr:uid="{00000000-0005-0000-0000-0000F8040000}"/>
    <cellStyle name="Currency 22 4 2 2" xfId="1878" xr:uid="{00000000-0005-0000-0000-0000F9040000}"/>
    <cellStyle name="Currency 22 4 2 2 2" xfId="10220" xr:uid="{A2604CAC-89FA-40C8-9BC8-060E8AEC7F19}"/>
    <cellStyle name="Currency 22 4 2 3" xfId="10219" xr:uid="{1C3D2AC3-9F17-4901-B5A5-6ED1620DB08A}"/>
    <cellStyle name="Currency 22 4 3" xfId="1879" xr:uid="{00000000-0005-0000-0000-0000FA040000}"/>
    <cellStyle name="Currency 22 4 3 2" xfId="10221" xr:uid="{3FCF5D59-3D25-48E6-80BF-2A0449CF5938}"/>
    <cellStyle name="Currency 22 4 4" xfId="10218" xr:uid="{DC93BF0A-C0EC-45BF-953E-FB2ABA21EB78}"/>
    <cellStyle name="Currency 22 5" xfId="1880" xr:uid="{00000000-0005-0000-0000-0000FB040000}"/>
    <cellStyle name="Currency 22 5 2" xfId="1881" xr:uid="{00000000-0005-0000-0000-0000FC040000}"/>
    <cellStyle name="Currency 22 5 2 2" xfId="10223" xr:uid="{64419916-CC9F-4B0E-922B-D271D99DDD6F}"/>
    <cellStyle name="Currency 22 5 3" xfId="10222" xr:uid="{3F158421-4CAF-4170-B2F7-18938B3C6957}"/>
    <cellStyle name="Currency 22 6" xfId="1882" xr:uid="{00000000-0005-0000-0000-0000FD040000}"/>
    <cellStyle name="Currency 22 6 2" xfId="10224" xr:uid="{048DC9D9-E83C-41CF-893C-C759D26C0B78}"/>
    <cellStyle name="Currency 22 7" xfId="10201" xr:uid="{B3B7F4CA-A3E4-408C-85D3-536E6AEB2033}"/>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2 2 2" xfId="10229" xr:uid="{E2D636D5-8B1D-446C-A9EB-60AF8FC017C5}"/>
    <cellStyle name="Currency 23 2 2 2 3" xfId="10228" xr:uid="{572FABE5-E7BA-4004-BDE0-C99A0920A940}"/>
    <cellStyle name="Currency 23 2 2 3" xfId="1888" xr:uid="{00000000-0005-0000-0000-000003050000}"/>
    <cellStyle name="Currency 23 2 2 3 2" xfId="10230" xr:uid="{569EDB2D-A663-4741-814A-BA0CD4BC2F8A}"/>
    <cellStyle name="Currency 23 2 2 4" xfId="10227" xr:uid="{7324D070-8781-4C0B-A1EA-D75FA8AF351C}"/>
    <cellStyle name="Currency 23 2 3" xfId="1889" xr:uid="{00000000-0005-0000-0000-000004050000}"/>
    <cellStyle name="Currency 23 2 3 2" xfId="1890" xr:uid="{00000000-0005-0000-0000-000005050000}"/>
    <cellStyle name="Currency 23 2 3 2 2" xfId="10232" xr:uid="{63CF743D-E523-4410-813D-D409379F8365}"/>
    <cellStyle name="Currency 23 2 3 3" xfId="10231" xr:uid="{1CADA987-806E-4D1B-9B7D-41BFA98FCF6D}"/>
    <cellStyle name="Currency 23 2 4" xfId="1891" xr:uid="{00000000-0005-0000-0000-000006050000}"/>
    <cellStyle name="Currency 23 2 4 2" xfId="10233" xr:uid="{8A2BA441-AC54-4D9B-99A6-E20CCF08DF75}"/>
    <cellStyle name="Currency 23 2 5" xfId="10226" xr:uid="{CD3A5D63-9947-41F1-AEFC-8EFFDC4C92A2}"/>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2 2 2" xfId="10237" xr:uid="{FE548A59-71CF-4993-8925-227046A82D79}"/>
    <cellStyle name="Currency 23 3 2 2 3" xfId="10236" xr:uid="{3A79C9F1-CD2C-4AC6-8727-5E54FAE03AAD}"/>
    <cellStyle name="Currency 23 3 2 3" xfId="1896" xr:uid="{00000000-0005-0000-0000-00000B050000}"/>
    <cellStyle name="Currency 23 3 2 3 2" xfId="10238" xr:uid="{993B0B26-8143-49B1-B267-3175813889E5}"/>
    <cellStyle name="Currency 23 3 2 4" xfId="10235" xr:uid="{1D3D84E5-D77E-442A-B658-CB6A0981AC2E}"/>
    <cellStyle name="Currency 23 3 3" xfId="1897" xr:uid="{00000000-0005-0000-0000-00000C050000}"/>
    <cellStyle name="Currency 23 3 3 2" xfId="1898" xr:uid="{00000000-0005-0000-0000-00000D050000}"/>
    <cellStyle name="Currency 23 3 3 2 2" xfId="10240" xr:uid="{71243652-4721-4F00-9B6E-3859B7B2EC8A}"/>
    <cellStyle name="Currency 23 3 3 3" xfId="10239" xr:uid="{EFC90174-48DD-4E65-A002-2F8B6320FEA5}"/>
    <cellStyle name="Currency 23 3 4" xfId="1899" xr:uid="{00000000-0005-0000-0000-00000E050000}"/>
    <cellStyle name="Currency 23 3 4 2" xfId="10241" xr:uid="{C387F1AF-A37C-4623-8CF2-F36FF430EBC8}"/>
    <cellStyle name="Currency 23 3 5" xfId="10234" xr:uid="{6863D368-DF39-41B4-BCC2-0ED40640AD3F}"/>
    <cellStyle name="Currency 23 4" xfId="1900" xr:uid="{00000000-0005-0000-0000-00000F050000}"/>
    <cellStyle name="Currency 23 4 2" xfId="1901" xr:uid="{00000000-0005-0000-0000-000010050000}"/>
    <cellStyle name="Currency 23 4 2 2" xfId="1902" xr:uid="{00000000-0005-0000-0000-000011050000}"/>
    <cellStyle name="Currency 23 4 2 2 2" xfId="10244" xr:uid="{C5EF4880-37AC-4C3D-A0BC-C04F600D9410}"/>
    <cellStyle name="Currency 23 4 2 3" xfId="10243" xr:uid="{27023299-234A-4F94-971C-F158FB1051AA}"/>
    <cellStyle name="Currency 23 4 3" xfId="1903" xr:uid="{00000000-0005-0000-0000-000012050000}"/>
    <cellStyle name="Currency 23 4 3 2" xfId="10245" xr:uid="{D36D9085-2825-4D15-97E9-E1DE6CBA95AE}"/>
    <cellStyle name="Currency 23 4 4" xfId="10242" xr:uid="{2034698F-65FD-435C-8E76-8CA9DA7AB4BE}"/>
    <cellStyle name="Currency 23 5" xfId="1904" xr:uid="{00000000-0005-0000-0000-000013050000}"/>
    <cellStyle name="Currency 23 5 2" xfId="1905" xr:uid="{00000000-0005-0000-0000-000014050000}"/>
    <cellStyle name="Currency 23 5 2 2" xfId="10247" xr:uid="{0BD644CC-29CD-489C-BF43-C5CD93CD60FC}"/>
    <cellStyle name="Currency 23 5 3" xfId="10246" xr:uid="{6E6D7827-DE6C-4E51-89E4-CD94AE903A53}"/>
    <cellStyle name="Currency 23 6" xfId="1906" xr:uid="{00000000-0005-0000-0000-000015050000}"/>
    <cellStyle name="Currency 23 6 2" xfId="10248" xr:uid="{4DD9624E-360C-4EB7-A3FC-E507B6978C28}"/>
    <cellStyle name="Currency 23 7" xfId="10225" xr:uid="{FA8452EF-EDF8-4C04-9829-E5DF751E2E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2 2 2" xfId="10253" xr:uid="{9123BC08-3766-40F8-828C-A19312E46BBA}"/>
    <cellStyle name="Currency 24 2 2 2 3" xfId="10252" xr:uid="{C44BEDCA-330B-4FDF-B085-6139279C842D}"/>
    <cellStyle name="Currency 24 2 2 3" xfId="1912" xr:uid="{00000000-0005-0000-0000-00001B050000}"/>
    <cellStyle name="Currency 24 2 2 3 2" xfId="10254" xr:uid="{5E85A6B4-2DDB-4CBB-82E1-337A62C332C4}"/>
    <cellStyle name="Currency 24 2 2 4" xfId="10251" xr:uid="{64A3DFA8-4106-41E3-AB78-3FE26F420059}"/>
    <cellStyle name="Currency 24 2 3" xfId="1913" xr:uid="{00000000-0005-0000-0000-00001C050000}"/>
    <cellStyle name="Currency 24 2 3 2" xfId="1914" xr:uid="{00000000-0005-0000-0000-00001D050000}"/>
    <cellStyle name="Currency 24 2 3 2 2" xfId="10256" xr:uid="{B6F17A91-1E93-4AE2-B7CE-49A07BC2F36B}"/>
    <cellStyle name="Currency 24 2 3 3" xfId="10255" xr:uid="{1C112047-40C9-495F-8540-A152930D8A0B}"/>
    <cellStyle name="Currency 24 2 4" xfId="1915" xr:uid="{00000000-0005-0000-0000-00001E050000}"/>
    <cellStyle name="Currency 24 2 4 2" xfId="10257" xr:uid="{8C3CEAAC-B9E2-4B30-B666-919A8D250AFB}"/>
    <cellStyle name="Currency 24 2 5" xfId="10250" xr:uid="{6C1E01CF-698A-41BC-BA8D-80F71177B0E1}"/>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2 2 2" xfId="10261" xr:uid="{EF6CC49D-EBFD-4682-81FF-DA74191953E9}"/>
    <cellStyle name="Currency 24 3 2 2 3" xfId="10260" xr:uid="{758857DD-C2CE-4C8F-9AAA-7886303CB7D3}"/>
    <cellStyle name="Currency 24 3 2 3" xfId="1920" xr:uid="{00000000-0005-0000-0000-000023050000}"/>
    <cellStyle name="Currency 24 3 2 3 2" xfId="10262" xr:uid="{94A5F99C-32B3-4539-A421-24F2FE11C428}"/>
    <cellStyle name="Currency 24 3 2 4" xfId="10259" xr:uid="{D23A3ADB-3417-40DE-AB3E-07BB83CE4BBA}"/>
    <cellStyle name="Currency 24 3 3" xfId="1921" xr:uid="{00000000-0005-0000-0000-000024050000}"/>
    <cellStyle name="Currency 24 3 3 2" xfId="1922" xr:uid="{00000000-0005-0000-0000-000025050000}"/>
    <cellStyle name="Currency 24 3 3 2 2" xfId="10264" xr:uid="{8119BC79-C4EB-40AD-BFE8-904F1CA380AC}"/>
    <cellStyle name="Currency 24 3 3 3" xfId="10263" xr:uid="{2CCF5E7D-FEF2-4352-9EC3-142E883DC227}"/>
    <cellStyle name="Currency 24 3 4" xfId="1923" xr:uid="{00000000-0005-0000-0000-000026050000}"/>
    <cellStyle name="Currency 24 3 4 2" xfId="10265" xr:uid="{0D96C409-C67E-489B-AE81-ADCEDFB45D29}"/>
    <cellStyle name="Currency 24 3 5" xfId="10258" xr:uid="{6CC320D0-3C8F-4E78-9B18-926AD9DF8E48}"/>
    <cellStyle name="Currency 24 4" xfId="1924" xr:uid="{00000000-0005-0000-0000-000027050000}"/>
    <cellStyle name="Currency 24 4 2" xfId="1925" xr:uid="{00000000-0005-0000-0000-000028050000}"/>
    <cellStyle name="Currency 24 4 2 2" xfId="1926" xr:uid="{00000000-0005-0000-0000-000029050000}"/>
    <cellStyle name="Currency 24 4 2 2 2" xfId="10268" xr:uid="{2709422F-0C52-48C4-ABEA-0B14415F004E}"/>
    <cellStyle name="Currency 24 4 2 3" xfId="10267" xr:uid="{58DE222C-A68C-4A77-941E-4CEFD0AF7C52}"/>
    <cellStyle name="Currency 24 4 3" xfId="1927" xr:uid="{00000000-0005-0000-0000-00002A050000}"/>
    <cellStyle name="Currency 24 4 3 2" xfId="10269" xr:uid="{110FEFAE-8F2A-4260-8E43-B8DD7FABEA20}"/>
    <cellStyle name="Currency 24 4 4" xfId="10266" xr:uid="{15EC4AC9-35EE-4704-9BBE-D56591EDF940}"/>
    <cellStyle name="Currency 24 5" xfId="1928" xr:uid="{00000000-0005-0000-0000-00002B050000}"/>
    <cellStyle name="Currency 24 5 2" xfId="1929" xr:uid="{00000000-0005-0000-0000-00002C050000}"/>
    <cellStyle name="Currency 24 5 2 2" xfId="10271" xr:uid="{791AC786-8CD6-4CD1-8A5D-76BABC0C6680}"/>
    <cellStyle name="Currency 24 5 3" xfId="10270" xr:uid="{A30EAB4B-626B-4458-8E4D-B0FA340E9DF3}"/>
    <cellStyle name="Currency 24 6" xfId="1930" xr:uid="{00000000-0005-0000-0000-00002D050000}"/>
    <cellStyle name="Currency 24 6 2" xfId="10272" xr:uid="{D8A1ACD5-20F6-4AFC-921D-5938A0375121}"/>
    <cellStyle name="Currency 24 7" xfId="10249" xr:uid="{56066AAC-709A-4C15-A206-D56C99C72DDC}"/>
    <cellStyle name="Currency 25" xfId="1931" xr:uid="{00000000-0005-0000-0000-00002E050000}"/>
    <cellStyle name="Currency 25 2" xfId="10273" xr:uid="{D68B5D64-B75E-4E6A-B0F3-581FE0D92C53}"/>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2 2 2" xfId="10278" xr:uid="{9F1F6B17-36A1-4CCF-826A-DBD9FFA73859}"/>
    <cellStyle name="Currency 26 2 2 2 3" xfId="10277" xr:uid="{E6175FEA-A35F-4489-82D0-22DD4C4A3D86}"/>
    <cellStyle name="Currency 26 2 2 3" xfId="1937" xr:uid="{00000000-0005-0000-0000-000034050000}"/>
    <cellStyle name="Currency 26 2 2 3 2" xfId="10279" xr:uid="{A711D07F-E78C-4960-BED1-A55238C440D5}"/>
    <cellStyle name="Currency 26 2 2 4" xfId="10276" xr:uid="{25853F26-B504-4107-BF84-CC70625C85F5}"/>
    <cellStyle name="Currency 26 2 3" xfId="1938" xr:uid="{00000000-0005-0000-0000-000035050000}"/>
    <cellStyle name="Currency 26 2 3 2" xfId="1939" xr:uid="{00000000-0005-0000-0000-000036050000}"/>
    <cellStyle name="Currency 26 2 3 2 2" xfId="10281" xr:uid="{F7542845-A412-471B-A527-0B88DDE40831}"/>
    <cellStyle name="Currency 26 2 3 3" xfId="10280" xr:uid="{FB040D6C-6A5C-4780-AFA6-878567D21BE2}"/>
    <cellStyle name="Currency 26 2 4" xfId="1940" xr:uid="{00000000-0005-0000-0000-000037050000}"/>
    <cellStyle name="Currency 26 2 4 2" xfId="10282" xr:uid="{688BA4DA-4A91-41B7-A96C-20DEFBC394CB}"/>
    <cellStyle name="Currency 26 2 5" xfId="10275" xr:uid="{66447068-8AD1-476A-A997-CA16151C85B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2 2 2" xfId="10286" xr:uid="{C8CA8C4A-522F-4490-9625-19110F614989}"/>
    <cellStyle name="Currency 26 3 2 2 3" xfId="10285" xr:uid="{F19EC213-971C-46C1-8758-6CCC29E1D271}"/>
    <cellStyle name="Currency 26 3 2 3" xfId="1945" xr:uid="{00000000-0005-0000-0000-00003C050000}"/>
    <cellStyle name="Currency 26 3 2 3 2" xfId="10287" xr:uid="{D1D100D8-E389-49A0-8CAB-98E36425E9C5}"/>
    <cellStyle name="Currency 26 3 2 4" xfId="10284" xr:uid="{97F1E2F9-4D73-4CD3-909E-5D9864DACCDC}"/>
    <cellStyle name="Currency 26 3 3" xfId="1946" xr:uid="{00000000-0005-0000-0000-00003D050000}"/>
    <cellStyle name="Currency 26 3 3 2" xfId="1947" xr:uid="{00000000-0005-0000-0000-00003E050000}"/>
    <cellStyle name="Currency 26 3 3 2 2" xfId="10289" xr:uid="{AFD641EB-1EF8-4649-9D8B-BC4A5EB5BD4E}"/>
    <cellStyle name="Currency 26 3 3 3" xfId="10288" xr:uid="{B3417876-F32E-44C5-A61A-AF58ADD6D2E8}"/>
    <cellStyle name="Currency 26 3 4" xfId="1948" xr:uid="{00000000-0005-0000-0000-00003F050000}"/>
    <cellStyle name="Currency 26 3 4 2" xfId="10290" xr:uid="{9AB9DA10-FC66-4D3C-8E32-073A03D67B02}"/>
    <cellStyle name="Currency 26 3 5" xfId="10283" xr:uid="{67F9E9FB-10F8-4E9A-A447-D713F180B4D9}"/>
    <cellStyle name="Currency 26 4" xfId="1949" xr:uid="{00000000-0005-0000-0000-000040050000}"/>
    <cellStyle name="Currency 26 4 2" xfId="1950" xr:uid="{00000000-0005-0000-0000-000041050000}"/>
    <cellStyle name="Currency 26 4 2 2" xfId="1951" xr:uid="{00000000-0005-0000-0000-000042050000}"/>
    <cellStyle name="Currency 26 4 2 2 2" xfId="10293" xr:uid="{753E21B1-CF73-402E-A9B4-9D19828E90A2}"/>
    <cellStyle name="Currency 26 4 2 3" xfId="10292" xr:uid="{62F3F585-51FD-4249-B930-12FEE22F0AF0}"/>
    <cellStyle name="Currency 26 4 3" xfId="1952" xr:uid="{00000000-0005-0000-0000-000043050000}"/>
    <cellStyle name="Currency 26 4 3 2" xfId="10294" xr:uid="{7EC9CFB5-DAF0-4587-B4FE-78AEA8960FA6}"/>
    <cellStyle name="Currency 26 4 4" xfId="10291" xr:uid="{5DAAD9D0-958B-4D39-97C4-72BB3BBD58AE}"/>
    <cellStyle name="Currency 26 5" xfId="1953" xr:uid="{00000000-0005-0000-0000-000044050000}"/>
    <cellStyle name="Currency 26 5 2" xfId="1954" xr:uid="{00000000-0005-0000-0000-000045050000}"/>
    <cellStyle name="Currency 26 5 2 2" xfId="10296" xr:uid="{8C34FE0F-A7BE-443E-A03E-D2F8C98A4E7C}"/>
    <cellStyle name="Currency 26 5 3" xfId="10295" xr:uid="{BA3EC5F3-AC6D-4576-861A-E6F3A30017C0}"/>
    <cellStyle name="Currency 26 6" xfId="1955" xr:uid="{00000000-0005-0000-0000-000046050000}"/>
    <cellStyle name="Currency 26 6 2" xfId="10297" xr:uid="{E789547B-C8FC-4194-96A0-28DFB137756A}"/>
    <cellStyle name="Currency 26 7" xfId="10274" xr:uid="{A0C3D74A-0F28-4A59-B2C2-15AEF4302E3F}"/>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2 2 2" xfId="10302" xr:uid="{543996E6-15E3-4FEC-BC7E-1B27D0F0057B}"/>
    <cellStyle name="Currency 27 2 2 2 3" xfId="10301" xr:uid="{90F73703-4A2F-436D-8904-579D372AC870}"/>
    <cellStyle name="Currency 27 2 2 3" xfId="1961" xr:uid="{00000000-0005-0000-0000-00004C050000}"/>
    <cellStyle name="Currency 27 2 2 3 2" xfId="10303" xr:uid="{52741228-6928-4E27-9373-AFC7D556FA2D}"/>
    <cellStyle name="Currency 27 2 2 4" xfId="10300" xr:uid="{46B13C81-502E-424F-BE38-788070FB836E}"/>
    <cellStyle name="Currency 27 2 3" xfId="1962" xr:uid="{00000000-0005-0000-0000-00004D050000}"/>
    <cellStyle name="Currency 27 2 3 2" xfId="1963" xr:uid="{00000000-0005-0000-0000-00004E050000}"/>
    <cellStyle name="Currency 27 2 3 2 2" xfId="10305" xr:uid="{3AEDF02B-17D9-43F7-87AC-B8CF6B7E0CD6}"/>
    <cellStyle name="Currency 27 2 3 3" xfId="10304" xr:uid="{49CFC493-79E5-46BF-A439-FD73ADCEC10A}"/>
    <cellStyle name="Currency 27 2 4" xfId="1964" xr:uid="{00000000-0005-0000-0000-00004F050000}"/>
    <cellStyle name="Currency 27 2 4 2" xfId="10306" xr:uid="{2AD2D98E-82E4-4932-87B8-530FCDFEF24B}"/>
    <cellStyle name="Currency 27 2 5" xfId="10299" xr:uid="{D8C44E5A-CB92-456D-825F-AF8F763A7CF9}"/>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2 2 2" xfId="10310" xr:uid="{089A4DEB-3EBC-40A7-8AB3-CD1CC41097AD}"/>
    <cellStyle name="Currency 27 3 2 2 3" xfId="10309" xr:uid="{05FDE2AB-C054-4477-BA9C-51C78C929E2B}"/>
    <cellStyle name="Currency 27 3 2 3" xfId="1969" xr:uid="{00000000-0005-0000-0000-000054050000}"/>
    <cellStyle name="Currency 27 3 2 3 2" xfId="10311" xr:uid="{154E99E6-2A3A-472D-BD7E-CD75B3D6FD64}"/>
    <cellStyle name="Currency 27 3 2 4" xfId="10308" xr:uid="{F4E8BAF0-2597-4032-975C-B0266968A223}"/>
    <cellStyle name="Currency 27 3 3" xfId="1970" xr:uid="{00000000-0005-0000-0000-000055050000}"/>
    <cellStyle name="Currency 27 3 3 2" xfId="1971" xr:uid="{00000000-0005-0000-0000-000056050000}"/>
    <cellStyle name="Currency 27 3 3 2 2" xfId="10313" xr:uid="{EBEA4EC2-02B2-416D-A37C-F213BA0C5FEE}"/>
    <cellStyle name="Currency 27 3 3 3" xfId="10312" xr:uid="{DAFFFF4E-9DEF-40A2-B38D-0441CCED0F34}"/>
    <cellStyle name="Currency 27 3 4" xfId="1972" xr:uid="{00000000-0005-0000-0000-000057050000}"/>
    <cellStyle name="Currency 27 3 4 2" xfId="10314" xr:uid="{25DFFB7C-C8B4-4520-BDF9-1B2C1744B0C4}"/>
    <cellStyle name="Currency 27 3 5" xfId="10307" xr:uid="{8E8A8B0D-D7C5-485A-8FED-B1DECC5E19B7}"/>
    <cellStyle name="Currency 27 4" xfId="1973" xr:uid="{00000000-0005-0000-0000-000058050000}"/>
    <cellStyle name="Currency 27 4 2" xfId="1974" xr:uid="{00000000-0005-0000-0000-000059050000}"/>
    <cellStyle name="Currency 27 4 2 2" xfId="1975" xr:uid="{00000000-0005-0000-0000-00005A050000}"/>
    <cellStyle name="Currency 27 4 2 2 2" xfId="10317" xr:uid="{7C38E9EC-214B-40BA-A293-077015C0DA57}"/>
    <cellStyle name="Currency 27 4 2 3" xfId="10316" xr:uid="{7216E204-7158-401E-84E6-5D592B946134}"/>
    <cellStyle name="Currency 27 4 3" xfId="1976" xr:uid="{00000000-0005-0000-0000-00005B050000}"/>
    <cellStyle name="Currency 27 4 3 2" xfId="10318" xr:uid="{88C2ADB3-6BE1-49EB-A620-D0D23FC6A922}"/>
    <cellStyle name="Currency 27 4 4" xfId="10315" xr:uid="{6CAAECAB-FA01-4D3C-9F41-ADD6BF7E9B70}"/>
    <cellStyle name="Currency 27 5" xfId="1977" xr:uid="{00000000-0005-0000-0000-00005C050000}"/>
    <cellStyle name="Currency 27 5 2" xfId="1978" xr:uid="{00000000-0005-0000-0000-00005D050000}"/>
    <cellStyle name="Currency 27 5 2 2" xfId="10320" xr:uid="{3FF2805E-3A8E-41A4-B899-ADB2E20EF0D0}"/>
    <cellStyle name="Currency 27 5 3" xfId="10319" xr:uid="{F6A3B81A-5527-413F-AE16-0EF0A7ACE3E3}"/>
    <cellStyle name="Currency 27 6" xfId="1979" xr:uid="{00000000-0005-0000-0000-00005E050000}"/>
    <cellStyle name="Currency 27 6 2" xfId="10321" xr:uid="{DC6978A9-F086-4617-910F-A3A186CB2F71}"/>
    <cellStyle name="Currency 27 7" xfId="10298" xr:uid="{8F6A66BC-5E3C-44E4-B240-EF279433420E}"/>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2 2 2" xfId="10326" xr:uid="{2668438B-CFB1-4C36-8AFB-0FCEB9F261B8}"/>
    <cellStyle name="Currency 28 2 2 2 3" xfId="10325" xr:uid="{9DB55133-C23D-4886-8924-66A43B46F768}"/>
    <cellStyle name="Currency 28 2 2 3" xfId="1985" xr:uid="{00000000-0005-0000-0000-000064050000}"/>
    <cellStyle name="Currency 28 2 2 3 2" xfId="10327" xr:uid="{E70ADC31-214B-4133-9781-79B398AF7F27}"/>
    <cellStyle name="Currency 28 2 2 4" xfId="10324" xr:uid="{E033D385-AD7A-4D6C-AECF-CBDBEB4CBCFD}"/>
    <cellStyle name="Currency 28 2 3" xfId="1986" xr:uid="{00000000-0005-0000-0000-000065050000}"/>
    <cellStyle name="Currency 28 2 3 2" xfId="1987" xr:uid="{00000000-0005-0000-0000-000066050000}"/>
    <cellStyle name="Currency 28 2 3 2 2" xfId="10329" xr:uid="{C3D37DBD-23CE-497E-8A0B-4666D00FDAD7}"/>
    <cellStyle name="Currency 28 2 3 3" xfId="10328" xr:uid="{A5C73B49-6235-407B-A063-B7AED0053BBF}"/>
    <cellStyle name="Currency 28 2 4" xfId="1988" xr:uid="{00000000-0005-0000-0000-000067050000}"/>
    <cellStyle name="Currency 28 2 4 2" xfId="10330" xr:uid="{CB24B37D-7CB1-4D98-A666-5D59891AFD13}"/>
    <cellStyle name="Currency 28 2 5" xfId="10323" xr:uid="{A1CEF234-D07A-45D7-8703-190C88FA12DF}"/>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2 2 2" xfId="10334" xr:uid="{A0974AF1-D72E-4180-B1FD-D66BCECE845E}"/>
    <cellStyle name="Currency 28 3 2 2 3" xfId="10333" xr:uid="{F8B8C752-45F5-4662-9B01-49E682145498}"/>
    <cellStyle name="Currency 28 3 2 3" xfId="1993" xr:uid="{00000000-0005-0000-0000-00006C050000}"/>
    <cellStyle name="Currency 28 3 2 3 2" xfId="10335" xr:uid="{CB6D1DAD-9614-4DB2-A368-246756557D61}"/>
    <cellStyle name="Currency 28 3 2 4" xfId="10332" xr:uid="{A23B6AB5-93A2-4F69-B7DA-E50455783530}"/>
    <cellStyle name="Currency 28 3 3" xfId="1994" xr:uid="{00000000-0005-0000-0000-00006D050000}"/>
    <cellStyle name="Currency 28 3 3 2" xfId="1995" xr:uid="{00000000-0005-0000-0000-00006E050000}"/>
    <cellStyle name="Currency 28 3 3 2 2" xfId="10337" xr:uid="{A9CA034A-1179-436D-BE16-D2BD1197D15D}"/>
    <cellStyle name="Currency 28 3 3 3" xfId="10336" xr:uid="{67C330B0-7C53-4B65-A075-97D87AC76470}"/>
    <cellStyle name="Currency 28 3 4" xfId="1996" xr:uid="{00000000-0005-0000-0000-00006F050000}"/>
    <cellStyle name="Currency 28 3 4 2" xfId="10338" xr:uid="{702E0ABA-D5AC-48B2-B4E5-D1A242312233}"/>
    <cellStyle name="Currency 28 3 5" xfId="10331" xr:uid="{096A7DC3-FD8F-44A7-84D9-4519486A9862}"/>
    <cellStyle name="Currency 28 4" xfId="1997" xr:uid="{00000000-0005-0000-0000-000070050000}"/>
    <cellStyle name="Currency 28 4 2" xfId="1998" xr:uid="{00000000-0005-0000-0000-000071050000}"/>
    <cellStyle name="Currency 28 4 2 2" xfId="1999" xr:uid="{00000000-0005-0000-0000-000072050000}"/>
    <cellStyle name="Currency 28 4 2 2 2" xfId="10341" xr:uid="{197123F3-8B52-42A3-910D-4EB8B2CD1CAC}"/>
    <cellStyle name="Currency 28 4 2 3" xfId="10340" xr:uid="{0511817C-061E-4CB6-87EA-3A9FCC65DA60}"/>
    <cellStyle name="Currency 28 4 3" xfId="2000" xr:uid="{00000000-0005-0000-0000-000073050000}"/>
    <cellStyle name="Currency 28 4 3 2" xfId="10342" xr:uid="{043777DA-0A3E-4E0B-8F55-BEFFCD0B536C}"/>
    <cellStyle name="Currency 28 4 4" xfId="10339" xr:uid="{C602527C-7989-48FB-8612-433A891B8C17}"/>
    <cellStyle name="Currency 28 5" xfId="2001" xr:uid="{00000000-0005-0000-0000-000074050000}"/>
    <cellStyle name="Currency 28 5 2" xfId="2002" xr:uid="{00000000-0005-0000-0000-000075050000}"/>
    <cellStyle name="Currency 28 5 2 2" xfId="10344" xr:uid="{A027AD74-EB03-475E-B1E8-2DEC0F30EA55}"/>
    <cellStyle name="Currency 28 5 3" xfId="10343" xr:uid="{E2019C6D-1BCA-46ED-AE59-13FDC7668C83}"/>
    <cellStyle name="Currency 28 6" xfId="2003" xr:uid="{00000000-0005-0000-0000-000076050000}"/>
    <cellStyle name="Currency 28 6 2" xfId="10345" xr:uid="{DC739F57-C86D-4735-AC2C-DBE1ECBCBC34}"/>
    <cellStyle name="Currency 28 7" xfId="10322" xr:uid="{DB42A838-93D7-48A8-A6B8-023451EEB0BA}"/>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2 2 2" xfId="10350" xr:uid="{A69EE520-F12A-45BE-94DE-F7EEAED25CBB}"/>
    <cellStyle name="Currency 29 2 2 2 3" xfId="10349" xr:uid="{6CC67483-DB8E-4DD6-BE6A-2529D0A64B2F}"/>
    <cellStyle name="Currency 29 2 2 3" xfId="2009" xr:uid="{00000000-0005-0000-0000-00007C050000}"/>
    <cellStyle name="Currency 29 2 2 3 2" xfId="10351" xr:uid="{981CFFBD-3BED-4F9E-8A28-EAE188D4B6E5}"/>
    <cellStyle name="Currency 29 2 2 4" xfId="10348" xr:uid="{E87CCD32-9C28-4F36-83DB-AD1E2FB80B59}"/>
    <cellStyle name="Currency 29 2 3" xfId="2010" xr:uid="{00000000-0005-0000-0000-00007D050000}"/>
    <cellStyle name="Currency 29 2 3 2" xfId="2011" xr:uid="{00000000-0005-0000-0000-00007E050000}"/>
    <cellStyle name="Currency 29 2 3 2 2" xfId="10353" xr:uid="{C6F32B65-BCDF-4895-AE31-E1C735F6A00D}"/>
    <cellStyle name="Currency 29 2 3 3" xfId="10352" xr:uid="{C22016B4-6590-43F2-9ED3-1BBCB109C686}"/>
    <cellStyle name="Currency 29 2 4" xfId="2012" xr:uid="{00000000-0005-0000-0000-00007F050000}"/>
    <cellStyle name="Currency 29 2 4 2" xfId="10354" xr:uid="{211D9B84-B78E-4993-96D2-618AA8B71CDC}"/>
    <cellStyle name="Currency 29 2 5" xfId="10347" xr:uid="{3C093B89-C8CB-49CD-BB90-3DD96AE4F845}"/>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2 2 2" xfId="10358" xr:uid="{1D9018C1-2DC5-4872-84F9-FB70F629C2FC}"/>
    <cellStyle name="Currency 29 3 2 2 3" xfId="10357" xr:uid="{39C72AA1-6C6E-4748-9E0D-FB4FD2245725}"/>
    <cellStyle name="Currency 29 3 2 3" xfId="2017" xr:uid="{00000000-0005-0000-0000-000084050000}"/>
    <cellStyle name="Currency 29 3 2 3 2" xfId="10359" xr:uid="{87C802C8-ADFB-4B8F-8B10-BC6D9AB93B8C}"/>
    <cellStyle name="Currency 29 3 2 4" xfId="10356" xr:uid="{8FE4D31C-AE49-42A2-9E14-AEB177A73276}"/>
    <cellStyle name="Currency 29 3 3" xfId="2018" xr:uid="{00000000-0005-0000-0000-000085050000}"/>
    <cellStyle name="Currency 29 3 3 2" xfId="2019" xr:uid="{00000000-0005-0000-0000-000086050000}"/>
    <cellStyle name="Currency 29 3 3 2 2" xfId="10361" xr:uid="{FFEAC2C0-EB8F-4939-82B7-CAE43F597451}"/>
    <cellStyle name="Currency 29 3 3 3" xfId="10360" xr:uid="{20F490FD-AC40-4230-8CF5-FC4B6FE6ABF5}"/>
    <cellStyle name="Currency 29 3 4" xfId="2020" xr:uid="{00000000-0005-0000-0000-000087050000}"/>
    <cellStyle name="Currency 29 3 4 2" xfId="10362" xr:uid="{A3550D87-D666-4467-92D2-E64BC3ED8DBB}"/>
    <cellStyle name="Currency 29 3 5" xfId="10355" xr:uid="{B03EC9B2-0A64-4A82-A3DB-ADD09F31B2CE}"/>
    <cellStyle name="Currency 29 4" xfId="2021" xr:uid="{00000000-0005-0000-0000-000088050000}"/>
    <cellStyle name="Currency 29 4 2" xfId="2022" xr:uid="{00000000-0005-0000-0000-000089050000}"/>
    <cellStyle name="Currency 29 4 2 2" xfId="2023" xr:uid="{00000000-0005-0000-0000-00008A050000}"/>
    <cellStyle name="Currency 29 4 2 2 2" xfId="10365" xr:uid="{9F5EB937-90BC-4207-991F-B71C1117A37A}"/>
    <cellStyle name="Currency 29 4 2 3" xfId="10364" xr:uid="{934EB44F-0330-44FB-B3F9-1BE024E514DC}"/>
    <cellStyle name="Currency 29 4 3" xfId="2024" xr:uid="{00000000-0005-0000-0000-00008B050000}"/>
    <cellStyle name="Currency 29 4 3 2" xfId="10366" xr:uid="{C5F1BA81-6D0A-4A18-8447-C165668FB6AF}"/>
    <cellStyle name="Currency 29 4 4" xfId="10363" xr:uid="{210AD2C1-81E2-4506-BD59-D741472662C5}"/>
    <cellStyle name="Currency 29 5" xfId="2025" xr:uid="{00000000-0005-0000-0000-00008C050000}"/>
    <cellStyle name="Currency 29 5 2" xfId="2026" xr:uid="{00000000-0005-0000-0000-00008D050000}"/>
    <cellStyle name="Currency 29 5 2 2" xfId="10368" xr:uid="{BA9E767F-9128-4EB4-A822-51AB9E260F9C}"/>
    <cellStyle name="Currency 29 5 3" xfId="10367" xr:uid="{7E944773-66AF-42B9-A545-55378A8E64E2}"/>
    <cellStyle name="Currency 29 6" xfId="2027" xr:uid="{00000000-0005-0000-0000-00008E050000}"/>
    <cellStyle name="Currency 29 6 2" xfId="10369" xr:uid="{2B443912-1964-4C1F-B73C-74EF773A476D}"/>
    <cellStyle name="Currency 29 7" xfId="10346" xr:uid="{CDB29861-FC0D-4E40-B43E-0C6930BA403C}"/>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2 2 2" xfId="10373" xr:uid="{8D511692-7CC4-421A-9401-562E256F592B}"/>
    <cellStyle name="Currency 3 2 2 3" xfId="10372" xr:uid="{58340DD6-B8BD-43FF-A8FB-DAEB617CE0AD}"/>
    <cellStyle name="Currency 3 2 3" xfId="2032" xr:uid="{00000000-0005-0000-0000-000093050000}"/>
    <cellStyle name="Currency 3 2 3 2" xfId="10374" xr:uid="{4097F53B-7CCC-4447-BE31-478C19DFA956}"/>
    <cellStyle name="Currency 3 2 4" xfId="2033" xr:uid="{00000000-0005-0000-0000-000094050000}"/>
    <cellStyle name="Currency 3 2 4 2" xfId="10375" xr:uid="{375CD646-3B72-411E-94D3-28E24CFDA5CB}"/>
    <cellStyle name="Currency 3 2 5" xfId="2034" xr:uid="{00000000-0005-0000-0000-000095050000}"/>
    <cellStyle name="Currency 3 2 5 2" xfId="10376" xr:uid="{D0289AD1-97B8-49F2-BA9D-00F6AD2ACCF6}"/>
    <cellStyle name="Currency 3 2 6" xfId="10371" xr:uid="{592270CC-59B9-4EF2-AAB0-0588F800E389}"/>
    <cellStyle name="Currency 3 3" xfId="2035" xr:uid="{00000000-0005-0000-0000-000096050000}"/>
    <cellStyle name="Currency 3 3 2" xfId="10377" xr:uid="{C4750B5F-90CA-4043-AA11-A85E10B63599}"/>
    <cellStyle name="Currency 3 4" xfId="2036" xr:uid="{00000000-0005-0000-0000-000097050000}"/>
    <cellStyle name="Currency 3 4 2" xfId="10378" xr:uid="{483CD943-681B-46A8-870C-04AA849F9757}"/>
    <cellStyle name="Currency 3 5" xfId="2037" xr:uid="{00000000-0005-0000-0000-000098050000}"/>
    <cellStyle name="Currency 3 5 2" xfId="10379" xr:uid="{7399D0DD-7F84-4F4B-9AEB-D41EBB774C11}"/>
    <cellStyle name="Currency 3 6" xfId="2038" xr:uid="{00000000-0005-0000-0000-000099050000}"/>
    <cellStyle name="Currency 3 6 2" xfId="10380" xr:uid="{833BCC88-D3E0-4C08-BC73-A1C843EDB2CA}"/>
    <cellStyle name="Currency 3 7" xfId="10370" xr:uid="{B2D1ED42-5C4E-40B8-8A2A-DEBDBDC3DF5B}"/>
    <cellStyle name="Currency 30" xfId="9777" xr:uid="{3DE0DD3C-0308-44E5-8D44-50F7A3EE8910}"/>
    <cellStyle name="Currency 31" xfId="10575" xr:uid="{6D59C0C8-B2C6-4CAA-ACB1-75F4ADD7EAA7}"/>
    <cellStyle name="Currency 4" xfId="2039" xr:uid="{00000000-0005-0000-0000-00009A050000}"/>
    <cellStyle name="Currency 4 10" xfId="2040" xr:uid="{00000000-0005-0000-0000-00009B050000}"/>
    <cellStyle name="Currency 4 10 2" xfId="10382" xr:uid="{8C419C6E-72DC-4716-9162-C44532F9F65A}"/>
    <cellStyle name="Currency 4 11" xfId="10381" xr:uid="{5E9DA4E7-DABE-4C80-922B-358C45D2923C}"/>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2 2 2" xfId="10386" xr:uid="{F11BEBB7-BD5F-4DA0-A743-8D50CA5597D5}"/>
    <cellStyle name="Currency 4 2 2 2 3" xfId="10385" xr:uid="{54C67163-D182-43D0-A3C4-5F4FFB56841B}"/>
    <cellStyle name="Currency 4 2 2 3" xfId="2045" xr:uid="{00000000-0005-0000-0000-0000A0050000}"/>
    <cellStyle name="Currency 4 2 2 3 2" xfId="10387" xr:uid="{0C17883B-8BF7-4F86-B602-CF37B10EB81E}"/>
    <cellStyle name="Currency 4 2 2 4" xfId="10384" xr:uid="{DA24A5F1-F440-48F5-B509-552DC36FBA4D}"/>
    <cellStyle name="Currency 4 2 3" xfId="2046" xr:uid="{00000000-0005-0000-0000-0000A1050000}"/>
    <cellStyle name="Currency 4 2 3 2" xfId="2047" xr:uid="{00000000-0005-0000-0000-0000A2050000}"/>
    <cellStyle name="Currency 4 2 3 2 2" xfId="10389" xr:uid="{88BFDF21-F461-4036-8A0F-49DAD809DE3E}"/>
    <cellStyle name="Currency 4 2 3 3" xfId="10388" xr:uid="{0E8E95AC-FA7C-4AE9-8A22-57DB40A661A3}"/>
    <cellStyle name="Currency 4 2 4" xfId="2048" xr:uid="{00000000-0005-0000-0000-0000A3050000}"/>
    <cellStyle name="Currency 4 2 4 2" xfId="10390" xr:uid="{D57639FF-FF8B-4AD7-9819-B07F4319AA1C}"/>
    <cellStyle name="Currency 4 2 5" xfId="10383" xr:uid="{C700817A-2DD0-46D7-BD93-56FB8BEE8AE1}"/>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2 2 2" xfId="10394" xr:uid="{4385538B-B8E0-42FB-8348-6BBB0063B6E6}"/>
    <cellStyle name="Currency 4 3 2 2 3" xfId="10393" xr:uid="{0A0FF9C7-E3BF-41EE-A125-2A933DEF5E0B}"/>
    <cellStyle name="Currency 4 3 2 3" xfId="2053" xr:uid="{00000000-0005-0000-0000-0000A8050000}"/>
    <cellStyle name="Currency 4 3 2 3 2" xfId="10395" xr:uid="{6C1FC079-A42D-4161-943B-CADB3F1DCBE6}"/>
    <cellStyle name="Currency 4 3 2 4" xfId="10392" xr:uid="{14961DBC-F346-4ED6-832C-6349495BC586}"/>
    <cellStyle name="Currency 4 3 3" xfId="2054" xr:uid="{00000000-0005-0000-0000-0000A9050000}"/>
    <cellStyle name="Currency 4 3 3 2" xfId="2055" xr:uid="{00000000-0005-0000-0000-0000AA050000}"/>
    <cellStyle name="Currency 4 3 3 2 2" xfId="10397" xr:uid="{8C5A3BFF-B3F3-49A9-AABC-76303116CD46}"/>
    <cellStyle name="Currency 4 3 3 3" xfId="10396" xr:uid="{A311B624-F21B-46DC-9EA3-7F1C1D7B70D7}"/>
    <cellStyle name="Currency 4 3 4" xfId="2056" xr:uid="{00000000-0005-0000-0000-0000AB050000}"/>
    <cellStyle name="Currency 4 3 4 2" xfId="10398" xr:uid="{333546D7-1447-4059-BA43-C7D19E95C6C0}"/>
    <cellStyle name="Currency 4 3 5" xfId="10391" xr:uid="{FCFBBA38-CD84-4FFB-A0BE-489ACFCFA49C}"/>
    <cellStyle name="Currency 4 4" xfId="2057" xr:uid="{00000000-0005-0000-0000-0000AC050000}"/>
    <cellStyle name="Currency 4 4 2" xfId="2058" xr:uid="{00000000-0005-0000-0000-0000AD050000}"/>
    <cellStyle name="Currency 4 4 2 2" xfId="2059" xr:uid="{00000000-0005-0000-0000-0000AE050000}"/>
    <cellStyle name="Currency 4 4 2 2 2" xfId="10401" xr:uid="{7396C135-A0A6-4873-8833-0231308AB0CE}"/>
    <cellStyle name="Currency 4 4 2 3" xfId="10400" xr:uid="{90FFFEFD-6EFE-46B5-80C7-7C98715C0DCE}"/>
    <cellStyle name="Currency 4 4 3" xfId="2060" xr:uid="{00000000-0005-0000-0000-0000AF050000}"/>
    <cellStyle name="Currency 4 4 3 2" xfId="10402" xr:uid="{7BE8E4D5-C6F7-43D2-A1F7-0BE1FF6E739F}"/>
    <cellStyle name="Currency 4 4 4" xfId="10399" xr:uid="{022719A6-AD42-48FD-BB8B-5DA3641997D3}"/>
    <cellStyle name="Currency 4 5" xfId="2061" xr:uid="{00000000-0005-0000-0000-0000B0050000}"/>
    <cellStyle name="Currency 4 5 2" xfId="2062" xr:uid="{00000000-0005-0000-0000-0000B1050000}"/>
    <cellStyle name="Currency 4 5 2 2" xfId="2063" xr:uid="{00000000-0005-0000-0000-0000B2050000}"/>
    <cellStyle name="Currency 4 5 2 2 2" xfId="10405" xr:uid="{911E7A21-7262-4E3B-913E-90575CE86442}"/>
    <cellStyle name="Currency 4 5 2 3" xfId="10404" xr:uid="{366EFAC4-EDC8-4C07-BE3D-4B8D35694A45}"/>
    <cellStyle name="Currency 4 5 3" xfId="2064" xr:uid="{00000000-0005-0000-0000-0000B3050000}"/>
    <cellStyle name="Currency 4 5 3 2" xfId="10406" xr:uid="{D96CC960-B21B-4A7B-95EC-44EE16CEA583}"/>
    <cellStyle name="Currency 4 5 4" xfId="10403" xr:uid="{B834E034-AE8B-430F-B936-395755E06F8F}"/>
    <cellStyle name="Currency 4 6" xfId="2065" xr:uid="{00000000-0005-0000-0000-0000B4050000}"/>
    <cellStyle name="Currency 4 6 2" xfId="2066" xr:uid="{00000000-0005-0000-0000-0000B5050000}"/>
    <cellStyle name="Currency 4 6 2 2" xfId="2067" xr:uid="{00000000-0005-0000-0000-0000B6050000}"/>
    <cellStyle name="Currency 4 6 2 2 2" xfId="10409" xr:uid="{2489DFD2-CF28-4B17-918F-55F383C0376C}"/>
    <cellStyle name="Currency 4 6 2 3" xfId="10408" xr:uid="{F92E13BC-81B8-4ACC-B120-C942CDFA591D}"/>
    <cellStyle name="Currency 4 6 3" xfId="2068" xr:uid="{00000000-0005-0000-0000-0000B7050000}"/>
    <cellStyle name="Currency 4 6 3 2" xfId="10410" xr:uid="{2DAD0C71-F2F8-4BE6-A75C-C3048BC0CBB0}"/>
    <cellStyle name="Currency 4 6 4" xfId="10407" xr:uid="{B1B07380-7152-4A12-9F20-15464C6959F1}"/>
    <cellStyle name="Currency 4 7" xfId="2069" xr:uid="{00000000-0005-0000-0000-0000B8050000}"/>
    <cellStyle name="Currency 4 7 2" xfId="2070" xr:uid="{00000000-0005-0000-0000-0000B9050000}"/>
    <cellStyle name="Currency 4 7 2 2" xfId="10412" xr:uid="{134BEA09-E78B-45E2-8AD3-F0BA2C795149}"/>
    <cellStyle name="Currency 4 7 3" xfId="10411" xr:uid="{655EFC85-FD00-4573-BB94-74C13169BE85}"/>
    <cellStyle name="Currency 4 8" xfId="2071" xr:uid="{00000000-0005-0000-0000-0000BA050000}"/>
    <cellStyle name="Currency 4 8 2" xfId="10413" xr:uid="{ACFA77BE-B8EB-4759-B303-0F4353E2E2DC}"/>
    <cellStyle name="Currency 4 9" xfId="2072" xr:uid="{00000000-0005-0000-0000-0000BB050000}"/>
    <cellStyle name="Currency 4 9 2" xfId="10414" xr:uid="{F3C50B26-86FA-4176-9055-02B1225FC104}"/>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2 2 2" xfId="10419" xr:uid="{A5841F56-8BC9-4CF9-837F-400B17E65C65}"/>
    <cellStyle name="Currency 5 2 2 2 3" xfId="10418" xr:uid="{EB33D965-753B-474E-83B8-12258278348F}"/>
    <cellStyle name="Currency 5 2 2 3" xfId="2078" xr:uid="{00000000-0005-0000-0000-0000C1050000}"/>
    <cellStyle name="Currency 5 2 2 3 2" xfId="10420" xr:uid="{427129B0-8BAB-46CB-AD51-C263FE036296}"/>
    <cellStyle name="Currency 5 2 2 4" xfId="10417" xr:uid="{92BFE22C-8844-46DA-A5BF-116AA197D1F7}"/>
    <cellStyle name="Currency 5 2 3" xfId="2079" xr:uid="{00000000-0005-0000-0000-0000C2050000}"/>
    <cellStyle name="Currency 5 2 3 2" xfId="2080" xr:uid="{00000000-0005-0000-0000-0000C3050000}"/>
    <cellStyle name="Currency 5 2 3 2 2" xfId="10422" xr:uid="{81E02AB7-18C7-4AD3-AC2D-DF16104BAB13}"/>
    <cellStyle name="Currency 5 2 3 3" xfId="10421" xr:uid="{673BC858-BE8C-48DE-966E-210971C3F863}"/>
    <cellStyle name="Currency 5 2 4" xfId="2081" xr:uid="{00000000-0005-0000-0000-0000C4050000}"/>
    <cellStyle name="Currency 5 2 4 2" xfId="10423" xr:uid="{C5CB20AB-ED1A-42CA-B905-C90229893493}"/>
    <cellStyle name="Currency 5 2 5" xfId="10416" xr:uid="{FC94A220-3F4E-4E0D-98A8-2076313F0D9A}"/>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2 2 2" xfId="10427" xr:uid="{70BCE6B4-68F4-4F90-B570-3BA99EA8345F}"/>
    <cellStyle name="Currency 5 3 2 2 3" xfId="10426" xr:uid="{226BC360-177A-446E-8DB4-31C2F860DDA1}"/>
    <cellStyle name="Currency 5 3 2 3" xfId="2086" xr:uid="{00000000-0005-0000-0000-0000C9050000}"/>
    <cellStyle name="Currency 5 3 2 3 2" xfId="10428" xr:uid="{6EA7117F-0315-4DA7-8D38-34EE1F359770}"/>
    <cellStyle name="Currency 5 3 2 4" xfId="10425" xr:uid="{A28F74E4-1637-40D1-AB64-83D692088C6A}"/>
    <cellStyle name="Currency 5 3 3" xfId="2087" xr:uid="{00000000-0005-0000-0000-0000CA050000}"/>
    <cellStyle name="Currency 5 3 3 2" xfId="2088" xr:uid="{00000000-0005-0000-0000-0000CB050000}"/>
    <cellStyle name="Currency 5 3 3 2 2" xfId="10430" xr:uid="{7CE3191D-0111-4550-BF42-1E844DB96E48}"/>
    <cellStyle name="Currency 5 3 3 3" xfId="10429" xr:uid="{4A80E9E5-A142-4625-8092-7A5482BFEDF2}"/>
    <cellStyle name="Currency 5 3 4" xfId="2089" xr:uid="{00000000-0005-0000-0000-0000CC050000}"/>
    <cellStyle name="Currency 5 3 4 2" xfId="10431" xr:uid="{F2ACA6CA-4066-49CC-B9FF-335CBF9386A6}"/>
    <cellStyle name="Currency 5 3 5" xfId="10424" xr:uid="{A44564C2-42E5-4576-8A73-7D10D9020F61}"/>
    <cellStyle name="Currency 5 4" xfId="2090" xr:uid="{00000000-0005-0000-0000-0000CD050000}"/>
    <cellStyle name="Currency 5 4 2" xfId="2091" xr:uid="{00000000-0005-0000-0000-0000CE050000}"/>
    <cellStyle name="Currency 5 4 2 2" xfId="2092" xr:uid="{00000000-0005-0000-0000-0000CF050000}"/>
    <cellStyle name="Currency 5 4 2 2 2" xfId="10434" xr:uid="{D3431B8F-8FC0-4254-A5C0-BF77D4E425FF}"/>
    <cellStyle name="Currency 5 4 2 3" xfId="10433" xr:uid="{8832165B-0ED0-4E0C-8C8C-94E8C0420555}"/>
    <cellStyle name="Currency 5 4 3" xfId="2093" xr:uid="{00000000-0005-0000-0000-0000D0050000}"/>
    <cellStyle name="Currency 5 4 3 2" xfId="10435" xr:uid="{DED2A95C-13DA-4EEE-86CE-BDEDC7EFEF39}"/>
    <cellStyle name="Currency 5 4 4" xfId="10432" xr:uid="{38B2C4FB-E683-4AA6-866C-02D0FB56F3BC}"/>
    <cellStyle name="Currency 5 5" xfId="2094" xr:uid="{00000000-0005-0000-0000-0000D1050000}"/>
    <cellStyle name="Currency 5 5 2" xfId="2095" xr:uid="{00000000-0005-0000-0000-0000D2050000}"/>
    <cellStyle name="Currency 5 5 2 2" xfId="10437" xr:uid="{435C27E0-A34B-4AA4-A6D7-12DE10DE6E45}"/>
    <cellStyle name="Currency 5 5 3" xfId="10436" xr:uid="{161BEDAF-E253-4105-8FA3-74EF16B6BAEA}"/>
    <cellStyle name="Currency 5 6" xfId="2096" xr:uid="{00000000-0005-0000-0000-0000D3050000}"/>
    <cellStyle name="Currency 5 6 2" xfId="10438" xr:uid="{201C5AF3-6DA2-457D-A68F-27CFFFC7C090}"/>
    <cellStyle name="Currency 5 7" xfId="10415" xr:uid="{F4775BB2-766D-4670-A553-E83FB5810F7C}"/>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2 2 2" xfId="10443" xr:uid="{1310729F-5B21-4994-9AD1-64D0685426FE}"/>
    <cellStyle name="Currency 6 2 2 2 3" xfId="10442" xr:uid="{E7081C53-F534-4259-B27B-81AD2E9A9E7D}"/>
    <cellStyle name="Currency 6 2 2 3" xfId="2102" xr:uid="{00000000-0005-0000-0000-0000D9050000}"/>
    <cellStyle name="Currency 6 2 2 3 2" xfId="10444" xr:uid="{7E2AF33D-C85B-4E8A-AD77-B2A1DF8E46D0}"/>
    <cellStyle name="Currency 6 2 2 4" xfId="10441" xr:uid="{4E358858-0902-4A3F-BB93-4F065053CC83}"/>
    <cellStyle name="Currency 6 2 3" xfId="2103" xr:uid="{00000000-0005-0000-0000-0000DA050000}"/>
    <cellStyle name="Currency 6 2 3 2" xfId="2104" xr:uid="{00000000-0005-0000-0000-0000DB050000}"/>
    <cellStyle name="Currency 6 2 3 2 2" xfId="10446" xr:uid="{FF9A3A6A-26C5-43ED-8E8E-2C7A406D6A67}"/>
    <cellStyle name="Currency 6 2 3 3" xfId="10445" xr:uid="{BEBBBCB1-E47B-4627-9899-4039F6ED0E26}"/>
    <cellStyle name="Currency 6 2 4" xfId="2105" xr:uid="{00000000-0005-0000-0000-0000DC050000}"/>
    <cellStyle name="Currency 6 2 4 2" xfId="10447" xr:uid="{731450FA-46E9-4268-B9F0-816B92E7785B}"/>
    <cellStyle name="Currency 6 2 5" xfId="10440" xr:uid="{3DB11FF6-011D-45C2-9884-3CAD8DB6ABD3}"/>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2 2 2" xfId="10451" xr:uid="{DF01EA24-2529-4263-B30E-0BB151DB1931}"/>
    <cellStyle name="Currency 6 3 2 2 3" xfId="10450" xr:uid="{0CF107FD-10EF-4BAC-9FA8-7B6ADCCC820D}"/>
    <cellStyle name="Currency 6 3 2 3" xfId="2110" xr:uid="{00000000-0005-0000-0000-0000E1050000}"/>
    <cellStyle name="Currency 6 3 2 3 2" xfId="10452" xr:uid="{67FCF3EA-4F3A-43DD-B1E9-0F4B61DA6B69}"/>
    <cellStyle name="Currency 6 3 2 4" xfId="10449" xr:uid="{50085A69-DD46-412B-B2E8-B125BBFE7D13}"/>
    <cellStyle name="Currency 6 3 3" xfId="2111" xr:uid="{00000000-0005-0000-0000-0000E2050000}"/>
    <cellStyle name="Currency 6 3 3 2" xfId="2112" xr:uid="{00000000-0005-0000-0000-0000E3050000}"/>
    <cellStyle name="Currency 6 3 3 2 2" xfId="10454" xr:uid="{CC6A2808-7E00-421B-BDEA-E95A4EBD776F}"/>
    <cellStyle name="Currency 6 3 3 3" xfId="10453" xr:uid="{4A73AFAB-7C78-49BA-AEF8-ADE35EC9DE8F}"/>
    <cellStyle name="Currency 6 3 4" xfId="2113" xr:uid="{00000000-0005-0000-0000-0000E4050000}"/>
    <cellStyle name="Currency 6 3 4 2" xfId="10455" xr:uid="{0EB166DC-4B1E-4DC5-8B41-FEF276BCD91C}"/>
    <cellStyle name="Currency 6 3 5" xfId="10448" xr:uid="{64381C65-1C5E-4C2A-B908-D250D387D05E}"/>
    <cellStyle name="Currency 6 4" xfId="2114" xr:uid="{00000000-0005-0000-0000-0000E5050000}"/>
    <cellStyle name="Currency 6 4 2" xfId="2115" xr:uid="{00000000-0005-0000-0000-0000E6050000}"/>
    <cellStyle name="Currency 6 4 2 2" xfId="2116" xr:uid="{00000000-0005-0000-0000-0000E7050000}"/>
    <cellStyle name="Currency 6 4 2 2 2" xfId="10458" xr:uid="{1E2FA1E7-6979-47A0-885F-30A8AC69A3FC}"/>
    <cellStyle name="Currency 6 4 2 3" xfId="10457" xr:uid="{12850DB5-2E22-4C42-AF2B-893EDC34F838}"/>
    <cellStyle name="Currency 6 4 3" xfId="2117" xr:uid="{00000000-0005-0000-0000-0000E8050000}"/>
    <cellStyle name="Currency 6 4 3 2" xfId="10459" xr:uid="{5A40583A-FACB-40B2-A94E-D9AF6EF80DBF}"/>
    <cellStyle name="Currency 6 4 4" xfId="10456" xr:uid="{EC3B0691-C518-4C84-80C7-DBB4D89D52A1}"/>
    <cellStyle name="Currency 6 5" xfId="2118" xr:uid="{00000000-0005-0000-0000-0000E9050000}"/>
    <cellStyle name="Currency 6 5 2" xfId="2119" xr:uid="{00000000-0005-0000-0000-0000EA050000}"/>
    <cellStyle name="Currency 6 5 2 2" xfId="10461" xr:uid="{FF2D5435-3609-4345-BA07-5D45EED7C53A}"/>
    <cellStyle name="Currency 6 5 3" xfId="10460" xr:uid="{091F2D16-9DAB-42AF-8C99-9C8F0A55B432}"/>
    <cellStyle name="Currency 6 6" xfId="2120" xr:uid="{00000000-0005-0000-0000-0000EB050000}"/>
    <cellStyle name="Currency 6 6 2" xfId="10462" xr:uid="{6B9EDF70-AD68-402F-A7C9-496E8746C617}"/>
    <cellStyle name="Currency 6 7" xfId="10439" xr:uid="{19A92FDF-3B4B-4DA9-AB71-8F71B86CFFD3}"/>
    <cellStyle name="Currency 7" xfId="2121" xr:uid="{00000000-0005-0000-0000-0000EC050000}"/>
    <cellStyle name="Currency 7 2" xfId="2122" xr:uid="{00000000-0005-0000-0000-0000ED050000}"/>
    <cellStyle name="Currency 7 2 2" xfId="10464" xr:uid="{A798161F-B29D-438B-89BB-0062D0B33129}"/>
    <cellStyle name="Currency 7 3" xfId="10463" xr:uid="{C156D9C3-F91C-4A3B-8AA1-5666095EA8B5}"/>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2 2 2" xfId="10469" xr:uid="{B7A8A19F-7A83-4A73-B86C-16296689B7E9}"/>
    <cellStyle name="Currency 8 2 2 2 3" xfId="10468" xr:uid="{E8C6CADD-3D60-420B-BDB4-61AB717F763C}"/>
    <cellStyle name="Currency 8 2 2 3" xfId="2128" xr:uid="{00000000-0005-0000-0000-0000F3050000}"/>
    <cellStyle name="Currency 8 2 2 3 2" xfId="10470" xr:uid="{BAC4B9E7-3246-42EE-BAD2-2F5E8DFB2961}"/>
    <cellStyle name="Currency 8 2 2 4" xfId="10467" xr:uid="{43C37FF4-B37F-4689-8BC9-92F361CBCB56}"/>
    <cellStyle name="Currency 8 2 3" xfId="2129" xr:uid="{00000000-0005-0000-0000-0000F4050000}"/>
    <cellStyle name="Currency 8 2 3 2" xfId="2130" xr:uid="{00000000-0005-0000-0000-0000F5050000}"/>
    <cellStyle name="Currency 8 2 3 2 2" xfId="10472" xr:uid="{9E0B9244-C0B0-4B01-8923-A277305C08A5}"/>
    <cellStyle name="Currency 8 2 3 3" xfId="10471" xr:uid="{A9FF76B1-2F9F-4E10-89F8-AF5CD56FCE50}"/>
    <cellStyle name="Currency 8 2 4" xfId="2131" xr:uid="{00000000-0005-0000-0000-0000F6050000}"/>
    <cellStyle name="Currency 8 2 4 2" xfId="10473" xr:uid="{4CEEB36B-101B-4B97-84DF-12C09EE3C24C}"/>
    <cellStyle name="Currency 8 2 5" xfId="10466" xr:uid="{DDF4D219-33DB-49A4-8CF4-054C88A11B5C}"/>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2 2 2" xfId="10477" xr:uid="{772F2030-85F0-4DA5-94C9-08C6EE8EE2EF}"/>
    <cellStyle name="Currency 8 3 2 2 3" xfId="10476" xr:uid="{B7075D33-650F-43E7-8F2D-66B2008307F5}"/>
    <cellStyle name="Currency 8 3 2 3" xfId="2136" xr:uid="{00000000-0005-0000-0000-0000FB050000}"/>
    <cellStyle name="Currency 8 3 2 3 2" xfId="10478" xr:uid="{569F3183-EC6F-4A76-8F6F-1FDAE2AC52E1}"/>
    <cellStyle name="Currency 8 3 2 4" xfId="10475" xr:uid="{2E65DF6F-CBF7-44C7-B5E7-CAD1F2752B4E}"/>
    <cellStyle name="Currency 8 3 3" xfId="2137" xr:uid="{00000000-0005-0000-0000-0000FC050000}"/>
    <cellStyle name="Currency 8 3 3 2" xfId="2138" xr:uid="{00000000-0005-0000-0000-0000FD050000}"/>
    <cellStyle name="Currency 8 3 3 2 2" xfId="10480" xr:uid="{A50F444E-4EA6-4892-8A13-CC76F4C531C7}"/>
    <cellStyle name="Currency 8 3 3 3" xfId="10479" xr:uid="{817C0400-09EE-4A2F-9A10-268EC05B93C2}"/>
    <cellStyle name="Currency 8 3 4" xfId="2139" xr:uid="{00000000-0005-0000-0000-0000FE050000}"/>
    <cellStyle name="Currency 8 3 4 2" xfId="10481" xr:uid="{8FB1C743-F057-4036-9697-72EF1FE03091}"/>
    <cellStyle name="Currency 8 3 5" xfId="10474" xr:uid="{5FDB7F04-0827-45B1-89D6-E953F19BA4EF}"/>
    <cellStyle name="Currency 8 4" xfId="2140" xr:uid="{00000000-0005-0000-0000-0000FF050000}"/>
    <cellStyle name="Currency 8 4 2" xfId="2141" xr:uid="{00000000-0005-0000-0000-000000060000}"/>
    <cellStyle name="Currency 8 4 2 2" xfId="2142" xr:uid="{00000000-0005-0000-0000-000001060000}"/>
    <cellStyle name="Currency 8 4 2 2 2" xfId="10484" xr:uid="{C4DD90AE-3F79-4EDA-9166-98E9DE8D6044}"/>
    <cellStyle name="Currency 8 4 2 3" xfId="10483" xr:uid="{11E75E35-0499-4103-9DAC-A2131A4AECF1}"/>
    <cellStyle name="Currency 8 4 3" xfId="2143" xr:uid="{00000000-0005-0000-0000-000002060000}"/>
    <cellStyle name="Currency 8 4 3 2" xfId="10485" xr:uid="{A898F73A-ABCC-4E04-A6F8-0AE86EBC70B7}"/>
    <cellStyle name="Currency 8 4 4" xfId="10482" xr:uid="{8E45A7E3-2BA8-4F09-AD39-DF2CFFD59E37}"/>
    <cellStyle name="Currency 8 5" xfId="2144" xr:uid="{00000000-0005-0000-0000-000003060000}"/>
    <cellStyle name="Currency 8 5 2" xfId="2145" xr:uid="{00000000-0005-0000-0000-000004060000}"/>
    <cellStyle name="Currency 8 5 2 2" xfId="10487" xr:uid="{CA295B0E-6005-41BA-B9A3-23AAB3CE21CC}"/>
    <cellStyle name="Currency 8 5 3" xfId="10486" xr:uid="{482B4607-1542-4621-9C4A-552FB4205CF4}"/>
    <cellStyle name="Currency 8 6" xfId="2146" xr:uid="{00000000-0005-0000-0000-000005060000}"/>
    <cellStyle name="Currency 8 6 2" xfId="10488" xr:uid="{30E911F8-A361-4F61-B3FB-51A64BFC5B38}"/>
    <cellStyle name="Currency 8 7" xfId="2147" xr:uid="{00000000-0005-0000-0000-000006060000}"/>
    <cellStyle name="Currency 8 7 2" xfId="10489" xr:uid="{70D545D2-0664-47C6-B521-FF5697823F0F}"/>
    <cellStyle name="Currency 8 8" xfId="10465" xr:uid="{4E2B5BD2-033A-43AC-93BA-3E9EE81611D7}"/>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2 2 2" xfId="10494" xr:uid="{11ED0328-7BA4-4C4B-94D1-7C7132698CB1}"/>
    <cellStyle name="Currency 9 2 2 2 3" xfId="10493" xr:uid="{E8C8FB97-719A-4804-BA05-CD61F5594707}"/>
    <cellStyle name="Currency 9 2 2 3" xfId="2153" xr:uid="{00000000-0005-0000-0000-00000C060000}"/>
    <cellStyle name="Currency 9 2 2 3 2" xfId="10495" xr:uid="{30FF0E03-734C-4142-824C-CADFDB6332DE}"/>
    <cellStyle name="Currency 9 2 2 4" xfId="10492" xr:uid="{DB1AD9EB-144D-48D7-80D6-BCBEB8346C50}"/>
    <cellStyle name="Currency 9 2 3" xfId="2154" xr:uid="{00000000-0005-0000-0000-00000D060000}"/>
    <cellStyle name="Currency 9 2 3 2" xfId="2155" xr:uid="{00000000-0005-0000-0000-00000E060000}"/>
    <cellStyle name="Currency 9 2 3 2 2" xfId="10497" xr:uid="{2D6F15F1-0A11-4929-AA72-C80BE6D0528C}"/>
    <cellStyle name="Currency 9 2 3 3" xfId="10496" xr:uid="{0C451F9C-5FEB-4712-A207-F6B498DE1D63}"/>
    <cellStyle name="Currency 9 2 4" xfId="2156" xr:uid="{00000000-0005-0000-0000-00000F060000}"/>
    <cellStyle name="Currency 9 2 4 2" xfId="10498" xr:uid="{EE03D500-D69B-4083-B393-25454BF9F03F}"/>
    <cellStyle name="Currency 9 2 5" xfId="10491" xr:uid="{7E45AF42-D273-4482-8E68-E25F0A5483EC}"/>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2 2 2" xfId="10502" xr:uid="{82C26822-C206-4475-92BB-AEF27B0E016E}"/>
    <cellStyle name="Currency 9 3 2 2 3" xfId="10501" xr:uid="{9A91FF72-C739-4469-A402-278A3D408773}"/>
    <cellStyle name="Currency 9 3 2 3" xfId="2161" xr:uid="{00000000-0005-0000-0000-000014060000}"/>
    <cellStyle name="Currency 9 3 2 3 2" xfId="10503" xr:uid="{61B63DE5-092E-43FF-A357-EAFB001779D2}"/>
    <cellStyle name="Currency 9 3 2 4" xfId="10500" xr:uid="{DFCEE77F-F0CE-4F82-A679-A811CA7F7F60}"/>
    <cellStyle name="Currency 9 3 3" xfId="2162" xr:uid="{00000000-0005-0000-0000-000015060000}"/>
    <cellStyle name="Currency 9 3 3 2" xfId="2163" xr:uid="{00000000-0005-0000-0000-000016060000}"/>
    <cellStyle name="Currency 9 3 3 2 2" xfId="10505" xr:uid="{667C2F02-CFA5-48BD-B59E-9227F7F78F91}"/>
    <cellStyle name="Currency 9 3 3 3" xfId="10504" xr:uid="{8998B901-E9FC-4DD9-88BD-581AE9C59ED4}"/>
    <cellStyle name="Currency 9 3 4" xfId="2164" xr:uid="{00000000-0005-0000-0000-000017060000}"/>
    <cellStyle name="Currency 9 3 4 2" xfId="10506" xr:uid="{5855D402-95F9-4153-B39D-D8FBFEC81C6A}"/>
    <cellStyle name="Currency 9 3 5" xfId="10499" xr:uid="{CE26D50E-AC23-4ACC-8D67-91709EAFF779}"/>
    <cellStyle name="Currency 9 4" xfId="2165" xr:uid="{00000000-0005-0000-0000-000018060000}"/>
    <cellStyle name="Currency 9 4 2" xfId="2166" xr:uid="{00000000-0005-0000-0000-000019060000}"/>
    <cellStyle name="Currency 9 4 2 2" xfId="2167" xr:uid="{00000000-0005-0000-0000-00001A060000}"/>
    <cellStyle name="Currency 9 4 2 2 2" xfId="10509" xr:uid="{77639A9E-6575-46C6-AA95-E57ABE86106B}"/>
    <cellStyle name="Currency 9 4 2 3" xfId="10508" xr:uid="{F826060F-3E3B-4C98-9230-CB67C6E54B55}"/>
    <cellStyle name="Currency 9 4 3" xfId="2168" xr:uid="{00000000-0005-0000-0000-00001B060000}"/>
    <cellStyle name="Currency 9 4 3 2" xfId="10510" xr:uid="{B4415EE1-6CE9-4C03-B1AB-D06D69F45A31}"/>
    <cellStyle name="Currency 9 4 4" xfId="10507" xr:uid="{B6893CE4-E758-4806-949A-8DADC00F2802}"/>
    <cellStyle name="Currency 9 5" xfId="2169" xr:uid="{00000000-0005-0000-0000-00001C060000}"/>
    <cellStyle name="Currency 9 5 2" xfId="2170" xr:uid="{00000000-0005-0000-0000-00001D060000}"/>
    <cellStyle name="Currency 9 5 2 2" xfId="10512" xr:uid="{778C8142-B17C-4687-8800-62524BB86920}"/>
    <cellStyle name="Currency 9 5 3" xfId="10511" xr:uid="{332A011C-75C6-4FBD-A0B4-F3765D04B770}"/>
    <cellStyle name="Currency 9 6" xfId="2171" xr:uid="{00000000-0005-0000-0000-00001E060000}"/>
    <cellStyle name="Currency 9 6 2" xfId="10513" xr:uid="{DF878303-C818-4C1B-BC54-B68BBC78B521}"/>
    <cellStyle name="Currency 9 7" xfId="10490" xr:uid="{A58D0777-CE34-48FD-AABD-0057F79230B3}"/>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DollarAcct 2" xfId="10514" xr:uid="{89D29181-640F-420E-AAB0-6443C932F56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llarAccounting 2" xfId="10515" xr:uid="{571B2E6B-66CD-4A2F-9A5D-B4C6A61E72C6}"/>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ouble Accounting 2" xfId="10516" xr:uid="{2696A81C-D219-4282-BD6A-ADEC9A838C55}"/>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10517" xr:uid="{A8E5B133-45D5-440C-8F53-9F982C5AF7A4}"/>
    <cellStyle name="Entrée 3" xfId="10562" xr:uid="{65DEDC65-3E94-4E7D-955B-6B0493D1DC7D}"/>
    <cellStyle name="Entrée 3 2" xfId="10668" xr:uid="{EAC648ED-9973-446C-8CEA-A359E116FD7E}"/>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10518" xr:uid="{86C11190-39F2-4CB1-B28C-77BED6EFACA2}"/>
    <cellStyle name="FieldName 2 2" xfId="10641" xr:uid="{E2E711C5-9C88-44F6-82F7-9459821D61F3}"/>
    <cellStyle name="FieldName 3" xfId="10561" xr:uid="{88C2BF29-7B3B-4F4A-A929-B5B2EF20AE9C}"/>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10519" xr:uid="{8B8C33A9-D7EA-412E-BF7B-E3FEBC9D8BB3}"/>
    <cellStyle name="hard no 2 2" xfId="10642" xr:uid="{9F186E98-E5BD-4B52-8AAA-7BF669D48428}"/>
    <cellStyle name="hard no 3" xfId="10560" xr:uid="{5FCB340D-95F2-4A05-8194-2CF71053A269}"/>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10520" xr:uid="{D3D581E7-3DA9-4F8B-AE27-4541E3366ED3}"/>
    <cellStyle name="Header2 2 2" xfId="10643" xr:uid="{945E578D-8ABF-47CB-95D4-7DF91C2FDA0D}"/>
    <cellStyle name="Header2 3" xfId="10559" xr:uid="{CFABAC32-6CE2-41CF-93D2-0E05570653BB}"/>
    <cellStyle name="Header2 3 2" xfId="10667" xr:uid="{87D5B415-ACC4-4DA7-8709-832BBB452A0E}"/>
    <cellStyle name="Header2 4" xfId="10623" xr:uid="{A3D2B9F7-2104-45BA-B3ED-ECB157EF1166}"/>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10521" xr:uid="{6853C265-D791-4CA7-923A-DFD28FE583A5}"/>
    <cellStyle name="Input [yellow] 2 2" xfId="10644" xr:uid="{2496B6AB-57FD-434D-9E0B-D869214F6FA8}"/>
    <cellStyle name="Input [yellow] 3" xfId="10558" xr:uid="{7EDDB0B0-CEF6-4244-B61E-D94C2EB3B1B1}"/>
    <cellStyle name="Input 2" xfId="47" xr:uid="{00000000-0005-0000-0000-0000EB1A0000}"/>
    <cellStyle name="Input 2 10" xfId="9747" xr:uid="{00000000-0005-0000-0000-0000EC1A0000}"/>
    <cellStyle name="Input 2 10 2" xfId="10577" xr:uid="{FA32F4B6-CC4A-4362-86C9-D0D7F530590A}"/>
    <cellStyle name="Input 2 10 2 2" xfId="10678" xr:uid="{B83AB01F-57A4-4524-B13C-1664F9631B9D}"/>
    <cellStyle name="Input 2 10 3" xfId="10595" xr:uid="{ADEF2A81-7834-446D-AB3B-67ECB5EA228D}"/>
    <cellStyle name="Input 2 10 3 2" xfId="10690" xr:uid="{6062AA22-62F0-4967-844C-2CFBCA3FC37B}"/>
    <cellStyle name="Input 2 2" xfId="65" xr:uid="{00000000-0005-0000-0000-0000ED1A0000}"/>
    <cellStyle name="Input 2 2 2" xfId="85" xr:uid="{00000000-0005-0000-0000-0000EE1A0000}"/>
    <cellStyle name="Input 2 2 2 2" xfId="9767" xr:uid="{00000000-0005-0000-0000-0000EF1A0000}"/>
    <cellStyle name="Input 2 2 2 2 2" xfId="10591" xr:uid="{9C1DA20D-5AA9-47B9-84C5-6FB54D71AA3E}"/>
    <cellStyle name="Input 2 2 2 2 2 2" xfId="10687" xr:uid="{11B21EF7-1D69-4F18-82E7-E299AFF4B9F7}"/>
    <cellStyle name="Input 2 2 2 2 3" xfId="10615" xr:uid="{9F67EAC0-926C-49A4-BC33-E89EA3869F3F}"/>
    <cellStyle name="Input 2 2 2 2 3 2" xfId="10710" xr:uid="{77BB6EF0-18CA-46BD-A633-B99F59FBE314}"/>
    <cellStyle name="Input 2 2 3" xfId="9753" xr:uid="{00000000-0005-0000-0000-0000F01A0000}"/>
    <cellStyle name="Input 2 2 3 2" xfId="10581" xr:uid="{B5860E24-E151-47E6-B431-D60A5D2FA296}"/>
    <cellStyle name="Input 2 2 3 2 2" xfId="10681" xr:uid="{4CDD3909-468C-4B88-982F-EC73A0934E1E}"/>
    <cellStyle name="Input 2 2 3 3" xfId="10601" xr:uid="{AFBAA15F-446B-4043-89CB-0E82CDC421C5}"/>
    <cellStyle name="Input 2 2 3 3 2" xfId="10696" xr:uid="{A93A72D8-5D24-4DE8-B0E3-6ACE0E3BDCF1}"/>
    <cellStyle name="Input 2 3" xfId="79" xr:uid="{00000000-0005-0000-0000-0000F11A0000}"/>
    <cellStyle name="Input 2 3 2" xfId="9761" xr:uid="{00000000-0005-0000-0000-0000F21A0000}"/>
    <cellStyle name="Input 2 3 2 2" xfId="10587" xr:uid="{A4F18DCA-DD78-4DAC-B530-D801929CE156}"/>
    <cellStyle name="Input 2 3 2 2 2" xfId="10684" xr:uid="{95791D6F-341E-490B-B810-1F1749B0167C}"/>
    <cellStyle name="Input 2 3 2 3" xfId="10609" xr:uid="{6E4526B0-3D47-492B-9451-A1B8BEB88AEC}"/>
    <cellStyle name="Input 2 3 2 3 2" xfId="10704" xr:uid="{5B92A18E-26F2-4250-9982-650E8771367D}"/>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10553" xr:uid="{DDF669B2-2923-4055-AED6-437B4C0B0BE1}"/>
    <cellStyle name="ItemTypeClass 2 2 2" xfId="10663" xr:uid="{C1B0A74C-50E4-46C1-AD06-CC9A195274D1}"/>
    <cellStyle name="ItemTypeClass 2 3" xfId="10526" xr:uid="{A2CB10A2-399E-48E9-A912-2EBE7EF272EA}"/>
    <cellStyle name="ItemTypeClass 2 3 2" xfId="10649" xr:uid="{7BACC10E-A690-41B6-85A7-DF114091D173}"/>
    <cellStyle name="ItemTypeClass 2 4" xfId="10627" xr:uid="{7B0C6BC9-5225-41AD-AB52-26EDEBF5E6E3}"/>
    <cellStyle name="ItemTypeClass 3" xfId="10522" xr:uid="{6C4B505D-8C2A-4EAD-999A-C19E6696F585}"/>
    <cellStyle name="ItemTypeClass 3 2" xfId="10645" xr:uid="{87E9214D-A7C3-4387-8B83-CBF604C1BC65}"/>
    <cellStyle name="ItemTypeClass 4" xfId="10557" xr:uid="{BA8C485D-56A7-43FF-B0F5-4F77AB1C8E12}"/>
    <cellStyle name="ItemTypeClass 4 2" xfId="10666" xr:uid="{5856AD72-C38A-4BC8-A703-61B8BF58B980}"/>
    <cellStyle name="ItemTypeClass 5" xfId="10624" xr:uid="{A541E2CC-4CD7-4D32-9524-BD08E261F00A}"/>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10523" xr:uid="{BA0D11CE-93B9-4125-B3C8-92693D628833}"/>
    <cellStyle name="Normal 13 4 2" xfId="10646" xr:uid="{EB186AD0-B4A3-4362-ADD1-BB00BBDEC0BE}"/>
    <cellStyle name="Normal 13 5" xfId="10556" xr:uid="{4CCC8936-6290-4B2A-8C4C-74D0E8A97E8B}"/>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10597" xr:uid="{47462DCF-BDFA-43C0-937A-C97D2BA33622}"/>
    <cellStyle name="Note 2 12 2 2" xfId="10692" xr:uid="{6F124AFD-5079-40A0-9C79-15E30C77E788}"/>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10617" xr:uid="{D3A88845-70AD-44C8-A954-A03ECD1F04DF}"/>
    <cellStyle name="Note 2 2 2 4 2 2" xfId="10712" xr:uid="{B1B42C78-8FAA-42EF-97E9-B1D11F22E0A4}"/>
    <cellStyle name="Note 2 2 3" xfId="4557" xr:uid="{00000000-0005-0000-0000-0000D2230000}"/>
    <cellStyle name="Note 2 2 4" xfId="4558" xr:uid="{00000000-0005-0000-0000-0000D3230000}"/>
    <cellStyle name="Note 2 2 5" xfId="9755" xr:uid="{00000000-0005-0000-0000-0000D4230000}"/>
    <cellStyle name="Note 2 2 5 2" xfId="10603" xr:uid="{22E0BE72-73E4-499D-8F8F-85C6B3E0994D}"/>
    <cellStyle name="Note 2 2 5 2 2" xfId="10698" xr:uid="{8FF0DE4D-8AD1-4B50-B9ED-2321B3C02CB5}"/>
    <cellStyle name="Note 2 3" xfId="81" xr:uid="{00000000-0005-0000-0000-0000D5230000}"/>
    <cellStyle name="Note 2 3 2" xfId="4559" xr:uid="{00000000-0005-0000-0000-0000D6230000}"/>
    <cellStyle name="Note 2 3 3" xfId="9763" xr:uid="{00000000-0005-0000-0000-0000D7230000}"/>
    <cellStyle name="Note 2 3 3 2" xfId="10611" xr:uid="{60ECE9C6-D88E-4A9E-B84D-FB0636816D19}"/>
    <cellStyle name="Note 2 3 3 2 2" xfId="10706" xr:uid="{72570696-D50D-4787-AE85-DA093701A6F9}"/>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10616" xr:uid="{0B959794-4045-4FB8-B936-F16A17DB63A2}"/>
    <cellStyle name="Note 3 2 2 2 2 2" xfId="10711" xr:uid="{E285A571-BF9E-4BCF-8604-BDD4960FC3A3}"/>
    <cellStyle name="Note 3 2 3" xfId="9754" xr:uid="{00000000-0005-0000-0000-0000E2230000}"/>
    <cellStyle name="Note 3 2 3 2" xfId="10602" xr:uid="{E9B80219-A711-4DD6-98F3-B839B4380CA9}"/>
    <cellStyle name="Note 3 2 3 2 2" xfId="10697" xr:uid="{608E53D2-17CC-488C-BE5C-F3B63E53CC6F}"/>
    <cellStyle name="Note 3 3" xfId="80" xr:uid="{00000000-0005-0000-0000-0000E3230000}"/>
    <cellStyle name="Note 3 3 2" xfId="9762" xr:uid="{00000000-0005-0000-0000-0000E4230000}"/>
    <cellStyle name="Note 3 3 2 2" xfId="10610" xr:uid="{F52DA4B2-A32F-456E-B98E-5F381A481B82}"/>
    <cellStyle name="Note 3 3 2 2 2" xfId="10705" xr:uid="{52D40114-82D7-447F-9A83-55D775A65228}"/>
    <cellStyle name="Note 3 4" xfId="9748" xr:uid="{00000000-0005-0000-0000-0000E5230000}"/>
    <cellStyle name="Note 3 4 2" xfId="10596" xr:uid="{CD55F123-6832-4026-BD3D-2F360D392410}"/>
    <cellStyle name="Note 3 4 2 2" xfId="10691" xr:uid="{68664B02-9EF6-4604-8EA0-B40300BE8BC4}"/>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10527" xr:uid="{D28EC0D5-FDB2-461E-949C-33C51A133B8F}"/>
    <cellStyle name="Nr 0 dec - Subtotal 2 2" xfId="10650" xr:uid="{B6990631-25ED-446D-8A0F-B75D508E375F}"/>
    <cellStyle name="Nr 0 dec - Subtotal 3" xfId="10547" xr:uid="{E1928914-C726-497F-BB7A-276BAA4EE663}"/>
    <cellStyle name="Nr 0 dec - Subtotal 3 2" xfId="10662" xr:uid="{7B1D649F-857B-4547-827B-30A83BDD864E}"/>
    <cellStyle name="Nr 0 dec - Subtotal 4" xfId="10625" xr:uid="{12CF6AB4-47E5-4571-AD72-629404CD7B7F}"/>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10578" xr:uid="{297F624E-904E-4D65-A43F-67911C40BB99}"/>
    <cellStyle name="Output 2 10 3" xfId="10598" xr:uid="{8FCEBEC2-4E8E-4757-AEF6-7511E4C2964C}"/>
    <cellStyle name="Output 2 10 3 2" xfId="10693" xr:uid="{1A125B82-3C9D-44FC-A39E-4F83CF2B444A}"/>
    <cellStyle name="Output 2 2" xfId="68" xr:uid="{00000000-0005-0000-0000-000013240000}"/>
    <cellStyle name="Output 2 2 2" xfId="88" xr:uid="{00000000-0005-0000-0000-000014240000}"/>
    <cellStyle name="Output 2 2 2 2" xfId="9770" xr:uid="{00000000-0005-0000-0000-000015240000}"/>
    <cellStyle name="Output 2 2 2 2 2" xfId="10592" xr:uid="{5E7E070B-293A-4651-B01F-FEDC06F1FA2A}"/>
    <cellStyle name="Output 2 2 2 2 3" xfId="10618" xr:uid="{B80DEDE9-5441-4562-89BF-05B9B732FE5F}"/>
    <cellStyle name="Output 2 2 2 2 3 2" xfId="10713" xr:uid="{992B1EE3-1ACF-4D86-91A2-398D3221A670}"/>
    <cellStyle name="Output 2 2 3" xfId="9756" xr:uid="{00000000-0005-0000-0000-000016240000}"/>
    <cellStyle name="Output 2 2 3 2" xfId="10582" xr:uid="{F3AF1C00-BA17-427E-9EDC-76DB1BABE5B4}"/>
    <cellStyle name="Output 2 2 3 3" xfId="10604" xr:uid="{7DE0F3B2-A081-4465-A140-16341361F11D}"/>
    <cellStyle name="Output 2 2 3 3 2" xfId="10699" xr:uid="{4A74303D-22B8-432A-AFD8-162DF1EC3B93}"/>
    <cellStyle name="Output 2 3" xfId="82" xr:uid="{00000000-0005-0000-0000-000017240000}"/>
    <cellStyle name="Output 2 3 2" xfId="9764" xr:uid="{00000000-0005-0000-0000-000018240000}"/>
    <cellStyle name="Output 2 3 2 2" xfId="10588" xr:uid="{806D87C4-FE41-404D-8AD1-8A54EBA18F4D}"/>
    <cellStyle name="Output 2 3 2 3" xfId="10612" xr:uid="{E7EF0AF2-42D6-4D64-AB38-342E1863E97B}"/>
    <cellStyle name="Output 2 3 2 3 2" xfId="10707" xr:uid="{E9CF6C9B-F9D7-455A-B89F-AF71AB540FB3}"/>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10528" xr:uid="{EE2C4FFD-64AB-4355-B236-1C6C5B500090}"/>
    <cellStyle name="Percent [1] 2 2" xfId="10651" xr:uid="{3BBAC8A0-B0C9-473B-B87B-779CDFB0FD77}"/>
    <cellStyle name="Percent [1] 3" xfId="9796" xr:uid="{3ED6CDCF-BBE7-47CB-91F3-68077FE2B1B6}"/>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10529" xr:uid="{2EE514E7-9EBA-4742-B35F-22B8A424FDD0}"/>
    <cellStyle name="SectionHeading 2 2" xfId="10652" xr:uid="{7A2A1B9E-A9F0-4156-B782-C618E6A6FDB3}"/>
    <cellStyle name="SectionHeading 3" xfId="9794" xr:uid="{1D741665-A348-445E-A6F9-5B1D85959EAB}"/>
    <cellStyle name="Shade" xfId="4799" xr:uid="{00000000-0005-0000-0000-0000DD240000}"/>
    <cellStyle name="Shaded" xfId="4800" xr:uid="{00000000-0005-0000-0000-0000DE240000}"/>
    <cellStyle name="Single Accounting" xfId="4801" xr:uid="{00000000-0005-0000-0000-0000DF240000}"/>
    <cellStyle name="Single Accounting 2" xfId="10530" xr:uid="{93A50D35-F1CC-4295-BC4D-694F30B484FE}"/>
    <cellStyle name="SingleLineAcctgn" xfId="4802" xr:uid="{00000000-0005-0000-0000-0000E0240000}"/>
    <cellStyle name="SingleLineAcctgn 2" xfId="10531" xr:uid="{7FA7F2DF-2B5C-4C47-B67B-016E6BEC57F5}"/>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8 2" xfId="10532" xr:uid="{81918BA6-A9D0-499D-BC2C-7896BDC81F3E}"/>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 2" xfId="10533" xr:uid="{FBD2945F-3807-4554-851E-8AFBA87E6F98}"/>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10534" xr:uid="{84DCA318-B363-4A6E-9321-5707F9576328}"/>
    <cellStyle name="Style 21 3 2" xfId="10653" xr:uid="{9C8D685D-211F-4C87-BC67-95E26A36367F}"/>
    <cellStyle name="Style 21 4" xfId="9793" xr:uid="{42DB12EB-91A5-47D9-8E10-1ABA08742953}"/>
    <cellStyle name="Style 22" xfId="4933" xr:uid="{00000000-0005-0000-0000-000063250000}"/>
    <cellStyle name="Style 22 2" xfId="4934" xr:uid="{00000000-0005-0000-0000-000064250000}"/>
    <cellStyle name="Style 22 2 2" xfId="10536" xr:uid="{8D39CB70-D009-4100-AC1D-DA002933CD39}"/>
    <cellStyle name="Style 22 2 2 2" xfId="10655" xr:uid="{406F2C14-0664-4BCD-B990-91A29506BB56}"/>
    <cellStyle name="Style 22 2 3" xfId="9791" xr:uid="{32D3124C-9115-403B-8682-5813B7C94EF8}"/>
    <cellStyle name="Style 22 3" xfId="4935" xr:uid="{00000000-0005-0000-0000-000065250000}"/>
    <cellStyle name="Style 22 3 2" xfId="10537" xr:uid="{670948B2-5770-4F2B-BA8E-38F0C58D7A3E}"/>
    <cellStyle name="Style 22 3 2 2" xfId="10656" xr:uid="{18A54741-17A5-46AF-8C84-7E57D5275373}"/>
    <cellStyle name="Style 22 3 3" xfId="9790" xr:uid="{1C3F4C53-2EB6-434D-A843-57AFE7999104}"/>
    <cellStyle name="Style 22 4" xfId="4936" xr:uid="{00000000-0005-0000-0000-000066250000}"/>
    <cellStyle name="Style 22 5" xfId="10535" xr:uid="{F6E43FC0-8723-495A-A566-944635FF6B47}"/>
    <cellStyle name="Style 22 5 2" xfId="10654" xr:uid="{F3D1FBD7-2EC7-4662-9059-98718046AF4C}"/>
    <cellStyle name="Style 22 6" xfId="9792" xr:uid="{56F97AA1-5A86-4AB2-A8DB-F0347A5D3059}"/>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80" xr:uid="{DC2F3EE0-566D-4070-85D0-FB97102E2753}"/>
    <cellStyle name="Style 23 2 2 2 2 2" xfId="10632" xr:uid="{A39262A1-04CD-4728-BCFC-D49B9BA5A56E}"/>
    <cellStyle name="Style 23 2 2 2 3" xfId="10572" xr:uid="{6CA8ED06-7E20-464B-A971-7BA1DA9DE5BE}"/>
    <cellStyle name="Style 23 2 2 3" xfId="9758" xr:uid="{00000000-0005-0000-0000-00006B250000}"/>
    <cellStyle name="Style 23 2 2 3 2" xfId="10584" xr:uid="{FA827FAC-DCBD-4605-92C1-9ADAF87D0EA6}"/>
    <cellStyle name="Style 23 2 2 3 3" xfId="10606" xr:uid="{153C0C56-F700-4F2D-9F59-42EEE55B9759}"/>
    <cellStyle name="Style 23 2 2 3 3 2" xfId="10701" xr:uid="{23174551-B112-4208-B86C-F8FDD4F1663E}"/>
    <cellStyle name="Style 23 3" xfId="77" xr:uid="{00000000-0005-0000-0000-00006C250000}"/>
    <cellStyle name="Style 23 3 2" xfId="120" xr:uid="{00000000-0005-0000-0000-00006D250000}"/>
    <cellStyle name="Style 23 3 2 2" xfId="9779" xr:uid="{8188EF7F-EB39-4476-9721-6F4614AC1B91}"/>
    <cellStyle name="Style 23 3 2 2 2" xfId="10631" xr:uid="{702B1F44-FB4C-4120-A185-62C1ED856F2B}"/>
    <cellStyle name="Style 23 3 2 3" xfId="10573" xr:uid="{32C3FBCE-658C-44CB-90CD-8EA8195FC462}"/>
    <cellStyle name="Style 23 3 3" xfId="9759" xr:uid="{00000000-0005-0000-0000-00006E250000}"/>
    <cellStyle name="Style 23 3 3 2" xfId="10585" xr:uid="{CBE34BEE-F557-4279-9A54-6954CC426A3F}"/>
    <cellStyle name="Style 23 3 3 3" xfId="10607" xr:uid="{DD4341EF-6CA7-487D-BBF8-9242BBDB49A7}"/>
    <cellStyle name="Style 23 3 3 3 2" xfId="10702" xr:uid="{D2073889-A864-4A1F-A36C-AE84226255DF}"/>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10538" xr:uid="{3D8E85B3-9CDB-449A-A9BD-687153A6A2EA}"/>
    <cellStyle name="Style 24 5 2" xfId="10657" xr:uid="{A9C2814C-09CE-4B1F-86B4-E7FB84678329}"/>
    <cellStyle name="Style 24 6" xfId="9789" xr:uid="{5BB6FA31-BD2F-4AE2-B636-95ACDE02455E}"/>
    <cellStyle name="Style 25" xfId="4941" xr:uid="{00000000-0005-0000-0000-000073250000}"/>
    <cellStyle name="Style 25 2" xfId="4942" xr:uid="{00000000-0005-0000-0000-000074250000}"/>
    <cellStyle name="Style 25 2 2" xfId="10540" xr:uid="{94FA28F5-2C9C-428D-A9B4-76C42FF5D5F6}"/>
    <cellStyle name="Style 25 2 2 2" xfId="10659" xr:uid="{B51167E1-DC09-4966-B725-62301D079F44}"/>
    <cellStyle name="Style 25 2 3" xfId="9787" xr:uid="{A9459220-2DAC-42A7-85E3-9D1553BBB066}"/>
    <cellStyle name="Style 25 3" xfId="4943" xr:uid="{00000000-0005-0000-0000-000075250000}"/>
    <cellStyle name="Style 25 4" xfId="10539" xr:uid="{F1C091D5-2A32-4E93-B28D-12018419B5E0}"/>
    <cellStyle name="Style 25 4 2" xfId="10658" xr:uid="{92B7FDEE-145C-4663-B789-63776D15D0CD}"/>
    <cellStyle name="Style 25 5" xfId="9788" xr:uid="{DA1762E7-CF60-41D5-BD19-D36E1EC8DBC6}"/>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10541" xr:uid="{7D09C3B1-9AFD-46F7-971B-96A721A4581C}"/>
    <cellStyle name="Style 26 5 2" xfId="10660" xr:uid="{AD801057-EDF8-4A66-91FA-1F85170AB263}"/>
    <cellStyle name="Style 26 6" xfId="9786" xr:uid="{F4EF48B5-F81D-4383-BC7E-8BD8A469ADF3}"/>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 2" xfId="10542" xr:uid="{2C86D1C7-77B1-4096-B8A8-0023FEF158D1}"/>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 2" xfId="10543" xr:uid="{F2CAD7CE-4BF0-4057-87B3-EE3156FBD0C1}"/>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10568" xr:uid="{90DD5563-AAF5-4674-97BA-5A0E1BE20C96}"/>
    <cellStyle name="TableColumnHeader 2 2 2" xfId="10674" xr:uid="{2C3E3C07-20A9-48E9-85B4-8B3BDF6F9B4B}"/>
    <cellStyle name="TableColumnHeader 2 3" xfId="10630" xr:uid="{4B36ECA5-F58D-4BDF-B0CD-F82C33B024D6}"/>
    <cellStyle name="TableColumnHeader 3" xfId="10544" xr:uid="{508F6C81-F6B9-4049-A023-BD94CB4B5C3A}"/>
    <cellStyle name="TableColumnHeader 3 2" xfId="10661" xr:uid="{0DE493AF-0CE2-4678-8CC9-2F563DA2CBA6}"/>
    <cellStyle name="TableColumnHeader 4" xfId="9785" xr:uid="{3E4F09EB-810C-4F02-9063-75DE0E4A70E9}"/>
    <cellStyle name="TableColumnHeader 4 2" xfId="10636" xr:uid="{AB8AC693-4CD7-49F8-A89D-290A2A82855F}"/>
    <cellStyle name="TableColumnHeader 5" xfId="10626" xr:uid="{CB96ECE1-A9E6-4E3E-B1DE-92BA38E8927E}"/>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10579" xr:uid="{BADCFF6B-B589-4958-B06A-B93B5259271F}"/>
    <cellStyle name="Total 2 11 2 2" xfId="10679" xr:uid="{C2D578D5-7FC1-4D68-9845-2B52CAE8FC51}"/>
    <cellStyle name="Total 2 11 3" xfId="10599" xr:uid="{489EAEEC-D605-431B-A3AB-A9BEA2BB15B3}"/>
    <cellStyle name="Total 2 11 3 2" xfId="10694" xr:uid="{A0101E50-08A7-41C5-8906-BD08E28D84F1}"/>
    <cellStyle name="Total 2 2" xfId="69" xr:uid="{00000000-0005-0000-0000-0000FC250000}"/>
    <cellStyle name="Total 2 2 2" xfId="89" xr:uid="{00000000-0005-0000-0000-0000FD250000}"/>
    <cellStyle name="Total 2 2 2 2" xfId="9771" xr:uid="{00000000-0005-0000-0000-0000FE250000}"/>
    <cellStyle name="Total 2 2 2 2 2" xfId="10593" xr:uid="{F6524AF2-61D3-4F8F-9F40-A90D7C662568}"/>
    <cellStyle name="Total 2 2 2 2 2 2" xfId="10688" xr:uid="{16CF6106-1255-428C-89E0-10D6CEB7672F}"/>
    <cellStyle name="Total 2 2 2 2 3" xfId="10619" xr:uid="{1C69500E-F42D-49A6-B0D8-23B41B1F853B}"/>
    <cellStyle name="Total 2 2 2 2 3 2" xfId="10714" xr:uid="{8A146885-8C8C-4628-95E0-FED682AB6D05}"/>
    <cellStyle name="Total 2 2 3" xfId="9757" xr:uid="{00000000-0005-0000-0000-0000FF250000}"/>
    <cellStyle name="Total 2 2 3 2" xfId="10583" xr:uid="{9F5C7120-F131-4ABB-AE0B-17DAAC59B3EF}"/>
    <cellStyle name="Total 2 2 3 2 2" xfId="10682" xr:uid="{59850B47-3CE1-4EB9-93A8-8503165F4C45}"/>
    <cellStyle name="Total 2 2 3 3" xfId="10605" xr:uid="{F3B37608-D2B5-4B30-87FE-D1807C964702}"/>
    <cellStyle name="Total 2 2 3 3 2" xfId="10700" xr:uid="{708EC1F7-C971-4394-BB3D-718337AAECD2}"/>
    <cellStyle name="Total 2 3" xfId="83" xr:uid="{00000000-0005-0000-0000-000000260000}"/>
    <cellStyle name="Total 2 3 2" xfId="9765" xr:uid="{00000000-0005-0000-0000-000001260000}"/>
    <cellStyle name="Total 2 3 2 2" xfId="10589" xr:uid="{EE0C166B-5E95-4901-86F5-43CA22CC23FF}"/>
    <cellStyle name="Total 2 3 2 2 2" xfId="10685" xr:uid="{A0796F81-7178-4E7E-81B0-40FE8AC40568}"/>
    <cellStyle name="Total 2 3 2 3" xfId="10613" xr:uid="{BD536F42-1E53-4987-9165-D0104C610EE3}"/>
    <cellStyle name="Total 2 3 2 3 2" xfId="10708" xr:uid="{8853CA98-D4C7-4559-A619-3BABD522FD8D}"/>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84" xr:uid="{B069D559-3F0F-4F24-A880-7C5791561090}"/>
    <cellStyle name="Total 3 2 2" xfId="10635" xr:uid="{2908FACD-073E-4ADB-A440-D760F7FA2ADD}"/>
    <cellStyle name="Total Bold" xfId="5078" xr:uid="{00000000-0005-0000-0000-000009260000}"/>
    <cellStyle name="Total Bold 2" xfId="10545" xr:uid="{A89505BE-B566-4299-8E45-08B44F0C58D8}"/>
    <cellStyle name="Total Bold 3" xfId="9783" xr:uid="{38ECB928-B8B1-430C-8DA1-A5A6645FDC9D}"/>
    <cellStyle name="Total Bold 3 2" xfId="10634" xr:uid="{F100F985-E477-4675-AF01-B3DD608BD8E2}"/>
    <cellStyle name="Totals" xfId="5079" xr:uid="{00000000-0005-0000-0000-00000A260000}"/>
    <cellStyle name="Totals 2" xfId="8567" xr:uid="{00000000-0005-0000-0000-00000B260000}"/>
    <cellStyle name="Totals 2 2" xfId="9803" xr:uid="{4BB72540-5AEE-4B9A-B97B-7D06B33DCD56}"/>
    <cellStyle name="Totals 2 2 2" xfId="10637" xr:uid="{959DB560-F48A-4284-9089-5299BBA224D0}"/>
    <cellStyle name="Totals 3" xfId="9782" xr:uid="{71143773-85D4-4E4A-A89B-0798A52F46CA}"/>
    <cellStyle name="Totals 3 2" xfId="10633" xr:uid="{784566C9-14BB-4B00-8B5C-37359B17D359}"/>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千位分隔 2 2" xfId="10546" xr:uid="{843A2976-A3A7-43F9-B7CA-8627056FDAFB}"/>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2560" y="134471"/>
          <a:ext cx="1932267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5716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495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12391"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1836" y="216648"/>
          <a:ext cx="1753083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Angela Matthews" id="{91E47B0E-7454-4786-860E-92C6A38766FB}" userId="Angela Matthew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6" dT="2020-10-20T13:30:08.44" personId="{91E47B0E-7454-4786-860E-92C6A38766FB}" id="{EA3CBAE5-7F37-4AE5-A69D-1BD50BB29C1D}">
    <text>Didn't see new rates posted for 2010. Therefore 2009 rates would be ineffect for all of 2010 and 4 months of 2011.</text>
  </threadedComment>
  <threadedComment ref="E16" dT="2020-10-20T13:25:18.22" personId="{91E47B0E-7454-4786-860E-92C6A38766FB}" id="{7F88C8DF-7D63-4E03-B58A-D5007743C627}">
    <text>EB-2009-0266 shows an Implementation date of April 1, 2011. Peroid 1 would be 3 months</text>
  </threadedComment>
  <threadedComment ref="I16" dT="2020-10-20T13:41:14.67" personId="{91E47B0E-7454-4786-860E-92C6A38766FB}" id="{9F4A90FC-B761-4E1B-8B3F-CEDD37CC0BC6}">
    <text>Implementation Date shows as January 1, 2016, therefore 2014 rates would be used for 2015.</text>
  </threadedComment>
  <threadedComment ref="J16" dT="2020-10-20T13:42:27.78" personId="{91E47B0E-7454-4786-860E-92C6A38766FB}" id="{36D96593-8FCE-4F6A-B670-44A029E1D2A9}">
    <text>Implementation Date of January 1, 2016. Would be 12 months at this rate.</text>
  </threadedComment>
  <threadedComment ref="N16" dT="2020-10-20T13:50:10.36" personId="{91E47B0E-7454-4786-860E-92C6A38766FB}" id="{8B346CB0-8BDF-4D6E-801F-12207AD62A9F}">
    <text>Rate order shows implementation date of May 1, 2020. Should have 4 months at pervious rates.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97" t="s">
        <v>174</v>
      </c>
      <c r="C3" s="797"/>
    </row>
    <row r="4" spans="1:3" ht="11.25" customHeight="1"/>
    <row r="5" spans="1:3" s="30" customFormat="1" ht="25.5" customHeight="1">
      <c r="B5" s="60" t="s">
        <v>420</v>
      </c>
      <c r="C5" s="60" t="s">
        <v>173</v>
      </c>
    </row>
    <row r="6" spans="1:3" s="176" customFormat="1" ht="48" customHeight="1">
      <c r="A6" s="241"/>
      <c r="B6" s="617" t="s">
        <v>170</v>
      </c>
      <c r="C6" s="670" t="s">
        <v>595</v>
      </c>
    </row>
    <row r="7" spans="1:3" s="176" customFormat="1" ht="21" customHeight="1">
      <c r="A7" s="241"/>
      <c r="B7" s="611" t="s">
        <v>552</v>
      </c>
      <c r="C7" s="671" t="s">
        <v>608</v>
      </c>
    </row>
    <row r="8" spans="1:3" s="176" customFormat="1" ht="32.25" customHeight="1">
      <c r="B8" s="611" t="s">
        <v>367</v>
      </c>
      <c r="C8" s="672" t="s">
        <v>596</v>
      </c>
    </row>
    <row r="9" spans="1:3" s="176" customFormat="1" ht="27.75" customHeight="1">
      <c r="B9" s="611" t="s">
        <v>169</v>
      </c>
      <c r="C9" s="672" t="s">
        <v>597</v>
      </c>
    </row>
    <row r="10" spans="1:3" s="176" customFormat="1" ht="33" customHeight="1">
      <c r="B10" s="611" t="s">
        <v>593</v>
      </c>
      <c r="C10" s="671" t="s">
        <v>601</v>
      </c>
    </row>
    <row r="11" spans="1:3" s="176" customFormat="1" ht="26.25" customHeight="1">
      <c r="B11" s="626" t="s">
        <v>368</v>
      </c>
      <c r="C11" s="674" t="s">
        <v>598</v>
      </c>
    </row>
    <row r="12" spans="1:3" s="176" customFormat="1" ht="39.75" customHeight="1">
      <c r="B12" s="611" t="s">
        <v>369</v>
      </c>
      <c r="C12" s="672" t="s">
        <v>599</v>
      </c>
    </row>
    <row r="13" spans="1:3" s="176" customFormat="1" ht="18" customHeight="1">
      <c r="B13" s="611" t="s">
        <v>370</v>
      </c>
      <c r="C13" s="672" t="s">
        <v>600</v>
      </c>
    </row>
    <row r="14" spans="1:3" s="176" customFormat="1" ht="13.5" customHeight="1">
      <c r="B14" s="611"/>
      <c r="C14" s="673"/>
    </row>
    <row r="15" spans="1:3" s="176" customFormat="1" ht="18" customHeight="1">
      <c r="B15" s="611" t="s">
        <v>664</v>
      </c>
      <c r="C15" s="671" t="s">
        <v>662</v>
      </c>
    </row>
    <row r="16" spans="1:3" s="176" customFormat="1" ht="8.25" customHeight="1">
      <c r="B16" s="611"/>
      <c r="C16" s="673"/>
    </row>
    <row r="17" spans="2:3" s="176" customFormat="1" ht="33" customHeight="1">
      <c r="B17" s="675" t="s">
        <v>594</v>
      </c>
      <c r="C17" s="676" t="s">
        <v>663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480" zoomScale="60" zoomScaleNormal="60" zoomScaleSheetLayoutView="80" zoomScalePageLayoutView="85" workbookViewId="0">
      <selection activeCell="AC13" sqref="AC1:AC1048576"/>
    </sheetView>
  </sheetViews>
  <sheetFormatPr defaultColWidth="9" defaultRowHeight="14.25" outlineLevelRow="1" outlineLevelCol="1"/>
  <cols>
    <col min="1" max="1" width="4.5703125" style="508"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63"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42" t="s">
        <v>551</v>
      </c>
      <c r="D5" s="84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3" t="s">
        <v>505</v>
      </c>
      <c r="C7" s="862" t="s">
        <v>627</v>
      </c>
      <c r="D7" s="862"/>
      <c r="E7" s="862"/>
      <c r="F7" s="862"/>
      <c r="G7" s="862"/>
      <c r="H7" s="862"/>
      <c r="I7" s="862"/>
      <c r="J7" s="862"/>
      <c r="K7" s="862"/>
      <c r="L7" s="862"/>
      <c r="M7" s="862"/>
      <c r="N7" s="862"/>
      <c r="O7" s="862"/>
      <c r="P7" s="862"/>
      <c r="Q7" s="862"/>
      <c r="R7" s="862"/>
      <c r="S7" s="862"/>
      <c r="T7" s="862"/>
      <c r="U7" s="862"/>
      <c r="V7" s="862"/>
      <c r="W7" s="862"/>
      <c r="X7" s="862"/>
      <c r="Y7" s="605"/>
      <c r="Z7" s="605"/>
      <c r="AA7" s="605"/>
      <c r="AB7" s="605"/>
      <c r="AC7" s="605"/>
      <c r="AD7" s="605"/>
      <c r="AE7" s="270"/>
      <c r="AF7" s="270"/>
      <c r="AG7" s="270"/>
      <c r="AH7" s="270"/>
      <c r="AI7" s="270"/>
      <c r="AJ7" s="270"/>
      <c r="AK7" s="270"/>
      <c r="AL7" s="270"/>
    </row>
    <row r="8" spans="1:39" s="271" customFormat="1" ht="58.5" customHeight="1">
      <c r="A8" s="508"/>
      <c r="B8" s="863"/>
      <c r="C8" s="862" t="s">
        <v>565</v>
      </c>
      <c r="D8" s="862"/>
      <c r="E8" s="862"/>
      <c r="F8" s="862"/>
      <c r="G8" s="862"/>
      <c r="H8" s="862"/>
      <c r="I8" s="862"/>
      <c r="J8" s="862"/>
      <c r="K8" s="862"/>
      <c r="L8" s="862"/>
      <c r="M8" s="862"/>
      <c r="N8" s="862"/>
      <c r="O8" s="862"/>
      <c r="P8" s="862"/>
      <c r="Q8" s="862"/>
      <c r="R8" s="862"/>
      <c r="S8" s="862"/>
      <c r="T8" s="862"/>
      <c r="U8" s="862"/>
      <c r="V8" s="862"/>
      <c r="W8" s="862"/>
      <c r="X8" s="862"/>
      <c r="Y8" s="605"/>
      <c r="Z8" s="605"/>
      <c r="AA8" s="605"/>
      <c r="AB8" s="605"/>
      <c r="AC8" s="605"/>
      <c r="AD8" s="605"/>
      <c r="AE8" s="272"/>
      <c r="AF8" s="255"/>
      <c r="AG8" s="255"/>
      <c r="AH8" s="255"/>
      <c r="AI8" s="255"/>
      <c r="AJ8" s="255"/>
      <c r="AK8" s="255"/>
      <c r="AL8" s="255"/>
      <c r="AM8" s="256"/>
    </row>
    <row r="9" spans="1:39" s="271" customFormat="1" ht="57.75" customHeight="1">
      <c r="A9" s="508"/>
      <c r="B9" s="273"/>
      <c r="C9" s="862" t="s">
        <v>564</v>
      </c>
      <c r="D9" s="862"/>
      <c r="E9" s="862"/>
      <c r="F9" s="862"/>
      <c r="G9" s="862"/>
      <c r="H9" s="862"/>
      <c r="I9" s="862"/>
      <c r="J9" s="862"/>
      <c r="K9" s="862"/>
      <c r="L9" s="862"/>
      <c r="M9" s="862"/>
      <c r="N9" s="862"/>
      <c r="O9" s="862"/>
      <c r="P9" s="862"/>
      <c r="Q9" s="862"/>
      <c r="R9" s="862"/>
      <c r="S9" s="862"/>
      <c r="T9" s="862"/>
      <c r="U9" s="862"/>
      <c r="V9" s="862"/>
      <c r="W9" s="862"/>
      <c r="X9" s="862"/>
      <c r="Y9" s="605"/>
      <c r="Z9" s="605"/>
      <c r="AA9" s="605"/>
      <c r="AB9" s="605"/>
      <c r="AC9" s="605"/>
      <c r="AD9" s="605"/>
      <c r="AE9" s="272"/>
      <c r="AF9" s="255"/>
      <c r="AG9" s="255"/>
      <c r="AH9" s="255"/>
      <c r="AI9" s="255"/>
      <c r="AJ9" s="255"/>
      <c r="AK9" s="255"/>
      <c r="AL9" s="255"/>
      <c r="AM9" s="256"/>
    </row>
    <row r="10" spans="1:39" ht="41.25" customHeight="1">
      <c r="B10" s="275"/>
      <c r="C10" s="862" t="s">
        <v>630</v>
      </c>
      <c r="D10" s="862"/>
      <c r="E10" s="862"/>
      <c r="F10" s="862"/>
      <c r="G10" s="862"/>
      <c r="H10" s="862"/>
      <c r="I10" s="862"/>
      <c r="J10" s="862"/>
      <c r="K10" s="862"/>
      <c r="L10" s="862"/>
      <c r="M10" s="862"/>
      <c r="N10" s="862"/>
      <c r="O10" s="862"/>
      <c r="P10" s="862"/>
      <c r="Q10" s="862"/>
      <c r="R10" s="862"/>
      <c r="S10" s="862"/>
      <c r="T10" s="862"/>
      <c r="U10" s="862"/>
      <c r="V10" s="862"/>
      <c r="W10" s="862"/>
      <c r="X10" s="862"/>
      <c r="Y10" s="605"/>
      <c r="Z10" s="605"/>
      <c r="AA10" s="605"/>
      <c r="AB10" s="605"/>
      <c r="AC10" s="605"/>
      <c r="AD10" s="605"/>
      <c r="AE10" s="272"/>
      <c r="AF10" s="276"/>
      <c r="AG10" s="276"/>
      <c r="AH10" s="276"/>
      <c r="AI10" s="276"/>
      <c r="AJ10" s="276"/>
      <c r="AK10" s="276"/>
      <c r="AL10" s="276"/>
    </row>
    <row r="11" spans="1:39" ht="53.25" customHeight="1">
      <c r="C11" s="862" t="s">
        <v>615</v>
      </c>
      <c r="D11" s="862"/>
      <c r="E11" s="862"/>
      <c r="F11" s="862"/>
      <c r="G11" s="862"/>
      <c r="H11" s="862"/>
      <c r="I11" s="862"/>
      <c r="J11" s="862"/>
      <c r="K11" s="862"/>
      <c r="L11" s="862"/>
      <c r="M11" s="862"/>
      <c r="N11" s="862"/>
      <c r="O11" s="862"/>
      <c r="P11" s="862"/>
      <c r="Q11" s="862"/>
      <c r="R11" s="862"/>
      <c r="S11" s="862"/>
      <c r="T11" s="862"/>
      <c r="U11" s="862"/>
      <c r="V11" s="862"/>
      <c r="W11" s="862"/>
      <c r="X11" s="862"/>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3"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63"/>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53" t="s">
        <v>211</v>
      </c>
      <c r="C19" s="855" t="s">
        <v>33</v>
      </c>
      <c r="D19" s="284" t="s">
        <v>422</v>
      </c>
      <c r="E19" s="857" t="s">
        <v>209</v>
      </c>
      <c r="F19" s="858"/>
      <c r="G19" s="858"/>
      <c r="H19" s="858"/>
      <c r="I19" s="858"/>
      <c r="J19" s="858"/>
      <c r="K19" s="858"/>
      <c r="L19" s="858"/>
      <c r="M19" s="859"/>
      <c r="N19" s="860" t="s">
        <v>213</v>
      </c>
      <c r="O19" s="284" t="s">
        <v>423</v>
      </c>
      <c r="P19" s="857" t="s">
        <v>212</v>
      </c>
      <c r="Q19" s="858"/>
      <c r="R19" s="858"/>
      <c r="S19" s="858"/>
      <c r="T19" s="858"/>
      <c r="U19" s="858"/>
      <c r="V19" s="858"/>
      <c r="W19" s="858"/>
      <c r="X19" s="859"/>
      <c r="Y19" s="850" t="s">
        <v>243</v>
      </c>
      <c r="Z19" s="851"/>
      <c r="AA19" s="851"/>
      <c r="AB19" s="851"/>
      <c r="AC19" s="851"/>
      <c r="AD19" s="851"/>
      <c r="AE19" s="851"/>
      <c r="AF19" s="851"/>
      <c r="AG19" s="851"/>
      <c r="AH19" s="851"/>
      <c r="AI19" s="851"/>
      <c r="AJ19" s="851"/>
      <c r="AK19" s="851"/>
      <c r="AL19" s="851"/>
      <c r="AM19" s="852"/>
    </row>
    <row r="20" spans="1:39" s="283" customFormat="1" ht="59.25" customHeight="1">
      <c r="A20" s="508"/>
      <c r="B20" s="854"/>
      <c r="C20" s="856"/>
      <c r="D20" s="285">
        <v>2011</v>
      </c>
      <c r="E20" s="285">
        <v>2012</v>
      </c>
      <c r="F20" s="285">
        <v>2013</v>
      </c>
      <c r="G20" s="285">
        <v>2014</v>
      </c>
      <c r="H20" s="285">
        <v>2015</v>
      </c>
      <c r="I20" s="285">
        <v>2016</v>
      </c>
      <c r="J20" s="285">
        <v>2017</v>
      </c>
      <c r="K20" s="285">
        <v>2018</v>
      </c>
      <c r="L20" s="285">
        <v>2019</v>
      </c>
      <c r="M20" s="285">
        <v>2020</v>
      </c>
      <c r="N20" s="86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50-1499 KW</v>
      </c>
      <c r="AB20" s="286" t="str">
        <f>'1.  LRAMVA Summary'!G52</f>
        <v>Intermediate</v>
      </c>
      <c r="AC20" s="286" t="str">
        <f>'1.  LRAMVA Summary'!H52</f>
        <v>Sentinel</v>
      </c>
      <c r="AD20" s="286" t="str">
        <f>'1.  LRAMVA Summary'!I52</f>
        <v xml:space="preserve">Street Lighting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v>1</v>
      </c>
      <c r="Z23" s="411">
        <v>0</v>
      </c>
      <c r="AA23" s="411">
        <v>0</v>
      </c>
      <c r="AB23" s="411">
        <f t="shared" ref="AB23:AL23" si="0">AB22</f>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v>1</v>
      </c>
      <c r="Z26" s="411">
        <v>0</v>
      </c>
      <c r="AA26" s="411">
        <v>0</v>
      </c>
      <c r="AB26" s="411">
        <f t="shared" ref="AB26:AL26" si="1">AB25</f>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v>1</v>
      </c>
      <c r="Z29" s="411">
        <v>0</v>
      </c>
      <c r="AA29" s="411">
        <v>0</v>
      </c>
      <c r="AB29" s="411">
        <f t="shared" ref="AB29:AL29" si="2">AB28</f>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v>1</v>
      </c>
      <c r="Z32" s="411">
        <v>0</v>
      </c>
      <c r="AA32" s="411">
        <v>0</v>
      </c>
      <c r="AB32" s="411">
        <f t="shared" ref="AB32:AL32" si="3">AB31</f>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v>1</v>
      </c>
      <c r="Z35" s="411">
        <v>0</v>
      </c>
      <c r="AA35" s="411">
        <v>0</v>
      </c>
      <c r="AB35" s="411">
        <f t="shared" ref="AB35:AL35" si="4">AB34</f>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v>0</v>
      </c>
      <c r="Z38" s="411">
        <v>0</v>
      </c>
      <c r="AA38" s="411">
        <v>0</v>
      </c>
      <c r="AB38" s="411">
        <f t="shared" ref="AB38:AL38" si="5">AB37</f>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v>0</v>
      </c>
      <c r="Z41" s="411">
        <v>0</v>
      </c>
      <c r="AA41" s="411">
        <v>0</v>
      </c>
      <c r="AB41" s="411">
        <f t="shared" ref="AB41:AL41" si="6">AB40</f>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v>0</v>
      </c>
      <c r="Z44" s="411">
        <v>0</v>
      </c>
      <c r="AA44" s="411">
        <v>0</v>
      </c>
      <c r="AB44" s="411">
        <f t="shared" ref="AB44:AL44" si="7">AB43</f>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v>0</v>
      </c>
      <c r="Z47" s="411">
        <v>0</v>
      </c>
      <c r="AA47" s="411">
        <v>0</v>
      </c>
      <c r="AB47" s="411">
        <f t="shared" ref="AB47:AL47" si="8">AB46</f>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c r="O51" s="295"/>
      <c r="P51" s="295"/>
      <c r="Q51" s="295"/>
      <c r="R51" s="295"/>
      <c r="S51" s="295"/>
      <c r="T51" s="295"/>
      <c r="U51" s="295"/>
      <c r="V51" s="295"/>
      <c r="W51" s="295"/>
      <c r="X51" s="295"/>
      <c r="Y51" s="411">
        <v>0</v>
      </c>
      <c r="Z51" s="411">
        <v>0</v>
      </c>
      <c r="AA51" s="411">
        <v>0</v>
      </c>
      <c r="AB51" s="411">
        <f t="shared" ref="AB51:AL51" si="9">AB50</f>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c r="O53" s="295"/>
      <c r="P53" s="295"/>
      <c r="Q53" s="295"/>
      <c r="R53" s="295"/>
      <c r="S53" s="295"/>
      <c r="T53" s="295"/>
      <c r="U53" s="295"/>
      <c r="V53" s="295"/>
      <c r="W53" s="295"/>
      <c r="X53" s="295"/>
      <c r="Y53" s="415"/>
      <c r="Z53" s="415">
        <v>1</v>
      </c>
      <c r="AA53" s="415">
        <v>0</v>
      </c>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295"/>
      <c r="E54" s="295"/>
      <c r="F54" s="295"/>
      <c r="G54" s="295"/>
      <c r="H54" s="295"/>
      <c r="I54" s="295"/>
      <c r="J54" s="295"/>
      <c r="K54" s="295"/>
      <c r="L54" s="295"/>
      <c r="M54" s="295"/>
      <c r="N54" s="295"/>
      <c r="O54" s="295"/>
      <c r="P54" s="295"/>
      <c r="Q54" s="295"/>
      <c r="R54" s="295"/>
      <c r="S54" s="295"/>
      <c r="T54" s="295"/>
      <c r="U54" s="295"/>
      <c r="V54" s="295"/>
      <c r="W54" s="295"/>
      <c r="X54" s="295"/>
      <c r="Y54" s="411">
        <v>0</v>
      </c>
      <c r="Z54" s="411">
        <v>1</v>
      </c>
      <c r="AA54" s="411">
        <v>0</v>
      </c>
      <c r="AB54" s="411">
        <f t="shared" ref="AB54:AL54" si="10">AB53</f>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c r="O57" s="295"/>
      <c r="P57" s="295"/>
      <c r="Q57" s="295"/>
      <c r="R57" s="295"/>
      <c r="S57" s="295"/>
      <c r="T57" s="295"/>
      <c r="U57" s="295"/>
      <c r="V57" s="295"/>
      <c r="W57" s="295"/>
      <c r="X57" s="295"/>
      <c r="Y57" s="411">
        <v>0</v>
      </c>
      <c r="Z57" s="411">
        <v>0</v>
      </c>
      <c r="AA57" s="411">
        <v>0</v>
      </c>
      <c r="AB57" s="411">
        <f t="shared" ref="AB57:AL57" si="11">AB56</f>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c r="O59" s="295"/>
      <c r="P59" s="295"/>
      <c r="Q59" s="295"/>
      <c r="R59" s="295"/>
      <c r="S59" s="295"/>
      <c r="T59" s="295"/>
      <c r="U59" s="295"/>
      <c r="V59" s="295"/>
      <c r="W59" s="295"/>
      <c r="X59" s="295"/>
      <c r="Y59" s="415"/>
      <c r="Z59" s="415">
        <v>0.9</v>
      </c>
      <c r="AA59" s="415">
        <v>0.1</v>
      </c>
      <c r="AB59" s="415"/>
      <c r="AC59" s="415"/>
      <c r="AD59" s="415"/>
      <c r="AE59" s="415"/>
      <c r="AF59" s="415"/>
      <c r="AG59" s="415"/>
      <c r="AH59" s="415"/>
      <c r="AI59" s="415"/>
      <c r="AJ59" s="415"/>
      <c r="AK59" s="415"/>
      <c r="AL59" s="415"/>
      <c r="AM59" s="296">
        <f>SUM(Y59:AL59)</f>
        <v>1</v>
      </c>
    </row>
    <row r="60" spans="1:42" s="283" customFormat="1" ht="15" outlineLevel="1">
      <c r="A60" s="508"/>
      <c r="B60" s="315" t="s">
        <v>214</v>
      </c>
      <c r="C60" s="291" t="s">
        <v>163</v>
      </c>
      <c r="D60" s="295"/>
      <c r="E60" s="295"/>
      <c r="F60" s="295"/>
      <c r="G60" s="295"/>
      <c r="H60" s="295"/>
      <c r="I60" s="295"/>
      <c r="J60" s="295"/>
      <c r="K60" s="295"/>
      <c r="L60" s="295"/>
      <c r="M60" s="295"/>
      <c r="N60" s="295"/>
      <c r="O60" s="295"/>
      <c r="P60" s="295"/>
      <c r="Q60" s="295"/>
      <c r="R60" s="295"/>
      <c r="S60" s="295"/>
      <c r="T60" s="295"/>
      <c r="U60" s="295"/>
      <c r="V60" s="295"/>
      <c r="W60" s="295"/>
      <c r="X60" s="295"/>
      <c r="Y60" s="411">
        <v>0</v>
      </c>
      <c r="Z60" s="411">
        <v>0.9</v>
      </c>
      <c r="AA60" s="411">
        <v>0.1</v>
      </c>
      <c r="AB60" s="411">
        <f t="shared" ref="AB60:AL60" si="12">AB59</f>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c r="O63" s="295"/>
      <c r="P63" s="295"/>
      <c r="Q63" s="295"/>
      <c r="R63" s="295"/>
      <c r="S63" s="295"/>
      <c r="T63" s="295"/>
      <c r="U63" s="295"/>
      <c r="V63" s="295"/>
      <c r="W63" s="295"/>
      <c r="X63" s="295"/>
      <c r="Y63" s="411">
        <v>0</v>
      </c>
      <c r="Z63" s="411">
        <v>0</v>
      </c>
      <c r="AA63" s="411">
        <v>0</v>
      </c>
      <c r="AB63" s="411">
        <f t="shared" ref="AB63:AL63" si="13">AB62</f>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v>0</v>
      </c>
      <c r="Z66" s="411">
        <v>0</v>
      </c>
      <c r="AA66" s="411">
        <v>0</v>
      </c>
      <c r="AB66" s="411">
        <f t="shared" ref="AB66:AL66" si="14">AB65</f>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v>0</v>
      </c>
      <c r="Z69" s="411">
        <v>0</v>
      </c>
      <c r="AA69" s="411">
        <v>0</v>
      </c>
      <c r="AB69" s="411">
        <f t="shared" ref="AB69:AL69" si="15">AB68</f>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v>0</v>
      </c>
      <c r="Z72" s="411">
        <v>0</v>
      </c>
      <c r="AA72" s="411">
        <v>0</v>
      </c>
      <c r="AB72" s="411">
        <f t="shared" ref="AB72:AL72" si="16">AB71</f>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v>12</v>
      </c>
      <c r="O76" s="295"/>
      <c r="P76" s="295"/>
      <c r="Q76" s="295"/>
      <c r="R76" s="295"/>
      <c r="S76" s="295"/>
      <c r="T76" s="295"/>
      <c r="U76" s="295"/>
      <c r="V76" s="295"/>
      <c r="W76" s="295"/>
      <c r="X76" s="295"/>
      <c r="Y76" s="411">
        <v>0</v>
      </c>
      <c r="Z76" s="411">
        <v>0</v>
      </c>
      <c r="AA76" s="411">
        <v>0</v>
      </c>
      <c r="AB76" s="411">
        <f t="shared" ref="AB76:AL76" si="17">AB75</f>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v>12</v>
      </c>
      <c r="O79" s="295"/>
      <c r="P79" s="295"/>
      <c r="Q79" s="295"/>
      <c r="R79" s="295"/>
      <c r="S79" s="295"/>
      <c r="T79" s="295"/>
      <c r="U79" s="295"/>
      <c r="V79" s="295"/>
      <c r="W79" s="295"/>
      <c r="X79" s="295"/>
      <c r="Y79" s="411">
        <v>0</v>
      </c>
      <c r="Z79" s="411">
        <v>0</v>
      </c>
      <c r="AA79" s="411">
        <v>0</v>
      </c>
      <c r="AB79" s="411">
        <f t="shared" ref="AB79:AL79" si="18">AB78</f>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v>12</v>
      </c>
      <c r="O82" s="295"/>
      <c r="P82" s="295"/>
      <c r="Q82" s="295"/>
      <c r="R82" s="295"/>
      <c r="S82" s="295"/>
      <c r="T82" s="295"/>
      <c r="U82" s="295"/>
      <c r="V82" s="295"/>
      <c r="W82" s="295"/>
      <c r="X82" s="295"/>
      <c r="Y82" s="411">
        <v>0</v>
      </c>
      <c r="Z82" s="411">
        <v>0</v>
      </c>
      <c r="AA82" s="411">
        <v>0</v>
      </c>
      <c r="AB82" s="411">
        <f t="shared" ref="AB82:AL82" si="19">AB81</f>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v>12</v>
      </c>
      <c r="O85" s="295"/>
      <c r="P85" s="295"/>
      <c r="Q85" s="295"/>
      <c r="R85" s="295"/>
      <c r="S85" s="295"/>
      <c r="T85" s="295"/>
      <c r="U85" s="295"/>
      <c r="V85" s="295"/>
      <c r="W85" s="295"/>
      <c r="X85" s="295"/>
      <c r="Y85" s="411">
        <v>0</v>
      </c>
      <c r="Z85" s="411">
        <v>0</v>
      </c>
      <c r="AA85" s="411">
        <v>0</v>
      </c>
      <c r="AB85" s="411">
        <f t="shared" ref="AB85:AL85" si="20">AB84</f>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v>0</v>
      </c>
      <c r="Z88" s="411">
        <v>0</v>
      </c>
      <c r="AA88" s="411">
        <v>0</v>
      </c>
      <c r="AB88" s="411">
        <f t="shared" ref="AB88:AL88" si="21">AB87</f>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v>0</v>
      </c>
      <c r="Z92" s="411">
        <v>0</v>
      </c>
      <c r="AA92" s="411">
        <v>0</v>
      </c>
      <c r="AB92" s="411">
        <f t="shared" ref="AB92:AL92" si="22">AB91</f>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v>0</v>
      </c>
      <c r="Z96" s="411">
        <v>0</v>
      </c>
      <c r="AA96" s="411">
        <v>0</v>
      </c>
      <c r="AB96" s="411">
        <f t="shared" ref="AB96:AL96" si="23">AB95</f>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v>0</v>
      </c>
      <c r="O99" s="295"/>
      <c r="P99" s="295"/>
      <c r="Q99" s="295"/>
      <c r="R99" s="295"/>
      <c r="S99" s="295"/>
      <c r="T99" s="295"/>
      <c r="U99" s="295"/>
      <c r="V99" s="295"/>
      <c r="W99" s="295"/>
      <c r="X99" s="295"/>
      <c r="Y99" s="411">
        <v>0</v>
      </c>
      <c r="Z99" s="411">
        <v>0</v>
      </c>
      <c r="AA99" s="411">
        <v>0</v>
      </c>
      <c r="AB99" s="411">
        <f t="shared" ref="AB99:AL99" si="24">AB98</f>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v>0</v>
      </c>
      <c r="Z103" s="411">
        <v>0</v>
      </c>
      <c r="AA103" s="411">
        <v>0</v>
      </c>
      <c r="AB103" s="411">
        <f t="shared" ref="AB103:AL103" si="25">AB102</f>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v>12</v>
      </c>
      <c r="O106" s="295"/>
      <c r="P106" s="295"/>
      <c r="Q106" s="295"/>
      <c r="R106" s="295"/>
      <c r="S106" s="295"/>
      <c r="T106" s="295"/>
      <c r="U106" s="295"/>
      <c r="V106" s="295"/>
      <c r="W106" s="295"/>
      <c r="X106" s="295"/>
      <c r="Y106" s="411">
        <v>0</v>
      </c>
      <c r="Z106" s="411">
        <v>0</v>
      </c>
      <c r="AA106" s="411">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v>0</v>
      </c>
      <c r="O109" s="295"/>
      <c r="P109" s="295"/>
      <c r="Q109" s="295"/>
      <c r="R109" s="295"/>
      <c r="S109" s="295"/>
      <c r="T109" s="295"/>
      <c r="U109" s="295"/>
      <c r="V109" s="295"/>
      <c r="W109" s="295"/>
      <c r="X109" s="295"/>
      <c r="Y109" s="411">
        <v>0</v>
      </c>
      <c r="Z109" s="411">
        <v>0</v>
      </c>
      <c r="AA109" s="411">
        <v>0</v>
      </c>
      <c r="AB109" s="411">
        <f t="shared" ref="AB109:AK109" si="27">AB108</f>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v>0</v>
      </c>
      <c r="O112" s="295"/>
      <c r="P112" s="295"/>
      <c r="Q112" s="295"/>
      <c r="R112" s="295"/>
      <c r="S112" s="295"/>
      <c r="T112" s="295"/>
      <c r="U112" s="295"/>
      <c r="V112" s="295"/>
      <c r="W112" s="295"/>
      <c r="X112" s="295"/>
      <c r="Y112" s="411">
        <v>0</v>
      </c>
      <c r="Z112" s="411">
        <v>0</v>
      </c>
      <c r="AA112" s="411">
        <v>0</v>
      </c>
      <c r="AB112" s="411">
        <f t="shared" ref="AB112:AK112" si="28">AB111</f>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v>0</v>
      </c>
      <c r="O115" s="295"/>
      <c r="P115" s="295"/>
      <c r="Q115" s="295"/>
      <c r="R115" s="295"/>
      <c r="S115" s="295"/>
      <c r="T115" s="295"/>
      <c r="U115" s="295"/>
      <c r="V115" s="295"/>
      <c r="W115" s="295"/>
      <c r="X115" s="295"/>
      <c r="Y115" s="411">
        <v>0</v>
      </c>
      <c r="Z115" s="411">
        <v>0</v>
      </c>
      <c r="AA115" s="411">
        <v>0</v>
      </c>
      <c r="AB115" s="411">
        <f t="shared" ref="AB115:AL115" si="29">AB114</f>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v>0</v>
      </c>
      <c r="O119" s="295"/>
      <c r="P119" s="295"/>
      <c r="Q119" s="295"/>
      <c r="R119" s="295"/>
      <c r="S119" s="295"/>
      <c r="T119" s="295"/>
      <c r="U119" s="295"/>
      <c r="V119" s="295"/>
      <c r="W119" s="295"/>
      <c r="X119" s="295"/>
      <c r="Y119" s="411">
        <v>0</v>
      </c>
      <c r="Z119" s="411">
        <v>0</v>
      </c>
      <c r="AA119" s="411">
        <v>0</v>
      </c>
      <c r="AB119" s="411">
        <f t="shared" ref="AB119:AL119" si="30">AB118</f>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v>0</v>
      </c>
      <c r="O122" s="295"/>
      <c r="P122" s="295"/>
      <c r="Q122" s="295"/>
      <c r="R122" s="295"/>
      <c r="S122" s="295"/>
      <c r="T122" s="295"/>
      <c r="U122" s="295"/>
      <c r="V122" s="295"/>
      <c r="W122" s="295"/>
      <c r="X122" s="295"/>
      <c r="Y122" s="411">
        <v>0</v>
      </c>
      <c r="Z122" s="411">
        <v>0</v>
      </c>
      <c r="AA122" s="411">
        <v>0</v>
      </c>
      <c r="AB122" s="411">
        <f t="shared" ref="AB122:AL122" si="31">AB121</f>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AL125" si="32">AB124</f>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1.5599999999999999E-2</v>
      </c>
      <c r="Z130" s="341">
        <f>HLOOKUP(Z$20,'3.  Distribution Rates'!$C$122:$P$133,3,FALSE)</f>
        <v>6.6E-3</v>
      </c>
      <c r="AA130" s="341">
        <f>HLOOKUP(AA$20,'3.  Distribution Rates'!$C$122:$P$133,3,FALSE)</f>
        <v>2.7945000000000002</v>
      </c>
      <c r="AB130" s="341">
        <f>HLOOKUP(AB$20,'3.  Distribution Rates'!$C$122:$P$133,3,FALSE)</f>
        <v>1.0077</v>
      </c>
      <c r="AC130" s="341">
        <f>HLOOKUP(AC$20,'3.  Distribution Rates'!$C$122:$P$133,3,FALSE)</f>
        <v>3.0777999999999999</v>
      </c>
      <c r="AD130" s="341">
        <f>HLOOKUP(AD$20,'3.  Distribution Rates'!$C$122:$P$133,3,FALSE)</f>
        <v>1.6027</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53" t="s">
        <v>211</v>
      </c>
      <c r="C147" s="855" t="s">
        <v>33</v>
      </c>
      <c r="D147" s="284" t="s">
        <v>422</v>
      </c>
      <c r="E147" s="857" t="s">
        <v>209</v>
      </c>
      <c r="F147" s="858"/>
      <c r="G147" s="858"/>
      <c r="H147" s="858"/>
      <c r="I147" s="858"/>
      <c r="J147" s="858"/>
      <c r="K147" s="858"/>
      <c r="L147" s="858"/>
      <c r="M147" s="859"/>
      <c r="N147" s="860" t="s">
        <v>213</v>
      </c>
      <c r="O147" s="284" t="s">
        <v>423</v>
      </c>
      <c r="P147" s="857" t="s">
        <v>212</v>
      </c>
      <c r="Q147" s="858"/>
      <c r="R147" s="858"/>
      <c r="S147" s="858"/>
      <c r="T147" s="858"/>
      <c r="U147" s="858"/>
      <c r="V147" s="858"/>
      <c r="W147" s="858"/>
      <c r="X147" s="859"/>
      <c r="Y147" s="850" t="s">
        <v>243</v>
      </c>
      <c r="Z147" s="851"/>
      <c r="AA147" s="851"/>
      <c r="AB147" s="851"/>
      <c r="AC147" s="851"/>
      <c r="AD147" s="851"/>
      <c r="AE147" s="851"/>
      <c r="AF147" s="851"/>
      <c r="AG147" s="851"/>
      <c r="AH147" s="851"/>
      <c r="AI147" s="851"/>
      <c r="AJ147" s="851"/>
      <c r="AK147" s="851"/>
      <c r="AL147" s="851"/>
      <c r="AM147" s="852"/>
    </row>
    <row r="148" spans="1:39" ht="60.75" customHeight="1">
      <c r="B148" s="854"/>
      <c r="C148" s="856"/>
      <c r="D148" s="285">
        <v>2012</v>
      </c>
      <c r="E148" s="285">
        <v>2013</v>
      </c>
      <c r="F148" s="285">
        <v>2014</v>
      </c>
      <c r="G148" s="285">
        <v>2015</v>
      </c>
      <c r="H148" s="285">
        <v>2016</v>
      </c>
      <c r="I148" s="285">
        <v>2017</v>
      </c>
      <c r="J148" s="285">
        <v>2018</v>
      </c>
      <c r="K148" s="285">
        <v>2019</v>
      </c>
      <c r="L148" s="285">
        <v>2020</v>
      </c>
      <c r="M148" s="285">
        <v>2021</v>
      </c>
      <c r="N148" s="86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50-1499 KW</v>
      </c>
      <c r="AB148" s="285" t="str">
        <f>'1.  LRAMVA Summary'!G52</f>
        <v>Intermediate</v>
      </c>
      <c r="AC148" s="285" t="str">
        <f>'1.  LRAMVA Summary'!H52</f>
        <v>Sentinel</v>
      </c>
      <c r="AD148" s="285" t="str">
        <f>'1.  LRAMVA Summary'!I52</f>
        <v xml:space="preserve">Street Lighting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37">AB150</f>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38">AB153</f>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39">AB156</f>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40">AB159</f>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41">AB162</f>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42">AB165</f>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43">AB168</f>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44">AB171</f>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45">AB174</f>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c r="E178" s="295"/>
      <c r="F178" s="295"/>
      <c r="G178" s="295"/>
      <c r="H178" s="295"/>
      <c r="I178" s="295"/>
      <c r="J178" s="295"/>
      <c r="K178" s="295"/>
      <c r="L178" s="295"/>
      <c r="M178" s="295"/>
      <c r="N178" s="295"/>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c r="O179" s="295"/>
      <c r="P179" s="295"/>
      <c r="Q179" s="295"/>
      <c r="R179" s="295"/>
      <c r="S179" s="295"/>
      <c r="T179" s="295"/>
      <c r="U179" s="295"/>
      <c r="V179" s="295"/>
      <c r="W179" s="295"/>
      <c r="X179" s="295"/>
      <c r="Y179" s="411">
        <v>0</v>
      </c>
      <c r="Z179" s="411">
        <v>0</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415"/>
      <c r="Z181" s="469">
        <v>1</v>
      </c>
      <c r="AA181" s="415">
        <v>0</v>
      </c>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c r="O182" s="295"/>
      <c r="P182" s="295"/>
      <c r="Q182" s="295"/>
      <c r="R182" s="295"/>
      <c r="S182" s="295"/>
      <c r="T182" s="295"/>
      <c r="U182" s="295"/>
      <c r="V182" s="295"/>
      <c r="W182" s="295"/>
      <c r="X182" s="295"/>
      <c r="Y182" s="411">
        <v>0</v>
      </c>
      <c r="Z182" s="411">
        <v>1</v>
      </c>
      <c r="AA182" s="411">
        <v>0</v>
      </c>
      <c r="AB182" s="411">
        <f t="shared" ref="AB182:AL182" si="47">AB181</f>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411">
        <v>0</v>
      </c>
      <c r="Z185" s="411">
        <v>0</v>
      </c>
      <c r="AA185" s="411">
        <v>0</v>
      </c>
      <c r="AB185" s="411">
        <f t="shared" ref="AB185:AL185" si="48">AB184</f>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c r="O188" s="295"/>
      <c r="P188" s="295"/>
      <c r="Q188" s="295"/>
      <c r="R188" s="295"/>
      <c r="S188" s="295"/>
      <c r="T188" s="295"/>
      <c r="U188" s="295"/>
      <c r="V188" s="295"/>
      <c r="W188" s="295"/>
      <c r="X188" s="295"/>
      <c r="Y188" s="411">
        <v>0</v>
      </c>
      <c r="Z188" s="411">
        <v>0</v>
      </c>
      <c r="AA188" s="411">
        <v>0</v>
      </c>
      <c r="AB188" s="411">
        <f t="shared" ref="AB188:AL188" si="49">AB187</f>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411">
        <v>0</v>
      </c>
      <c r="Z191" s="411">
        <v>0</v>
      </c>
      <c r="AA191" s="411">
        <v>0</v>
      </c>
      <c r="AB191" s="411">
        <f t="shared" ref="AB191:AL191" si="50">AB190</f>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51">AB193</f>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52">AB196</f>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0</v>
      </c>
      <c r="AB200" s="411">
        <f t="shared" ref="AB200:AL200" si="53">AB199</f>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411">
        <v>0</v>
      </c>
      <c r="Z204" s="411">
        <v>0</v>
      </c>
      <c r="AA204" s="411">
        <v>0</v>
      </c>
      <c r="AB204" s="411">
        <f t="shared" ref="AB204:AL204" si="54">AB203</f>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c r="O207" s="295"/>
      <c r="P207" s="295"/>
      <c r="Q207" s="295"/>
      <c r="R207" s="295"/>
      <c r="S207" s="295"/>
      <c r="T207" s="295"/>
      <c r="U207" s="295"/>
      <c r="V207" s="295"/>
      <c r="W207" s="295"/>
      <c r="X207" s="295"/>
      <c r="Y207" s="411">
        <v>0</v>
      </c>
      <c r="Z207" s="411">
        <v>0</v>
      </c>
      <c r="AA207" s="411">
        <v>0</v>
      </c>
      <c r="AB207" s="411">
        <f t="shared" ref="AB207:AL207" si="55">AB206</f>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411">
        <v>0</v>
      </c>
      <c r="Z210" s="411">
        <v>0</v>
      </c>
      <c r="AA210" s="411">
        <v>0</v>
      </c>
      <c r="AB210" s="411">
        <f t="shared" ref="AB210:AL210" si="56">AB209</f>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c r="O213" s="295"/>
      <c r="P213" s="295"/>
      <c r="Q213" s="295"/>
      <c r="R213" s="295"/>
      <c r="S213" s="295"/>
      <c r="T213" s="295"/>
      <c r="U213" s="295"/>
      <c r="V213" s="295"/>
      <c r="W213" s="295"/>
      <c r="X213" s="295"/>
      <c r="Y213" s="411">
        <v>0</v>
      </c>
      <c r="Z213" s="411">
        <v>0</v>
      </c>
      <c r="AA213" s="411">
        <v>0</v>
      </c>
      <c r="AB213" s="411">
        <f t="shared" ref="AB213:AL213" si="57">AB212</f>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58">AB215</f>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0</v>
      </c>
      <c r="Z220" s="411">
        <v>0</v>
      </c>
      <c r="AA220" s="411">
        <v>0</v>
      </c>
      <c r="AB220" s="411">
        <f t="shared" ref="AB220:AL220" si="59">AB219</f>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60">AB223</f>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c r="O227" s="295"/>
      <c r="P227" s="295"/>
      <c r="Q227" s="295"/>
      <c r="R227" s="295"/>
      <c r="S227" s="295"/>
      <c r="T227" s="295"/>
      <c r="U227" s="295"/>
      <c r="V227" s="295"/>
      <c r="W227" s="295"/>
      <c r="X227" s="295"/>
      <c r="Y227" s="411">
        <v>0</v>
      </c>
      <c r="Z227" s="411">
        <v>0</v>
      </c>
      <c r="AA227" s="411">
        <v>0</v>
      </c>
      <c r="AB227" s="411">
        <f t="shared" ref="AB227:AL227" si="61">AB226</f>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411">
        <v>0</v>
      </c>
      <c r="Z231" s="411">
        <v>0</v>
      </c>
      <c r="AA231" s="411">
        <v>0</v>
      </c>
      <c r="AB231" s="411">
        <f t="shared" ref="AB231:AL231" si="62">AB230</f>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426"/>
      <c r="Z233" s="415">
        <v>0.9</v>
      </c>
      <c r="AA233" s="415">
        <v>0.1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c r="O234" s="295"/>
      <c r="P234" s="295"/>
      <c r="Q234" s="295"/>
      <c r="R234" s="295"/>
      <c r="S234" s="295"/>
      <c r="T234" s="295"/>
      <c r="U234" s="295"/>
      <c r="V234" s="295"/>
      <c r="W234" s="295"/>
      <c r="X234" s="295"/>
      <c r="Y234" s="411">
        <v>0</v>
      </c>
      <c r="Z234" s="411">
        <v>0.9</v>
      </c>
      <c r="AA234" s="411">
        <v>0.1</v>
      </c>
      <c r="AB234" s="411">
        <f t="shared" ref="AB234:AL234" si="63">AB233</f>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411">
        <v>0</v>
      </c>
      <c r="Z237" s="411">
        <v>0</v>
      </c>
      <c r="AA237" s="411">
        <v>0</v>
      </c>
      <c r="AB237" s="411">
        <f t="shared" ref="AB237:AL237" si="64">AB236</f>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c r="O240" s="295"/>
      <c r="P240" s="295"/>
      <c r="Q240" s="295"/>
      <c r="R240" s="295"/>
      <c r="S240" s="295"/>
      <c r="T240" s="295"/>
      <c r="U240" s="295"/>
      <c r="V240" s="295"/>
      <c r="W240" s="295"/>
      <c r="X240" s="295"/>
      <c r="Y240" s="411">
        <v>0</v>
      </c>
      <c r="Z240" s="411">
        <v>0</v>
      </c>
      <c r="AA240" s="411">
        <v>0</v>
      </c>
      <c r="AB240" s="411">
        <f t="shared" ref="AB240:AL240" si="65">AB239</f>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411">
        <v>0</v>
      </c>
      <c r="Z243" s="411">
        <v>0</v>
      </c>
      <c r="AA243" s="411">
        <v>0</v>
      </c>
      <c r="AB243" s="411">
        <f t="shared" ref="AB243:AL243" si="66">AB242</f>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c r="O247" s="295"/>
      <c r="P247" s="295"/>
      <c r="Q247" s="295"/>
      <c r="R247" s="295"/>
      <c r="S247" s="295"/>
      <c r="T247" s="295"/>
      <c r="U247" s="295"/>
      <c r="V247" s="295"/>
      <c r="W247" s="295"/>
      <c r="X247" s="295"/>
      <c r="Y247" s="411">
        <v>0</v>
      </c>
      <c r="Z247" s="411">
        <v>0</v>
      </c>
      <c r="AA247" s="411">
        <v>0</v>
      </c>
      <c r="AB247" s="411">
        <f t="shared" ref="AB247:AL247" si="67">AB246</f>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c r="O250" s="295"/>
      <c r="P250" s="295"/>
      <c r="Q250" s="295"/>
      <c r="R250" s="295"/>
      <c r="S250" s="295"/>
      <c r="T250" s="295"/>
      <c r="U250" s="295"/>
      <c r="V250" s="295"/>
      <c r="W250" s="295"/>
      <c r="X250" s="295"/>
      <c r="Y250" s="411">
        <v>0</v>
      </c>
      <c r="Z250" s="411">
        <v>0</v>
      </c>
      <c r="AA250" s="411">
        <v>0</v>
      </c>
      <c r="AB250" s="411">
        <f t="shared" ref="AB250:AL250" si="68">AB249</f>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c r="O253" s="295"/>
      <c r="P253" s="295"/>
      <c r="Q253" s="295"/>
      <c r="R253" s="295"/>
      <c r="S253" s="295"/>
      <c r="T253" s="295"/>
      <c r="U253" s="295"/>
      <c r="V253" s="295"/>
      <c r="W253" s="295"/>
      <c r="X253" s="295"/>
      <c r="Y253" s="411">
        <v>0</v>
      </c>
      <c r="Z253" s="411">
        <v>0</v>
      </c>
      <c r="AA253" s="411">
        <v>0</v>
      </c>
      <c r="AB253" s="411">
        <f t="shared" ref="AB253:AL253" si="69">AB252</f>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1.5800000000000002E-2</v>
      </c>
      <c r="Z258" s="341">
        <f>HLOOKUP(Z$20,'3.  Distribution Rates'!$C$122:$P$133,4,FALSE)</f>
        <v>6.7000000000000002E-3</v>
      </c>
      <c r="AA258" s="341">
        <f>HLOOKUP(AA$20,'3.  Distribution Rates'!$C$122:$P$133,4,FALSE)</f>
        <v>2.4716</v>
      </c>
      <c r="AB258" s="341">
        <f>HLOOKUP(AB$20,'3.  Distribution Rates'!$C$122:$P$133,4,FALSE)</f>
        <v>1.0136000000000001</v>
      </c>
      <c r="AC258" s="341">
        <f>HLOOKUP(AC$20,'3.  Distribution Rates'!$C$122:$P$133,4,FALSE)</f>
        <v>3.0958999999999999</v>
      </c>
      <c r="AD258" s="341">
        <f>HLOOKUP(AD$20,'3.  Distribution Rates'!$C$122:$P$133,4,FALSE)</f>
        <v>2.056</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53" t="s">
        <v>211</v>
      </c>
      <c r="C276" s="855" t="s">
        <v>33</v>
      </c>
      <c r="D276" s="284" t="s">
        <v>422</v>
      </c>
      <c r="E276" s="857" t="s">
        <v>209</v>
      </c>
      <c r="F276" s="858"/>
      <c r="G276" s="858"/>
      <c r="H276" s="858"/>
      <c r="I276" s="858"/>
      <c r="J276" s="858"/>
      <c r="K276" s="858"/>
      <c r="L276" s="858"/>
      <c r="M276" s="859"/>
      <c r="N276" s="860" t="s">
        <v>213</v>
      </c>
      <c r="O276" s="284" t="s">
        <v>423</v>
      </c>
      <c r="P276" s="857" t="s">
        <v>212</v>
      </c>
      <c r="Q276" s="858"/>
      <c r="R276" s="858"/>
      <c r="S276" s="858"/>
      <c r="T276" s="858"/>
      <c r="U276" s="858"/>
      <c r="V276" s="858"/>
      <c r="W276" s="858"/>
      <c r="X276" s="859"/>
      <c r="Y276" s="850" t="s">
        <v>243</v>
      </c>
      <c r="Z276" s="851"/>
      <c r="AA276" s="851"/>
      <c r="AB276" s="851"/>
      <c r="AC276" s="851"/>
      <c r="AD276" s="851"/>
      <c r="AE276" s="851"/>
      <c r="AF276" s="851"/>
      <c r="AG276" s="851"/>
      <c r="AH276" s="851"/>
      <c r="AI276" s="851"/>
      <c r="AJ276" s="851"/>
      <c r="AK276" s="851"/>
      <c r="AL276" s="851"/>
      <c r="AM276" s="852"/>
    </row>
    <row r="277" spans="1:39" ht="60.75" customHeight="1">
      <c r="B277" s="854"/>
      <c r="C277" s="856"/>
      <c r="D277" s="285">
        <v>2013</v>
      </c>
      <c r="E277" s="285">
        <v>2014</v>
      </c>
      <c r="F277" s="285">
        <v>2015</v>
      </c>
      <c r="G277" s="285">
        <v>2016</v>
      </c>
      <c r="H277" s="285">
        <v>2017</v>
      </c>
      <c r="I277" s="285">
        <v>2018</v>
      </c>
      <c r="J277" s="285">
        <v>2019</v>
      </c>
      <c r="K277" s="285">
        <v>2020</v>
      </c>
      <c r="L277" s="285">
        <v>2021</v>
      </c>
      <c r="M277" s="285">
        <v>2022</v>
      </c>
      <c r="N277" s="86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50-1499 KW</v>
      </c>
      <c r="AB277" s="285" t="str">
        <f>'1.  LRAMVA Summary'!G52</f>
        <v>Intermediate</v>
      </c>
      <c r="AC277" s="285" t="str">
        <f>'1.  LRAMVA Summary'!H52</f>
        <v>Sentinel</v>
      </c>
      <c r="AD277" s="285" t="str">
        <f>'1.  LRAMVA Summary'!I52</f>
        <v xml:space="preserve">Street Lighting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77">AB279</f>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78">AB282</f>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79">AB285</f>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80">AB288</f>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81">AB291</f>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82">AB294</f>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f t="shared" ref="AB298:AL298" si="83">AB297</f>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0</v>
      </c>
      <c r="Z301" s="411">
        <v>0</v>
      </c>
      <c r="AA301" s="411">
        <v>0</v>
      </c>
      <c r="AB301" s="411">
        <f t="shared" ref="AB301:AL301" si="84">AB300</f>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85">AB303</f>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415"/>
      <c r="Z307" s="502">
        <v>0.85</v>
      </c>
      <c r="AA307" s="502">
        <v>0.15</v>
      </c>
      <c r="AB307" s="502"/>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411">
        <v>0</v>
      </c>
      <c r="Z308" s="411">
        <v>0.85</v>
      </c>
      <c r="AA308" s="411">
        <v>0.15</v>
      </c>
      <c r="AB308" s="411">
        <f t="shared" ref="AB308:AL308" si="86">AB307</f>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c r="E310" s="295"/>
      <c r="F310" s="295"/>
      <c r="G310" s="295"/>
      <c r="H310" s="295"/>
      <c r="I310" s="295"/>
      <c r="J310" s="295"/>
      <c r="K310" s="295"/>
      <c r="L310" s="295"/>
      <c r="M310" s="295"/>
      <c r="N310" s="295"/>
      <c r="O310" s="295"/>
      <c r="P310" s="295"/>
      <c r="Q310" s="295"/>
      <c r="R310" s="295"/>
      <c r="S310" s="295"/>
      <c r="T310" s="295"/>
      <c r="U310" s="295"/>
      <c r="V310" s="295"/>
      <c r="W310" s="295"/>
      <c r="X310" s="295"/>
      <c r="Y310" s="415"/>
      <c r="Z310" s="502">
        <v>1</v>
      </c>
      <c r="AA310" s="415">
        <v>0</v>
      </c>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c r="O311" s="295"/>
      <c r="P311" s="295"/>
      <c r="Q311" s="295"/>
      <c r="R311" s="295"/>
      <c r="S311" s="295"/>
      <c r="T311" s="295"/>
      <c r="U311" s="295"/>
      <c r="V311" s="295"/>
      <c r="W311" s="295"/>
      <c r="X311" s="295"/>
      <c r="Y311" s="411">
        <v>0</v>
      </c>
      <c r="Z311" s="411">
        <v>1</v>
      </c>
      <c r="AA311" s="411">
        <v>0</v>
      </c>
      <c r="AB311" s="411">
        <f t="shared" ref="AB311:AL311" si="87">AB310</f>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c r="O314" s="295"/>
      <c r="P314" s="295"/>
      <c r="Q314" s="295"/>
      <c r="R314" s="295"/>
      <c r="S314" s="295"/>
      <c r="T314" s="295"/>
      <c r="U314" s="295"/>
      <c r="V314" s="295"/>
      <c r="W314" s="295"/>
      <c r="X314" s="295"/>
      <c r="Y314" s="411">
        <v>0</v>
      </c>
      <c r="Z314" s="411">
        <v>0</v>
      </c>
      <c r="AA314" s="411">
        <v>0</v>
      </c>
      <c r="AB314" s="411">
        <f t="shared" ref="AB314:AL314" si="88">AB313</f>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c r="O317" s="295"/>
      <c r="P317" s="295"/>
      <c r="Q317" s="295"/>
      <c r="R317" s="295"/>
      <c r="S317" s="295"/>
      <c r="T317" s="295"/>
      <c r="U317" s="295"/>
      <c r="V317" s="295"/>
      <c r="W317" s="295"/>
      <c r="X317" s="295"/>
      <c r="Y317" s="411">
        <v>0</v>
      </c>
      <c r="Z317" s="411">
        <v>0</v>
      </c>
      <c r="AA317" s="411">
        <v>0</v>
      </c>
      <c r="AB317" s="411">
        <f t="shared" ref="AB317:AL317" si="89">AB316</f>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c r="O320" s="295"/>
      <c r="P320" s="295"/>
      <c r="Q320" s="295"/>
      <c r="R320" s="295"/>
      <c r="S320" s="295"/>
      <c r="T320" s="295"/>
      <c r="U320" s="295"/>
      <c r="V320" s="295"/>
      <c r="W320" s="295"/>
      <c r="X320" s="295"/>
      <c r="Y320" s="411">
        <v>0</v>
      </c>
      <c r="Z320" s="411">
        <v>0</v>
      </c>
      <c r="AA320" s="411">
        <v>0</v>
      </c>
      <c r="AB320" s="411">
        <f t="shared" ref="AB320:AL320" si="90">AB319</f>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91">AB322</f>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92">AB325</f>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0</v>
      </c>
      <c r="AB329" s="411">
        <f t="shared" ref="AB329:AL329" si="93">AB328</f>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c r="O333" s="295"/>
      <c r="P333" s="295"/>
      <c r="Q333" s="295"/>
      <c r="R333" s="295"/>
      <c r="S333" s="295"/>
      <c r="T333" s="295"/>
      <c r="U333" s="295"/>
      <c r="V333" s="295"/>
      <c r="W333" s="295"/>
      <c r="X333" s="295"/>
      <c r="Y333" s="411">
        <v>0</v>
      </c>
      <c r="Z333" s="411">
        <v>0</v>
      </c>
      <c r="AA333" s="411">
        <v>0</v>
      </c>
      <c r="AB333" s="411">
        <f t="shared" ref="AB333:AL333" si="94">AB332</f>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c r="O336" s="295"/>
      <c r="P336" s="295"/>
      <c r="Q336" s="295"/>
      <c r="R336" s="295"/>
      <c r="S336" s="295"/>
      <c r="T336" s="295"/>
      <c r="U336" s="295"/>
      <c r="V336" s="295"/>
      <c r="W336" s="295"/>
      <c r="X336" s="295"/>
      <c r="Y336" s="411">
        <v>0</v>
      </c>
      <c r="Z336" s="411">
        <v>0</v>
      </c>
      <c r="AA336" s="411">
        <v>0</v>
      </c>
      <c r="AB336" s="411">
        <f t="shared" ref="AB336:AL336" si="95">AB335</f>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c r="O339" s="295"/>
      <c r="P339" s="295"/>
      <c r="Q339" s="295"/>
      <c r="R339" s="295"/>
      <c r="S339" s="295"/>
      <c r="T339" s="295"/>
      <c r="U339" s="295"/>
      <c r="V339" s="295"/>
      <c r="W339" s="295"/>
      <c r="X339" s="295"/>
      <c r="Y339" s="411">
        <v>0</v>
      </c>
      <c r="Z339" s="411">
        <v>0</v>
      </c>
      <c r="AA339" s="411">
        <v>0</v>
      </c>
      <c r="AB339" s="411">
        <f t="shared" ref="AB339:AL339" si="96">AB338</f>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c r="O342" s="295"/>
      <c r="P342" s="295"/>
      <c r="Q342" s="295"/>
      <c r="R342" s="295"/>
      <c r="S342" s="295"/>
      <c r="T342" s="295"/>
      <c r="U342" s="295"/>
      <c r="V342" s="295"/>
      <c r="W342" s="295"/>
      <c r="X342" s="295"/>
      <c r="Y342" s="411">
        <v>0</v>
      </c>
      <c r="Z342" s="411">
        <v>0</v>
      </c>
      <c r="AA342" s="411">
        <v>0</v>
      </c>
      <c r="AB342" s="411">
        <f t="shared" ref="AB342:AL342" si="97">AB341</f>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98">AB344</f>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99">AB348</f>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00">AB352</f>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c r="O356" s="295"/>
      <c r="P356" s="295"/>
      <c r="Q356" s="295"/>
      <c r="R356" s="295"/>
      <c r="S356" s="295"/>
      <c r="T356" s="295"/>
      <c r="U356" s="295"/>
      <c r="V356" s="295"/>
      <c r="W356" s="295"/>
      <c r="X356" s="295"/>
      <c r="Y356" s="411">
        <v>0</v>
      </c>
      <c r="Z356" s="411">
        <v>0</v>
      </c>
      <c r="AA356" s="411">
        <v>0</v>
      </c>
      <c r="AB356" s="411">
        <f t="shared" ref="AB356:AL356" si="101">AB355</f>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c r="O360" s="295"/>
      <c r="P360" s="295"/>
      <c r="Q360" s="295"/>
      <c r="R360" s="295"/>
      <c r="S360" s="295"/>
      <c r="T360" s="295"/>
      <c r="U360" s="295"/>
      <c r="V360" s="295"/>
      <c r="W360" s="295"/>
      <c r="X360" s="295"/>
      <c r="Y360" s="411">
        <v>0</v>
      </c>
      <c r="Z360" s="411">
        <v>0</v>
      </c>
      <c r="AA360" s="411">
        <v>0</v>
      </c>
      <c r="AB360" s="411">
        <f t="shared" ref="AB360:AL360" si="102">AB359</f>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411">
        <v>0</v>
      </c>
      <c r="Z363" s="411">
        <v>0</v>
      </c>
      <c r="AA363" s="411">
        <v>0</v>
      </c>
      <c r="AB363" s="411">
        <f t="shared" ref="AB363:AL363" si="103">AB362</f>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c r="O366" s="295"/>
      <c r="P366" s="295"/>
      <c r="Q366" s="295"/>
      <c r="R366" s="295"/>
      <c r="S366" s="295"/>
      <c r="T366" s="295"/>
      <c r="U366" s="295"/>
      <c r="V366" s="295"/>
      <c r="W366" s="295"/>
      <c r="X366" s="295"/>
      <c r="Y366" s="411">
        <v>0</v>
      </c>
      <c r="Z366" s="411">
        <v>0</v>
      </c>
      <c r="AA366" s="411">
        <v>0</v>
      </c>
      <c r="AB366" s="411">
        <f t="shared" ref="AB366:AL366" si="104">AB365</f>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c r="O369" s="295"/>
      <c r="P369" s="295"/>
      <c r="Q369" s="295"/>
      <c r="R369" s="295"/>
      <c r="S369" s="295"/>
      <c r="T369" s="295"/>
      <c r="U369" s="295"/>
      <c r="V369" s="295"/>
      <c r="W369" s="295"/>
      <c r="X369" s="295"/>
      <c r="Y369" s="411">
        <v>0</v>
      </c>
      <c r="Z369" s="411">
        <v>0</v>
      </c>
      <c r="AA369" s="411">
        <v>0</v>
      </c>
      <c r="AB369" s="411">
        <f t="shared" ref="AB369:AL369" si="105">AB368</f>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c r="O372" s="295"/>
      <c r="P372" s="295"/>
      <c r="Q372" s="295"/>
      <c r="R372" s="295"/>
      <c r="S372" s="295"/>
      <c r="T372" s="295"/>
      <c r="U372" s="295"/>
      <c r="V372" s="295"/>
      <c r="W372" s="295"/>
      <c r="X372" s="295"/>
      <c r="Y372" s="411">
        <v>0</v>
      </c>
      <c r="Z372" s="411">
        <v>0</v>
      </c>
      <c r="AA372" s="411">
        <v>0</v>
      </c>
      <c r="AB372" s="411">
        <f t="shared" ref="AB372:AL372" si="106">AB371</f>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c r="O376" s="295"/>
      <c r="P376" s="295"/>
      <c r="Q376" s="295"/>
      <c r="R376" s="295"/>
      <c r="S376" s="295"/>
      <c r="T376" s="295"/>
      <c r="U376" s="295"/>
      <c r="V376" s="295"/>
      <c r="W376" s="295"/>
      <c r="X376" s="295"/>
      <c r="Y376" s="411">
        <v>0</v>
      </c>
      <c r="Z376" s="411">
        <v>0</v>
      </c>
      <c r="AA376" s="411">
        <v>0</v>
      </c>
      <c r="AB376" s="411">
        <f t="shared" ref="AB376:AL376" si="107">AB375</f>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c r="O379" s="295"/>
      <c r="P379" s="295"/>
      <c r="Q379" s="295"/>
      <c r="R379" s="295"/>
      <c r="S379" s="295"/>
      <c r="T379" s="295"/>
      <c r="U379" s="295"/>
      <c r="V379" s="295"/>
      <c r="W379" s="295"/>
      <c r="X379" s="295"/>
      <c r="Y379" s="411">
        <v>0</v>
      </c>
      <c r="Z379" s="411">
        <v>0</v>
      </c>
      <c r="AA379" s="411">
        <v>0</v>
      </c>
      <c r="AB379" s="411">
        <f t="shared" ref="AB379:AL379" si="108">AB378</f>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c r="O382" s="295"/>
      <c r="P382" s="295"/>
      <c r="Q382" s="295"/>
      <c r="R382" s="295"/>
      <c r="S382" s="295"/>
      <c r="T382" s="295"/>
      <c r="U382" s="295"/>
      <c r="V382" s="295"/>
      <c r="W382" s="295"/>
      <c r="X382" s="295"/>
      <c r="Y382" s="411">
        <v>0</v>
      </c>
      <c r="Z382" s="411">
        <v>0</v>
      </c>
      <c r="AA382" s="411">
        <v>0</v>
      </c>
      <c r="AB382" s="411">
        <f t="shared" ref="AB382:AK382" si="109">AB381</f>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1.6E-2</v>
      </c>
      <c r="Z387" s="341">
        <f>HLOOKUP(Z$20,'3.  Distribution Rates'!$C$122:$P$133,5,FALSE)</f>
        <v>6.7000000000000002E-3</v>
      </c>
      <c r="AA387" s="341">
        <f>HLOOKUP(AA$20,'3.  Distribution Rates'!$C$122:$P$133,5,FALSE)</f>
        <v>2.3176000000000001</v>
      </c>
      <c r="AB387" s="341">
        <f>HLOOKUP(AB$20,'3.  Distribution Rates'!$C$122:$P$133,5,FALSE)</f>
        <v>1.0199</v>
      </c>
      <c r="AC387" s="341">
        <f>HLOOKUP(AC$20,'3.  Distribution Rates'!$C$122:$P$133,5,FALSE)</f>
        <v>3.1147999999999998</v>
      </c>
      <c r="AD387" s="341">
        <f>HLOOKUP(AD$20,'3.  Distribution Rates'!$C$122:$P$133,5,FALSE)</f>
        <v>2.29</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53" t="s">
        <v>211</v>
      </c>
      <c r="C405" s="855" t="s">
        <v>33</v>
      </c>
      <c r="D405" s="284" t="s">
        <v>422</v>
      </c>
      <c r="E405" s="857" t="s">
        <v>209</v>
      </c>
      <c r="F405" s="858"/>
      <c r="G405" s="858"/>
      <c r="H405" s="858"/>
      <c r="I405" s="858"/>
      <c r="J405" s="858"/>
      <c r="K405" s="858"/>
      <c r="L405" s="858"/>
      <c r="M405" s="859"/>
      <c r="N405" s="860" t="s">
        <v>213</v>
      </c>
      <c r="O405" s="284" t="s">
        <v>423</v>
      </c>
      <c r="P405" s="857" t="s">
        <v>212</v>
      </c>
      <c r="Q405" s="858"/>
      <c r="R405" s="858"/>
      <c r="S405" s="858"/>
      <c r="T405" s="858"/>
      <c r="U405" s="858"/>
      <c r="V405" s="858"/>
      <c r="W405" s="858"/>
      <c r="X405" s="859"/>
      <c r="Y405" s="850" t="s">
        <v>243</v>
      </c>
      <c r="Z405" s="851"/>
      <c r="AA405" s="851"/>
      <c r="AB405" s="851"/>
      <c r="AC405" s="851"/>
      <c r="AD405" s="851"/>
      <c r="AE405" s="851"/>
      <c r="AF405" s="851"/>
      <c r="AG405" s="851"/>
      <c r="AH405" s="851"/>
      <c r="AI405" s="851"/>
      <c r="AJ405" s="851"/>
      <c r="AK405" s="851"/>
      <c r="AL405" s="851"/>
      <c r="AM405" s="852"/>
    </row>
    <row r="406" spans="1:40" ht="45.75" customHeight="1">
      <c r="B406" s="854"/>
      <c r="C406" s="856"/>
      <c r="D406" s="285">
        <v>2014</v>
      </c>
      <c r="E406" s="285">
        <v>2015</v>
      </c>
      <c r="F406" s="285">
        <v>2016</v>
      </c>
      <c r="G406" s="285">
        <v>2017</v>
      </c>
      <c r="H406" s="285">
        <v>2018</v>
      </c>
      <c r="I406" s="285">
        <v>2019</v>
      </c>
      <c r="J406" s="285">
        <v>2020</v>
      </c>
      <c r="K406" s="285">
        <v>2021</v>
      </c>
      <c r="L406" s="285">
        <v>2022</v>
      </c>
      <c r="M406" s="285">
        <v>2023</v>
      </c>
      <c r="N406" s="86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50-1499 KW</v>
      </c>
      <c r="AB406" s="285" t="str">
        <f>'1.  LRAMVA Summary'!G52</f>
        <v>Intermediate</v>
      </c>
      <c r="AC406" s="285" t="str">
        <f>'1.  LRAMVA Summary'!H52</f>
        <v>Sentinel</v>
      </c>
      <c r="AD406" s="285" t="str">
        <f>'1.  LRAMVA Summary'!I52</f>
        <v xml:space="preserve">Street Lighting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763">
        <v>2333.12308024924</v>
      </c>
      <c r="E408" s="295">
        <v>2333.12308024924</v>
      </c>
      <c r="F408" s="295">
        <v>2333.12308024924</v>
      </c>
      <c r="G408" s="295">
        <v>2333.12308024924</v>
      </c>
      <c r="H408" s="295">
        <v>819.13471320210704</v>
      </c>
      <c r="I408" s="295">
        <v>0</v>
      </c>
      <c r="J408" s="295">
        <v>0</v>
      </c>
      <c r="K408" s="295">
        <v>0</v>
      </c>
      <c r="L408" s="295">
        <v>0</v>
      </c>
      <c r="M408" s="295">
        <v>0</v>
      </c>
      <c r="N408" s="291"/>
      <c r="O408" s="295">
        <v>0.32948143334397995</v>
      </c>
      <c r="P408" s="295">
        <v>0.32948143334397995</v>
      </c>
      <c r="Q408" s="295">
        <v>0.32948143334397995</v>
      </c>
      <c r="R408" s="295">
        <v>0.32948143334397995</v>
      </c>
      <c r="S408" s="295">
        <v>0.1203834391011</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f t="shared" ref="AC409:AL409" si="118">AC408</f>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763">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f t="shared" ref="AC412:AL412" si="119">AC411</f>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763">
        <v>8722.3745350000008</v>
      </c>
      <c r="E414" s="295">
        <v>8722.3745350000008</v>
      </c>
      <c r="F414" s="295">
        <v>8722.3745350000008</v>
      </c>
      <c r="G414" s="295">
        <v>8722.3745350000008</v>
      </c>
      <c r="H414" s="295">
        <v>8722.3745350000008</v>
      </c>
      <c r="I414" s="295">
        <v>8722.3745350000008</v>
      </c>
      <c r="J414" s="295">
        <v>8722.3745350000008</v>
      </c>
      <c r="K414" s="295">
        <v>8722.3745350000008</v>
      </c>
      <c r="L414" s="295">
        <v>8722.3745350000008</v>
      </c>
      <c r="M414" s="295">
        <v>8722.3745350000008</v>
      </c>
      <c r="N414" s="291"/>
      <c r="O414" s="295">
        <v>4.46148671</v>
      </c>
      <c r="P414" s="295">
        <v>4.46148671</v>
      </c>
      <c r="Q414" s="295">
        <v>4.46148671</v>
      </c>
      <c r="R414" s="295">
        <v>4.46148671</v>
      </c>
      <c r="S414" s="295">
        <v>4.46148671</v>
      </c>
      <c r="T414" s="295">
        <v>4.46148671</v>
      </c>
      <c r="U414" s="295">
        <v>4.46148671</v>
      </c>
      <c r="V414" s="295">
        <v>4.46148671</v>
      </c>
      <c r="W414" s="295">
        <v>4.46148671</v>
      </c>
      <c r="X414" s="295">
        <v>4.46148671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f t="shared" ref="AC415:AL415" si="120">AC414</f>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763">
        <v>18790.627079999998</v>
      </c>
      <c r="E417" s="295">
        <v>17497.0965</v>
      </c>
      <c r="F417" s="295">
        <v>16872.353350000001</v>
      </c>
      <c r="G417" s="295">
        <v>16872.353350000001</v>
      </c>
      <c r="H417" s="295">
        <v>16872.353350000001</v>
      </c>
      <c r="I417" s="295">
        <v>16872.353350000001</v>
      </c>
      <c r="J417" s="295">
        <v>16872.353350000001</v>
      </c>
      <c r="K417" s="295">
        <v>16839.552960000001</v>
      </c>
      <c r="L417" s="295">
        <v>16839.552960000001</v>
      </c>
      <c r="M417" s="295">
        <v>14408.070740000001</v>
      </c>
      <c r="N417" s="291"/>
      <c r="O417" s="295">
        <v>1.405826585</v>
      </c>
      <c r="P417" s="295">
        <v>1.324622229</v>
      </c>
      <c r="Q417" s="295">
        <v>1.2854025409999998</v>
      </c>
      <c r="R417" s="295">
        <v>1.2854025409999998</v>
      </c>
      <c r="S417" s="295">
        <v>1.2854025409999998</v>
      </c>
      <c r="T417" s="295">
        <v>1.2854025409999998</v>
      </c>
      <c r="U417" s="295">
        <v>1.2854025409999998</v>
      </c>
      <c r="V417" s="295">
        <v>1.2816582050000001</v>
      </c>
      <c r="W417" s="295">
        <v>1.2816582050000001</v>
      </c>
      <c r="X417" s="295">
        <v>1.1290163179999999</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f t="shared" ref="AC418:AL418" si="121">AC417</f>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763">
        <v>82019.274170000004</v>
      </c>
      <c r="E420" s="295">
        <v>71150.853940000001</v>
      </c>
      <c r="F420" s="295">
        <v>65486.83511</v>
      </c>
      <c r="G420" s="295">
        <v>65486.83511</v>
      </c>
      <c r="H420" s="295">
        <v>65486.83511</v>
      </c>
      <c r="I420" s="295">
        <v>65486.83511</v>
      </c>
      <c r="J420" s="295">
        <v>65486.83511</v>
      </c>
      <c r="K420" s="295">
        <v>65458.467200000006</v>
      </c>
      <c r="L420" s="295">
        <v>65458.467200000006</v>
      </c>
      <c r="M420" s="295">
        <v>60880.011149999998</v>
      </c>
      <c r="N420" s="291"/>
      <c r="O420" s="295">
        <v>5.3677755789999999</v>
      </c>
      <c r="P420" s="295">
        <v>4.6854855120000005</v>
      </c>
      <c r="Q420" s="295">
        <v>4.3299137080000003</v>
      </c>
      <c r="R420" s="295">
        <v>4.3299137080000003</v>
      </c>
      <c r="S420" s="295">
        <v>4.3299137080000003</v>
      </c>
      <c r="T420" s="295">
        <v>4.3299137080000003</v>
      </c>
      <c r="U420" s="295">
        <v>4.3299137080000003</v>
      </c>
      <c r="V420" s="295">
        <v>4.3266753630000006</v>
      </c>
      <c r="W420" s="295">
        <v>4.3266753630000006</v>
      </c>
      <c r="X420" s="295">
        <v>4.0392522580000003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f t="shared" ref="AC421:AL421" si="122">AC420</f>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f t="shared" ref="AC424:AL424" si="123">AC423</f>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f t="shared" ref="AC427:AL427" si="124">AC426</f>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f t="shared" ref="AC430:AL430" si="125">AC429</f>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v>0</v>
      </c>
      <c r="AC433" s="411">
        <f t="shared" ref="AC433:AL433" si="126">AC432</f>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763">
        <v>379869.64970000001</v>
      </c>
      <c r="E436" s="295">
        <v>379869.64970000001</v>
      </c>
      <c r="F436" s="295">
        <v>379869.64970000001</v>
      </c>
      <c r="G436" s="295">
        <v>351078.51030000002</v>
      </c>
      <c r="H436" s="295">
        <v>351078.51030000002</v>
      </c>
      <c r="I436" s="295">
        <v>351078.51030000002</v>
      </c>
      <c r="J436" s="295">
        <v>344336.97389999998</v>
      </c>
      <c r="K436" s="295">
        <v>344336.97389999998</v>
      </c>
      <c r="L436" s="295">
        <v>344336.97389999998</v>
      </c>
      <c r="M436" s="295">
        <v>315776.55160000001</v>
      </c>
      <c r="N436" s="295">
        <v>12</v>
      </c>
      <c r="O436" s="295">
        <v>54.821751219999996</v>
      </c>
      <c r="P436" s="295">
        <v>54.821751219999996</v>
      </c>
      <c r="Q436" s="295">
        <v>54.821751219999996</v>
      </c>
      <c r="R436" s="295">
        <v>46.556720589999998</v>
      </c>
      <c r="S436" s="295">
        <v>46.556720589999998</v>
      </c>
      <c r="T436" s="295">
        <v>46.556720589999998</v>
      </c>
      <c r="U436" s="295">
        <v>45.747790280000004</v>
      </c>
      <c r="V436" s="295">
        <v>45.747790280000004</v>
      </c>
      <c r="W436" s="295">
        <v>45.747790280000004</v>
      </c>
      <c r="X436" s="295">
        <v>42.320768659999999</v>
      </c>
      <c r="Y436" s="415"/>
      <c r="Z436" s="469">
        <v>7.0000000000000007E-2</v>
      </c>
      <c r="AA436" s="469">
        <v>0.57999999999999996</v>
      </c>
      <c r="AB436" s="469">
        <v>0.35</v>
      </c>
      <c r="AC436" s="415"/>
      <c r="AD436" s="415"/>
      <c r="AE436" s="415"/>
      <c r="AF436" s="415"/>
      <c r="AG436" s="415"/>
      <c r="AH436" s="415"/>
      <c r="AI436" s="415"/>
      <c r="AJ436" s="415"/>
      <c r="AK436" s="415"/>
      <c r="AL436" s="415"/>
      <c r="AM436" s="296">
        <f>SUM(Y436:AL436)</f>
        <v>0.99999999999999989</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7.0000000000000007E-2</v>
      </c>
      <c r="AA437" s="411">
        <v>0.57999999999999996</v>
      </c>
      <c r="AB437" s="411">
        <v>0.35</v>
      </c>
      <c r="AC437" s="411">
        <f t="shared" ref="AC437:AL437" si="127">AC436</f>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763">
        <v>213639.27220000001</v>
      </c>
      <c r="E439" s="295">
        <v>213639.27220000001</v>
      </c>
      <c r="F439" s="295">
        <v>210817.70869999999</v>
      </c>
      <c r="G439" s="295">
        <v>67696.154320000001</v>
      </c>
      <c r="H439" s="295">
        <v>67696.154320000001</v>
      </c>
      <c r="I439" s="295">
        <v>67696.154320000001</v>
      </c>
      <c r="J439" s="295">
        <v>67696.154320000001</v>
      </c>
      <c r="K439" s="295">
        <v>67696.154320000001</v>
      </c>
      <c r="L439" s="295">
        <v>67696.154320000001</v>
      </c>
      <c r="M439" s="295">
        <v>67696.154320000001</v>
      </c>
      <c r="N439" s="295">
        <v>12</v>
      </c>
      <c r="O439" s="295"/>
      <c r="P439" s="295"/>
      <c r="Q439" s="295"/>
      <c r="R439" s="295"/>
      <c r="S439" s="295"/>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f t="shared" ref="AC440:AL440" si="128">AC439</f>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f t="shared" ref="AC443:AL443" si="129">AC442</f>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f t="shared" ref="AC446:AL446" si="130">AC445</f>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f t="shared" ref="AC449:AL449" si="131">AC448</f>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f t="shared" ref="AC452:AL452" si="132">AC451</f>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f t="shared" ref="AC455:AL455" si="133">AC454</f>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f t="shared" ref="AC458:AL458" si="134">AC457</f>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0</v>
      </c>
      <c r="AC462" s="411">
        <f t="shared" ref="AC462:AL462" si="135">AC461</f>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f t="shared" ref="AC465:AL465" si="136">AC464</f>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f t="shared" ref="AC468:AL468" si="137">AC467</f>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v>
      </c>
      <c r="AA471" s="411">
        <v>0</v>
      </c>
      <c r="AB471" s="411">
        <v>0</v>
      </c>
      <c r="AC471" s="411">
        <f t="shared" ref="AC471:AL471" si="138">AC470</f>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f t="shared" ref="AC474:AL474" si="139">AC473</f>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0</v>
      </c>
      <c r="Z478" s="411">
        <v>0</v>
      </c>
      <c r="AA478" s="411">
        <v>0</v>
      </c>
      <c r="AB478" s="411">
        <v>0</v>
      </c>
      <c r="AC478" s="411">
        <f t="shared" ref="AC478:AL478" si="140">AC477</f>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f t="shared" ref="AC482:AL482" si="141">AC481</f>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f t="shared" ref="AC485:AL485" si="142">AC484</f>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f t="shared" ref="AC489:AL489" si="143">AC488</f>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f t="shared" ref="AC492:AL492" si="144">AC491</f>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f t="shared" ref="AC495:AL495" si="145">AC494</f>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f t="shared" ref="AC498:AL498" si="146">AC497</f>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f t="shared" ref="AC501:AL501" si="147">AC500</f>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f t="shared" ref="AC505:AL505" si="148">AC504</f>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f t="shared" ref="AC508:AL508" si="149">AC507</f>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1">
        <v>0</v>
      </c>
      <c r="Z511" s="411">
        <v>0</v>
      </c>
      <c r="AA511" s="411">
        <v>0</v>
      </c>
      <c r="AB511" s="411">
        <v>0</v>
      </c>
      <c r="AC511" s="411">
        <f t="shared" ref="AC511:AK511" si="150">AC510</f>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706113.20052114921</v>
      </c>
      <c r="E513" s="329"/>
      <c r="F513" s="329"/>
      <c r="G513" s="329"/>
      <c r="H513" s="329"/>
      <c r="I513" s="329"/>
      <c r="J513" s="329"/>
      <c r="K513" s="329"/>
      <c r="L513" s="329"/>
      <c r="M513" s="329"/>
      <c r="N513" s="329"/>
      <c r="O513" s="329">
        <f>SUM(O408:O511)</f>
        <v>66.800709725343978</v>
      </c>
      <c r="P513" s="329"/>
      <c r="Q513" s="329"/>
      <c r="R513" s="329"/>
      <c r="S513" s="329"/>
      <c r="T513" s="329"/>
      <c r="U513" s="329"/>
      <c r="V513" s="329"/>
      <c r="W513" s="329"/>
      <c r="X513" s="329"/>
      <c r="Y513" s="329">
        <f>IF(Y407="kWh",SUMPRODUCT(D408:D511,Y408:Y511))</f>
        <v>112604.27862114925</v>
      </c>
      <c r="Z513" s="329">
        <f>IF(Z407="kWh",SUMPRODUCT(D408:D511,Z408:Z511))</f>
        <v>240230.14767900002</v>
      </c>
      <c r="AA513" s="329">
        <f>IF(AA407="kW",SUMPRODUCT(N408:N511,O408:O511,AA408:AA511),SUMPRODUCT(D408:D511,AA408:AA511))</f>
        <v>381.55938849119991</v>
      </c>
      <c r="AB513" s="329">
        <f>IF(AB407="kW",SUMPRODUCT(N408:N511,O408:O511,AB408:AB511),SUMPRODUCT(D408:D511,AB408:AB511))</f>
        <v>230.25135512399996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162365</v>
      </c>
      <c r="Z514" s="328">
        <f>HLOOKUP(Z406,'2. LRAMVA Threshold'!$B$42:$Q$53,6,FALSE)</f>
        <v>74389</v>
      </c>
      <c r="AA514" s="328">
        <f>HLOOKUP(AA406,'2. LRAMVA Threshold'!$B$42:$Q$53,6,FALSE)</f>
        <v>432.56</v>
      </c>
      <c r="AB514" s="328">
        <f>HLOOKUP(AB406,'2. LRAMVA Threshold'!$B$42:$Q$53,6,FALSE)</f>
        <v>406.65</v>
      </c>
      <c r="AC514" s="328">
        <f>HLOOKUP(AC406,'2. LRAMVA Threshold'!$B$42:$Q$53,6,FALSE)</f>
        <v>0.46</v>
      </c>
      <c r="AD514" s="328">
        <f>HLOOKUP(AD406,'2. LRAMVA Threshold'!$B$42:$Q$53,6,FALSE)</f>
        <v>1405.07</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1.6E-2</v>
      </c>
      <c r="Z516" s="341">
        <f>HLOOKUP(Z$20,'3.  Distribution Rates'!$C$122:$P$133,6,FALSE)</f>
        <v>6.7000000000000002E-3</v>
      </c>
      <c r="AA516" s="341">
        <f>HLOOKUP(AA$20,'3.  Distribution Rates'!$C$122:$P$133,6,FALSE)</f>
        <v>2.3212999999999999</v>
      </c>
      <c r="AB516" s="341">
        <f>HLOOKUP(AB$20,'3.  Distribution Rates'!$C$122:$P$133,6,FALSE)</f>
        <v>1.0215000000000001</v>
      </c>
      <c r="AC516" s="341">
        <f>HLOOKUP(AC$20,'3.  Distribution Rates'!$C$122:$P$133,6,FALSE)</f>
        <v>3.1198000000000001</v>
      </c>
      <c r="AD516" s="341">
        <f>HLOOKUP(AD$20,'3.  Distribution Rates'!$C$122:$P$133,6,FALSE)</f>
        <v>2.2936999999999999</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1801.668457938388</v>
      </c>
      <c r="Z520" s="378">
        <f t="shared" ref="Z520:AK520" si="154">Z513*Z516</f>
        <v>1609.5419894493002</v>
      </c>
      <c r="AA520" s="378">
        <f t="shared" si="154"/>
        <v>885.71380850462231</v>
      </c>
      <c r="AB520" s="378">
        <f t="shared" si="154"/>
        <v>235.20175925916598</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4532.1260151514762</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1801.668457938388</v>
      </c>
      <c r="Z521" s="346">
        <f t="shared" ref="Z521:AK521" si="155">SUM(Z517:Z520)</f>
        <v>1609.5419894493002</v>
      </c>
      <c r="AA521" s="346">
        <f t="shared" si="155"/>
        <v>885.71380850462231</v>
      </c>
      <c r="AB521" s="346">
        <f t="shared" si="155"/>
        <v>235.20175925916598</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4532.1260151514762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2597.84</v>
      </c>
      <c r="Z522" s="347">
        <f t="shared" ref="Z522:AJ522" si="156">Z514*Z516</f>
        <v>498.40630000000004</v>
      </c>
      <c r="AA522" s="347">
        <f>AA514*AA516</f>
        <v>1004.1015279999999</v>
      </c>
      <c r="AB522" s="347">
        <f t="shared" si="156"/>
        <v>415.39297500000004</v>
      </c>
      <c r="AC522" s="347">
        <f t="shared" si="156"/>
        <v>1.4351080000000001</v>
      </c>
      <c r="AD522" s="347">
        <f>AD514*AD516</f>
        <v>3222.8090589999997</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7739.9849699999995</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-3207.8589548485234</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100442.32781114924</v>
      </c>
      <c r="Z526" s="291">
        <f>SUMPRODUCT(E408:E511,Z408:Z511)</f>
        <v>240230.14767900002</v>
      </c>
      <c r="AA526" s="291">
        <f>IF(AA407="kW",SUMPRODUCT(N408:N511,P408:P511,AA408:AA511),SUMPRODUCT(E408:E511,AA408:AA511))</f>
        <v>381.55938849119991</v>
      </c>
      <c r="AB526" s="291">
        <f>IF(AB407="kW",SUMPRODUCT(N408:N511,P408:P511,AB408:AB511),SUMPRODUCT(E408:E511,AB408:AB511))</f>
        <v>230.25135512399996</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94153.565831149244</v>
      </c>
      <c r="Z527" s="291">
        <f>SUMPRODUCT(F408:F511,Z408:Z511)</f>
        <v>237408.584179</v>
      </c>
      <c r="AA527" s="291">
        <f>IF(AA407="kW",SUMPRODUCT(N408:N511,Q408:Q511,AA408:AA511),SUMPRODUCT(F408:F511,AA408:AA511))</f>
        <v>381.55938849119991</v>
      </c>
      <c r="AB527" s="291">
        <f>IF(AB407="kW",SUMPRODUCT(N408:N511,Q408:Q511,AB408:AB511),SUMPRODUCT(F408:F511,AB408:AB511))</f>
        <v>230.25135512399996</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94153.565831149244</v>
      </c>
      <c r="Z528" s="291">
        <f>SUMPRODUCT(G408:G511,Z408:Z511)</f>
        <v>92271.650041000001</v>
      </c>
      <c r="AA528" s="291">
        <f>IF(AA407="kW",SUMPRODUCT(N408:N511,R408:R511,AA408:AA511),SUMPRODUCT(G408:G511,AA408:AA511))</f>
        <v>324.03477530639998</v>
      </c>
      <c r="AB528" s="291">
        <f>IF(AB407="kW",SUMPRODUCT(N408:N511,R408:R511,AB408:AB511),SUMPRODUCT(G408:G511,AB408:AB511))</f>
        <v>195.53822647799998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91900.697708202119</v>
      </c>
      <c r="Z529" s="291">
        <f>SUMPRODUCT(H408:H511,Z408:Z511)</f>
        <v>92271.650041000001</v>
      </c>
      <c r="AA529" s="291">
        <f>IF(AA407="kW",SUMPRODUCT(N408:N511,S408:S511,AA408:AA511),SUMPRODUCT(H408:H511,AA408:AA511))</f>
        <v>324.03477530639998</v>
      </c>
      <c r="AB529" s="291">
        <f>IF(AB407="kW",SUMPRODUCT(N408:N511,S408:S511,AB408:AB511),SUMPRODUCT(H408:H511,AB408:AB511))</f>
        <v>195.53822647799998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91081.562995</v>
      </c>
      <c r="Z530" s="291">
        <f>SUMPRODUCT(I408:I511,Z408:Z511)</f>
        <v>92271.650041000001</v>
      </c>
      <c r="AA530" s="291">
        <f>IF(AA407="kW",SUMPRODUCT(N408:N511,T408:T511,AA408:AA511),SUMPRODUCT(I408:I511,AA408:AA511))</f>
        <v>324.03477530639998</v>
      </c>
      <c r="AB530" s="291">
        <f>IF(AB407="kW",SUMPRODUCT(N408:N511,T408:T511,AB408:AB511),SUMPRODUCT(I408:I511,AB408:AB511))</f>
        <v>195.53822647799998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91081.562995</v>
      </c>
      <c r="Z531" s="326">
        <f>SUMPRODUCT(J408:J511,Z408:Z511)</f>
        <v>91799.742492999998</v>
      </c>
      <c r="AA531" s="326">
        <f>IF(AA407="kW",SUMPRODUCT(N408:N511,U408:U511,AA408:AA511),SUMPRODUCT(J408:J511,AA408:AA511))</f>
        <v>318.40462034879999</v>
      </c>
      <c r="AB531" s="326">
        <f>IF(AB407="kW",SUMPRODUCT(N408:N511,U408:U511,AB408:AB511),SUMPRODUCT(J408:J511,AB408:AB511))</f>
        <v>192.140719176</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651" zoomScale="85" zoomScaleNormal="85" workbookViewId="0">
      <pane xSplit="2" topLeftCell="C1" activePane="topRight" state="frozen"/>
      <selection pane="topRight" activeCell="D654" sqref="D654"/>
    </sheetView>
  </sheetViews>
  <sheetFormatPr defaultColWidth="9" defaultRowHeight="15" outlineLevelRow="1" outlineLevelCol="1"/>
  <cols>
    <col min="1" max="1" width="4.5703125" style="521" customWidth="1"/>
    <col min="2" max="2" width="44" style="427" customWidth="1"/>
    <col min="3" max="3" width="13.42578125" style="427" customWidth="1"/>
    <col min="4" max="4" width="17" style="427" customWidth="1"/>
    <col min="5" max="13" width="10.710937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63"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3"/>
      <c r="C16" s="842" t="s">
        <v>551</v>
      </c>
      <c r="D16" s="84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3" t="s">
        <v>505</v>
      </c>
      <c r="C18" s="862" t="s">
        <v>687</v>
      </c>
      <c r="D18" s="862"/>
      <c r="E18" s="862"/>
      <c r="F18" s="862"/>
      <c r="G18" s="862"/>
      <c r="H18" s="862"/>
      <c r="I18" s="862"/>
      <c r="J18" s="862"/>
      <c r="K18" s="862"/>
      <c r="L18" s="862"/>
      <c r="M18" s="862"/>
      <c r="N18" s="862"/>
      <c r="O18" s="862"/>
      <c r="P18" s="862"/>
      <c r="Q18" s="862"/>
      <c r="R18" s="862"/>
      <c r="S18" s="862"/>
      <c r="T18" s="862"/>
      <c r="U18" s="862"/>
      <c r="V18" s="862"/>
      <c r="W18" s="862"/>
      <c r="X18" s="862"/>
      <c r="Y18" s="605"/>
      <c r="Z18" s="605"/>
      <c r="AA18" s="605"/>
      <c r="AB18" s="605"/>
      <c r="AC18" s="605"/>
      <c r="AD18" s="605"/>
      <c r="AE18" s="270"/>
      <c r="AF18" s="265"/>
      <c r="AG18" s="265"/>
      <c r="AH18" s="265"/>
      <c r="AI18" s="265"/>
      <c r="AJ18" s="265"/>
      <c r="AK18" s="265"/>
      <c r="AL18" s="265"/>
      <c r="AM18" s="265"/>
    </row>
    <row r="19" spans="2:39" ht="45.75" customHeight="1">
      <c r="B19" s="863"/>
      <c r="C19" s="862" t="s">
        <v>566</v>
      </c>
      <c r="D19" s="862"/>
      <c r="E19" s="862"/>
      <c r="F19" s="862"/>
      <c r="G19" s="862"/>
      <c r="H19" s="862"/>
      <c r="I19" s="862"/>
      <c r="J19" s="862"/>
      <c r="K19" s="862"/>
      <c r="L19" s="862"/>
      <c r="M19" s="862"/>
      <c r="N19" s="862"/>
      <c r="O19" s="862"/>
      <c r="P19" s="862"/>
      <c r="Q19" s="862"/>
      <c r="R19" s="862"/>
      <c r="S19" s="862"/>
      <c r="T19" s="862"/>
      <c r="U19" s="862"/>
      <c r="V19" s="862"/>
      <c r="W19" s="862"/>
      <c r="X19" s="862"/>
      <c r="Y19" s="605"/>
      <c r="Z19" s="605"/>
      <c r="AA19" s="605"/>
      <c r="AB19" s="605"/>
      <c r="AC19" s="605"/>
      <c r="AD19" s="605"/>
      <c r="AE19" s="270"/>
      <c r="AF19" s="265"/>
      <c r="AG19" s="265"/>
      <c r="AH19" s="265"/>
      <c r="AI19" s="265"/>
      <c r="AJ19" s="265"/>
      <c r="AK19" s="265"/>
      <c r="AL19" s="265"/>
      <c r="AM19" s="265"/>
    </row>
    <row r="20" spans="2:39" ht="62.25" customHeight="1">
      <c r="B20" s="273"/>
      <c r="C20" s="862" t="s">
        <v>564</v>
      </c>
      <c r="D20" s="862"/>
      <c r="E20" s="862"/>
      <c r="F20" s="862"/>
      <c r="G20" s="862"/>
      <c r="H20" s="862"/>
      <c r="I20" s="862"/>
      <c r="J20" s="862"/>
      <c r="K20" s="862"/>
      <c r="L20" s="862"/>
      <c r="M20" s="862"/>
      <c r="N20" s="862"/>
      <c r="O20" s="862"/>
      <c r="P20" s="862"/>
      <c r="Q20" s="862"/>
      <c r="R20" s="862"/>
      <c r="S20" s="862"/>
      <c r="T20" s="862"/>
      <c r="U20" s="862"/>
      <c r="V20" s="862"/>
      <c r="W20" s="862"/>
      <c r="X20" s="862"/>
      <c r="Y20" s="605"/>
      <c r="Z20" s="605"/>
      <c r="AA20" s="605"/>
      <c r="AB20" s="605"/>
      <c r="AC20" s="605"/>
      <c r="AD20" s="605"/>
      <c r="AE20" s="428"/>
      <c r="AF20" s="265"/>
      <c r="AG20" s="265"/>
      <c r="AH20" s="265"/>
      <c r="AI20" s="265"/>
      <c r="AJ20" s="265"/>
      <c r="AK20" s="265"/>
      <c r="AL20" s="265"/>
      <c r="AM20" s="265"/>
    </row>
    <row r="21" spans="2:39" ht="37.5" customHeight="1">
      <c r="B21" s="273"/>
      <c r="C21" s="862" t="s">
        <v>630</v>
      </c>
      <c r="D21" s="862"/>
      <c r="E21" s="862"/>
      <c r="F21" s="862"/>
      <c r="G21" s="862"/>
      <c r="H21" s="862"/>
      <c r="I21" s="862"/>
      <c r="J21" s="862"/>
      <c r="K21" s="862"/>
      <c r="L21" s="862"/>
      <c r="M21" s="862"/>
      <c r="N21" s="862"/>
      <c r="O21" s="862"/>
      <c r="P21" s="862"/>
      <c r="Q21" s="862"/>
      <c r="R21" s="862"/>
      <c r="S21" s="862"/>
      <c r="T21" s="862"/>
      <c r="U21" s="862"/>
      <c r="V21" s="862"/>
      <c r="W21" s="862"/>
      <c r="X21" s="862"/>
      <c r="Y21" s="605"/>
      <c r="Z21" s="605"/>
      <c r="AA21" s="605"/>
      <c r="AB21" s="605"/>
      <c r="AC21" s="605"/>
      <c r="AD21" s="605"/>
      <c r="AE21" s="276"/>
      <c r="AF21" s="265"/>
      <c r="AG21" s="265"/>
      <c r="AH21" s="265"/>
      <c r="AI21" s="265"/>
      <c r="AJ21" s="265"/>
      <c r="AK21" s="265"/>
      <c r="AL21" s="265"/>
      <c r="AM21" s="265"/>
    </row>
    <row r="22" spans="2:39" ht="54.75" customHeight="1">
      <c r="B22" s="273"/>
      <c r="C22" s="862" t="s">
        <v>614</v>
      </c>
      <c r="D22" s="862"/>
      <c r="E22" s="862"/>
      <c r="F22" s="862"/>
      <c r="G22" s="862"/>
      <c r="H22" s="862"/>
      <c r="I22" s="862"/>
      <c r="J22" s="862"/>
      <c r="K22" s="862"/>
      <c r="L22" s="862"/>
      <c r="M22" s="862"/>
      <c r="N22" s="862"/>
      <c r="O22" s="862"/>
      <c r="P22" s="862"/>
      <c r="Q22" s="862"/>
      <c r="R22" s="862"/>
      <c r="S22" s="862"/>
      <c r="T22" s="862"/>
      <c r="U22" s="862"/>
      <c r="V22" s="862"/>
      <c r="W22" s="862"/>
      <c r="X22" s="862"/>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63"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63"/>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53" t="s">
        <v>211</v>
      </c>
      <c r="C34" s="855" t="s">
        <v>33</v>
      </c>
      <c r="D34" s="284" t="s">
        <v>422</v>
      </c>
      <c r="E34" s="857" t="s">
        <v>209</v>
      </c>
      <c r="F34" s="858"/>
      <c r="G34" s="858"/>
      <c r="H34" s="858"/>
      <c r="I34" s="858"/>
      <c r="J34" s="858"/>
      <c r="K34" s="858"/>
      <c r="L34" s="858"/>
      <c r="M34" s="859"/>
      <c r="N34" s="860" t="s">
        <v>213</v>
      </c>
      <c r="O34" s="284" t="s">
        <v>423</v>
      </c>
      <c r="P34" s="857" t="s">
        <v>212</v>
      </c>
      <c r="Q34" s="858"/>
      <c r="R34" s="858"/>
      <c r="S34" s="858"/>
      <c r="T34" s="858"/>
      <c r="U34" s="858"/>
      <c r="V34" s="858"/>
      <c r="W34" s="858"/>
      <c r="X34" s="859"/>
      <c r="Y34" s="850" t="s">
        <v>243</v>
      </c>
      <c r="Z34" s="851"/>
      <c r="AA34" s="851"/>
      <c r="AB34" s="851"/>
      <c r="AC34" s="851"/>
      <c r="AD34" s="851"/>
      <c r="AE34" s="851"/>
      <c r="AF34" s="851"/>
      <c r="AG34" s="851"/>
      <c r="AH34" s="851"/>
      <c r="AI34" s="851"/>
      <c r="AJ34" s="851"/>
      <c r="AK34" s="851"/>
      <c r="AL34" s="851"/>
      <c r="AM34" s="852"/>
    </row>
    <row r="35" spans="1:39" ht="65.25" customHeight="1">
      <c r="B35" s="854"/>
      <c r="C35" s="856"/>
      <c r="D35" s="285">
        <v>2015</v>
      </c>
      <c r="E35" s="285">
        <v>2016</v>
      </c>
      <c r="F35" s="285">
        <v>2017</v>
      </c>
      <c r="G35" s="285">
        <v>2018</v>
      </c>
      <c r="H35" s="285">
        <v>2019</v>
      </c>
      <c r="I35" s="285">
        <v>2020</v>
      </c>
      <c r="J35" s="285">
        <v>2021</v>
      </c>
      <c r="K35" s="285">
        <v>2022</v>
      </c>
      <c r="L35" s="285">
        <v>2023</v>
      </c>
      <c r="M35" s="429">
        <v>2024</v>
      </c>
      <c r="N35" s="86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50-1499 KW</v>
      </c>
      <c r="AB35" s="285" t="str">
        <f>'1.  LRAMVA Summary'!G52</f>
        <v>Intermediate</v>
      </c>
      <c r="AC35" s="285" t="str">
        <f>'1.  LRAMVA Summary'!H52</f>
        <v>Sentinel</v>
      </c>
      <c r="AD35" s="285" t="str">
        <f>'1.  LRAMVA Summary'!I52</f>
        <v xml:space="preserve">Street Lighting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763">
        <v>214038</v>
      </c>
      <c r="E38" s="295">
        <v>211386</v>
      </c>
      <c r="F38" s="295">
        <v>211386</v>
      </c>
      <c r="G38" s="295">
        <v>211386</v>
      </c>
      <c r="H38" s="295">
        <v>211386</v>
      </c>
      <c r="I38" s="295">
        <v>211386</v>
      </c>
      <c r="J38" s="295">
        <v>211386</v>
      </c>
      <c r="K38" s="295">
        <v>211130</v>
      </c>
      <c r="L38" s="295">
        <v>211130</v>
      </c>
      <c r="M38" s="295">
        <v>211130</v>
      </c>
      <c r="N38" s="291"/>
      <c r="O38" s="295">
        <v>17</v>
      </c>
      <c r="P38" s="295">
        <v>17</v>
      </c>
      <c r="Q38" s="295">
        <v>17</v>
      </c>
      <c r="R38" s="295">
        <v>17</v>
      </c>
      <c r="S38" s="295">
        <v>17</v>
      </c>
      <c r="T38" s="295">
        <v>17</v>
      </c>
      <c r="U38" s="295">
        <v>17</v>
      </c>
      <c r="V38" s="295">
        <v>17</v>
      </c>
      <c r="W38" s="295">
        <v>17</v>
      </c>
      <c r="X38" s="295">
        <v>17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763">
        <v>130985</v>
      </c>
      <c r="E39" s="295">
        <v>128889</v>
      </c>
      <c r="F39" s="295">
        <v>128889</v>
      </c>
      <c r="G39" s="295">
        <v>128889</v>
      </c>
      <c r="H39" s="295">
        <v>128889</v>
      </c>
      <c r="I39" s="295">
        <v>128889</v>
      </c>
      <c r="J39" s="295">
        <v>128889</v>
      </c>
      <c r="K39" s="295">
        <v>128886</v>
      </c>
      <c r="L39" s="295">
        <v>128886</v>
      </c>
      <c r="M39" s="295">
        <v>128886</v>
      </c>
      <c r="N39" s="468"/>
      <c r="O39" s="295">
        <v>8</v>
      </c>
      <c r="P39" s="295">
        <v>8</v>
      </c>
      <c r="Q39" s="295">
        <v>8</v>
      </c>
      <c r="R39" s="295">
        <v>8</v>
      </c>
      <c r="S39" s="295">
        <v>8</v>
      </c>
      <c r="T39" s="295">
        <v>8</v>
      </c>
      <c r="U39" s="295">
        <v>8</v>
      </c>
      <c r="V39" s="295">
        <v>8</v>
      </c>
      <c r="W39" s="295">
        <v>8</v>
      </c>
      <c r="X39" s="295">
        <v>8</v>
      </c>
      <c r="Y39" s="411">
        <v>1</v>
      </c>
      <c r="Z39" s="411">
        <v>0</v>
      </c>
      <c r="AA39" s="411">
        <v>0</v>
      </c>
      <c r="AB39" s="411">
        <v>0</v>
      </c>
      <c r="AC39" s="411">
        <v>0</v>
      </c>
      <c r="AD39" s="411">
        <v>0</v>
      </c>
      <c r="AE39" s="411">
        <f t="shared" ref="AE39:AL39" si="0">AE38</f>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763">
        <v>61851</v>
      </c>
      <c r="E41" s="295">
        <v>60752</v>
      </c>
      <c r="F41" s="295">
        <v>60752</v>
      </c>
      <c r="G41" s="295">
        <v>60752</v>
      </c>
      <c r="H41" s="295">
        <v>60752</v>
      </c>
      <c r="I41" s="295">
        <v>60752</v>
      </c>
      <c r="J41" s="295">
        <v>60752</v>
      </c>
      <c r="K41" s="295">
        <v>60720</v>
      </c>
      <c r="L41" s="295">
        <v>60720</v>
      </c>
      <c r="M41" s="295">
        <v>60720</v>
      </c>
      <c r="N41" s="291"/>
      <c r="O41" s="295">
        <v>4</v>
      </c>
      <c r="P41" s="295">
        <v>4</v>
      </c>
      <c r="Q41" s="295">
        <v>4</v>
      </c>
      <c r="R41" s="295">
        <v>4</v>
      </c>
      <c r="S41" s="295">
        <v>4</v>
      </c>
      <c r="T41" s="295">
        <v>4</v>
      </c>
      <c r="U41" s="295">
        <v>4</v>
      </c>
      <c r="V41" s="295">
        <v>4</v>
      </c>
      <c r="W41" s="295">
        <v>4</v>
      </c>
      <c r="X41" s="295">
        <v>4</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763">
        <v>640</v>
      </c>
      <c r="E42" s="295">
        <v>632</v>
      </c>
      <c r="F42" s="295">
        <v>632</v>
      </c>
      <c r="G42" s="295">
        <v>632</v>
      </c>
      <c r="H42" s="295">
        <v>632</v>
      </c>
      <c r="I42" s="295">
        <v>632</v>
      </c>
      <c r="J42" s="295">
        <v>632</v>
      </c>
      <c r="K42" s="295">
        <v>631</v>
      </c>
      <c r="L42" s="295">
        <v>631</v>
      </c>
      <c r="M42" s="295">
        <v>631</v>
      </c>
      <c r="N42" s="468"/>
      <c r="O42" s="295"/>
      <c r="P42" s="295"/>
      <c r="Q42" s="295"/>
      <c r="R42" s="295"/>
      <c r="S42" s="295"/>
      <c r="T42" s="295"/>
      <c r="U42" s="295"/>
      <c r="V42" s="295"/>
      <c r="W42" s="295"/>
      <c r="X42" s="295"/>
      <c r="Y42" s="411">
        <v>1</v>
      </c>
      <c r="Z42" s="411">
        <v>0</v>
      </c>
      <c r="AA42" s="411">
        <v>0</v>
      </c>
      <c r="AB42" s="411">
        <v>0</v>
      </c>
      <c r="AC42" s="411">
        <v>0</v>
      </c>
      <c r="AD42" s="411">
        <v>0</v>
      </c>
      <c r="AE42" s="411">
        <f t="shared" ref="AE42" si="1">AE41</f>
        <v>0</v>
      </c>
      <c r="AF42" s="411">
        <f t="shared" ref="AF42" si="2">AF41</f>
        <v>0</v>
      </c>
      <c r="AG42" s="411">
        <f t="shared" ref="AG42" si="3">AG41</f>
        <v>0</v>
      </c>
      <c r="AH42" s="411">
        <f t="shared" ref="AH42" si="4">AH41</f>
        <v>0</v>
      </c>
      <c r="AI42" s="411">
        <f t="shared" ref="AI42" si="5">AI41</f>
        <v>0</v>
      </c>
      <c r="AJ42" s="411">
        <f t="shared" ref="AJ42" si="6">AJ41</f>
        <v>0</v>
      </c>
      <c r="AK42" s="411">
        <f t="shared" ref="AK42" si="7">AK41</f>
        <v>0</v>
      </c>
      <c r="AL42" s="411">
        <f t="shared" ref="AL42" si="8">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763">
        <v>814</v>
      </c>
      <c r="E44" s="295">
        <v>814</v>
      </c>
      <c r="F44" s="295">
        <v>814</v>
      </c>
      <c r="G44" s="295">
        <v>814</v>
      </c>
      <c r="H44" s="295">
        <v>814</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8"/>
      <c r="O45" s="295">
        <v>1</v>
      </c>
      <c r="P45" s="295">
        <v>1</v>
      </c>
      <c r="Q45" s="295">
        <v>1</v>
      </c>
      <c r="R45" s="295">
        <v>1</v>
      </c>
      <c r="S45" s="295">
        <v>1</v>
      </c>
      <c r="T45" s="295">
        <v>1</v>
      </c>
      <c r="U45" s="295">
        <v>1</v>
      </c>
      <c r="V45" s="295">
        <v>1</v>
      </c>
      <c r="W45" s="295">
        <v>1</v>
      </c>
      <c r="X45" s="295"/>
      <c r="Y45" s="411">
        <v>0</v>
      </c>
      <c r="Z45" s="411">
        <v>0</v>
      </c>
      <c r="AA45" s="411">
        <v>0</v>
      </c>
      <c r="AB45" s="411">
        <v>0</v>
      </c>
      <c r="AC45" s="411">
        <v>0</v>
      </c>
      <c r="AD45" s="411">
        <v>0</v>
      </c>
      <c r="AE45" s="411">
        <f t="shared" ref="AE45" si="9">AE44</f>
        <v>0</v>
      </c>
      <c r="AF45" s="411">
        <f t="shared" ref="AF45" si="10">AF44</f>
        <v>0</v>
      </c>
      <c r="AG45" s="411">
        <f t="shared" ref="AG45" si="11">AG44</f>
        <v>0</v>
      </c>
      <c r="AH45" s="411">
        <f t="shared" ref="AH45" si="12">AH44</f>
        <v>0</v>
      </c>
      <c r="AI45" s="411">
        <f t="shared" ref="AI45" si="13">AI44</f>
        <v>0</v>
      </c>
      <c r="AJ45" s="411">
        <f t="shared" ref="AJ45" si="14">AJ44</f>
        <v>0</v>
      </c>
      <c r="AK45" s="411">
        <f t="shared" ref="AK45" si="15">AK44</f>
        <v>0</v>
      </c>
      <c r="AL45" s="411">
        <f t="shared" ref="AL45" si="1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673</v>
      </c>
      <c r="C47" s="291" t="s">
        <v>25</v>
      </c>
      <c r="D47" s="763">
        <v>24701</v>
      </c>
      <c r="E47" s="295">
        <v>24701</v>
      </c>
      <c r="F47" s="295">
        <v>24701</v>
      </c>
      <c r="G47" s="295">
        <v>24701</v>
      </c>
      <c r="H47" s="295">
        <v>24701</v>
      </c>
      <c r="I47" s="295">
        <v>24701</v>
      </c>
      <c r="J47" s="295">
        <v>24701</v>
      </c>
      <c r="K47" s="295">
        <v>24701</v>
      </c>
      <c r="L47" s="295">
        <v>24701</v>
      </c>
      <c r="M47" s="295">
        <v>24701</v>
      </c>
      <c r="N47" s="291"/>
      <c r="O47" s="295">
        <v>12</v>
      </c>
      <c r="P47" s="295">
        <v>12</v>
      </c>
      <c r="Q47" s="295">
        <v>12</v>
      </c>
      <c r="R47" s="295">
        <v>12</v>
      </c>
      <c r="S47" s="295">
        <v>12</v>
      </c>
      <c r="T47" s="295">
        <v>12</v>
      </c>
      <c r="U47" s="295">
        <v>12</v>
      </c>
      <c r="V47" s="295">
        <v>12</v>
      </c>
      <c r="W47" s="295">
        <v>12</v>
      </c>
      <c r="X47" s="295">
        <v>12</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v>1</v>
      </c>
      <c r="Z48" s="411">
        <v>0</v>
      </c>
      <c r="AA48" s="411">
        <v>0</v>
      </c>
      <c r="AB48" s="411">
        <v>0</v>
      </c>
      <c r="AC48" s="411">
        <v>0</v>
      </c>
      <c r="AD48" s="411">
        <v>0</v>
      </c>
      <c r="AE48" s="411">
        <f t="shared" ref="AE48" si="17">AE47</f>
        <v>0</v>
      </c>
      <c r="AF48" s="411">
        <f t="shared" ref="AF48" si="18">AF47</f>
        <v>0</v>
      </c>
      <c r="AG48" s="411">
        <f t="shared" ref="AG48" si="19">AG47</f>
        <v>0</v>
      </c>
      <c r="AH48" s="411">
        <f t="shared" ref="AH48" si="20">AH47</f>
        <v>0</v>
      </c>
      <c r="AI48" s="411">
        <f t="shared" ref="AI48" si="21">AI47</f>
        <v>0</v>
      </c>
      <c r="AJ48" s="411">
        <f t="shared" ref="AJ48" si="22">AJ47</f>
        <v>0</v>
      </c>
      <c r="AK48" s="411">
        <f t="shared" ref="AK48" si="23">AK47</f>
        <v>0</v>
      </c>
      <c r="AL48" s="411">
        <f t="shared" ref="AL48" si="2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v>0</v>
      </c>
      <c r="AD51" s="411">
        <v>0</v>
      </c>
      <c r="AE51" s="411">
        <f t="shared" ref="AE51" si="25">AE50</f>
        <v>0</v>
      </c>
      <c r="AF51" s="411">
        <f t="shared" ref="AF51" si="26">AF50</f>
        <v>0</v>
      </c>
      <c r="AG51" s="411">
        <f t="shared" ref="AG51" si="27">AG50</f>
        <v>0</v>
      </c>
      <c r="AH51" s="411">
        <f t="shared" ref="AH51" si="28">AH50</f>
        <v>0</v>
      </c>
      <c r="AI51" s="411">
        <f t="shared" ref="AI51" si="29">AI50</f>
        <v>0</v>
      </c>
      <c r="AJ51" s="411">
        <f t="shared" ref="AJ51" si="30">AJ50</f>
        <v>0</v>
      </c>
      <c r="AK51" s="411">
        <f t="shared" ref="AK51" si="31">AK50</f>
        <v>0</v>
      </c>
      <c r="AL51" s="411">
        <f t="shared" ref="AL51" si="3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v>72653</v>
      </c>
      <c r="E54" s="295">
        <v>72653</v>
      </c>
      <c r="F54" s="295">
        <v>72653</v>
      </c>
      <c r="G54" s="295">
        <v>72653</v>
      </c>
      <c r="H54" s="295">
        <v>0</v>
      </c>
      <c r="I54" s="295">
        <v>0</v>
      </c>
      <c r="J54" s="295">
        <v>0</v>
      </c>
      <c r="K54" s="295">
        <v>0</v>
      </c>
      <c r="L54" s="295">
        <v>0</v>
      </c>
      <c r="M54" s="295">
        <v>0</v>
      </c>
      <c r="N54" s="295">
        <v>12</v>
      </c>
      <c r="O54" s="295">
        <v>0</v>
      </c>
      <c r="P54" s="295">
        <v>0</v>
      </c>
      <c r="Q54" s="295">
        <v>0</v>
      </c>
      <c r="R54" s="295">
        <v>0</v>
      </c>
      <c r="S54" s="295">
        <v>0</v>
      </c>
      <c r="T54" s="295">
        <v>0</v>
      </c>
      <c r="U54" s="295">
        <v>0</v>
      </c>
      <c r="V54" s="295">
        <v>0</v>
      </c>
      <c r="W54" s="295">
        <v>0</v>
      </c>
      <c r="X54" s="295">
        <v>0</v>
      </c>
      <c r="Y54" s="415"/>
      <c r="Z54" s="410">
        <v>0</v>
      </c>
      <c r="AA54" s="410">
        <v>1</v>
      </c>
      <c r="AB54" s="410">
        <v>0</v>
      </c>
      <c r="AC54" s="410"/>
      <c r="AD54" s="410"/>
      <c r="AE54" s="410"/>
      <c r="AF54" s="415"/>
      <c r="AG54" s="415"/>
      <c r="AH54" s="415"/>
      <c r="AI54" s="415"/>
      <c r="AJ54" s="415"/>
      <c r="AK54" s="415"/>
      <c r="AL54" s="415"/>
      <c r="AM54" s="296">
        <f>SUM(Y54:AL54)</f>
        <v>1</v>
      </c>
    </row>
    <row r="55" spans="1:39" outlineLevel="1">
      <c r="B55" s="294" t="s">
        <v>267</v>
      </c>
      <c r="C55" s="291" t="s">
        <v>163</v>
      </c>
      <c r="D55" s="295">
        <v>4889</v>
      </c>
      <c r="E55" s="295">
        <v>4889</v>
      </c>
      <c r="F55" s="295">
        <v>4889</v>
      </c>
      <c r="G55" s="295">
        <v>4889</v>
      </c>
      <c r="H55" s="295">
        <v>77542</v>
      </c>
      <c r="I55" s="295">
        <v>77542</v>
      </c>
      <c r="J55" s="295">
        <v>77542</v>
      </c>
      <c r="K55" s="295">
        <v>77542</v>
      </c>
      <c r="L55" s="295">
        <v>77542</v>
      </c>
      <c r="M55" s="295">
        <v>77542</v>
      </c>
      <c r="N55" s="295">
        <v>12</v>
      </c>
      <c r="O55" s="295">
        <v>17</v>
      </c>
      <c r="P55" s="295">
        <v>17</v>
      </c>
      <c r="Q55" s="295">
        <v>17</v>
      </c>
      <c r="R55" s="295">
        <v>17</v>
      </c>
      <c r="S55" s="295">
        <v>17</v>
      </c>
      <c r="T55" s="295">
        <v>17</v>
      </c>
      <c r="U55" s="295">
        <v>17</v>
      </c>
      <c r="V55" s="295">
        <v>17</v>
      </c>
      <c r="W55" s="295">
        <v>17</v>
      </c>
      <c r="X55" s="295">
        <v>17</v>
      </c>
      <c r="Y55" s="411">
        <v>0</v>
      </c>
      <c r="Z55" s="411">
        <v>0</v>
      </c>
      <c r="AA55" s="411">
        <v>1</v>
      </c>
      <c r="AB55" s="411">
        <v>0</v>
      </c>
      <c r="AC55" s="411">
        <v>0</v>
      </c>
      <c r="AD55" s="411">
        <v>0</v>
      </c>
      <c r="AE55" s="411">
        <f t="shared" ref="AE55" si="33">AE54</f>
        <v>0</v>
      </c>
      <c r="AF55" s="411">
        <f t="shared" ref="AF55" si="34">AF54</f>
        <v>0</v>
      </c>
      <c r="AG55" s="411">
        <f t="shared" ref="AG55" si="35">AG54</f>
        <v>0</v>
      </c>
      <c r="AH55" s="411">
        <f t="shared" ref="AH55" si="36">AH54</f>
        <v>0</v>
      </c>
      <c r="AI55" s="411">
        <f t="shared" ref="AI55" si="37">AI54</f>
        <v>0</v>
      </c>
      <c r="AJ55" s="411">
        <f t="shared" ref="AJ55" si="38">AJ54</f>
        <v>0</v>
      </c>
      <c r="AK55" s="411">
        <f t="shared" ref="AK55" si="39">AK54</f>
        <v>0</v>
      </c>
      <c r="AL55" s="411">
        <f t="shared" ref="AL55" si="40">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1107230</v>
      </c>
      <c r="E57" s="295">
        <v>1107230</v>
      </c>
      <c r="F57" s="295">
        <v>1107230</v>
      </c>
      <c r="G57" s="295">
        <v>1107230</v>
      </c>
      <c r="H57" s="295">
        <v>1107230</v>
      </c>
      <c r="I57" s="295">
        <v>1107230</v>
      </c>
      <c r="J57" s="295">
        <v>1073976</v>
      </c>
      <c r="K57" s="295">
        <v>1073976</v>
      </c>
      <c r="L57" s="295">
        <v>1073976</v>
      </c>
      <c r="M57" s="295">
        <v>965586</v>
      </c>
      <c r="N57" s="295">
        <v>12</v>
      </c>
      <c r="O57" s="295">
        <v>48</v>
      </c>
      <c r="P57" s="295">
        <v>48</v>
      </c>
      <c r="Q57" s="295">
        <v>48</v>
      </c>
      <c r="R57" s="295">
        <v>48</v>
      </c>
      <c r="S57" s="295">
        <v>48</v>
      </c>
      <c r="T57" s="295">
        <v>48</v>
      </c>
      <c r="U57" s="295">
        <v>44</v>
      </c>
      <c r="V57" s="295">
        <v>44</v>
      </c>
      <c r="W57" s="295">
        <v>44</v>
      </c>
      <c r="X57" s="295">
        <v>31</v>
      </c>
      <c r="Y57" s="532"/>
      <c r="Z57" s="532">
        <v>2.5999999999999999E-3</v>
      </c>
      <c r="AA57" s="532">
        <v>0.1691</v>
      </c>
      <c r="AB57" s="410">
        <v>0.13220000000000001</v>
      </c>
      <c r="AC57" s="532"/>
      <c r="AD57" s="410">
        <v>0.69610000000000005</v>
      </c>
      <c r="AE57" s="410"/>
      <c r="AF57" s="415"/>
      <c r="AG57" s="415"/>
      <c r="AH57" s="415"/>
      <c r="AI57" s="415"/>
      <c r="AJ57" s="415"/>
      <c r="AK57" s="415"/>
      <c r="AL57" s="415"/>
      <c r="AM57" s="296">
        <f>SUM(Y57:AL57)</f>
        <v>1</v>
      </c>
    </row>
    <row r="58" spans="1:39" outlineLevel="1">
      <c r="B58" s="294" t="s">
        <v>267</v>
      </c>
      <c r="C58" s="291" t="s">
        <v>163</v>
      </c>
      <c r="D58" s="295">
        <v>803387</v>
      </c>
      <c r="E58" s="295">
        <v>803387</v>
      </c>
      <c r="F58" s="295">
        <v>803387</v>
      </c>
      <c r="G58" s="295">
        <v>803387</v>
      </c>
      <c r="H58" s="295">
        <v>803387</v>
      </c>
      <c r="I58" s="295">
        <v>803387</v>
      </c>
      <c r="J58" s="295">
        <v>836641</v>
      </c>
      <c r="K58" s="295">
        <v>836641</v>
      </c>
      <c r="L58" s="295">
        <v>836641</v>
      </c>
      <c r="M58" s="295">
        <v>783421</v>
      </c>
      <c r="N58" s="295">
        <v>12</v>
      </c>
      <c r="O58" s="295">
        <v>5</v>
      </c>
      <c r="P58" s="295">
        <v>5</v>
      </c>
      <c r="Q58" s="295">
        <v>5</v>
      </c>
      <c r="R58" s="295">
        <v>5</v>
      </c>
      <c r="S58" s="295">
        <v>5</v>
      </c>
      <c r="T58" s="295">
        <v>5</v>
      </c>
      <c r="U58" s="295">
        <v>5</v>
      </c>
      <c r="V58" s="295">
        <v>5</v>
      </c>
      <c r="W58" s="295">
        <v>5</v>
      </c>
      <c r="X58" s="295">
        <v>5</v>
      </c>
      <c r="Y58" s="411">
        <v>0</v>
      </c>
      <c r="Z58" s="411">
        <v>2.5999999999999999E-3</v>
      </c>
      <c r="AA58" s="411">
        <v>0.1691</v>
      </c>
      <c r="AB58" s="411">
        <v>0.13220000000000001</v>
      </c>
      <c r="AC58" s="411">
        <v>0</v>
      </c>
      <c r="AD58" s="411">
        <v>0.69610000000000005</v>
      </c>
      <c r="AE58" s="411">
        <f t="shared" ref="AE58" si="41">AE57</f>
        <v>0</v>
      </c>
      <c r="AF58" s="411">
        <f t="shared" ref="AF58" si="42">AF57</f>
        <v>0</v>
      </c>
      <c r="AG58" s="411">
        <f t="shared" ref="AG58" si="43">AG57</f>
        <v>0</v>
      </c>
      <c r="AH58" s="411">
        <f t="shared" ref="AH58" si="44">AH57</f>
        <v>0</v>
      </c>
      <c r="AI58" s="411">
        <f t="shared" ref="AI58" si="45">AI57</f>
        <v>0</v>
      </c>
      <c r="AJ58" s="411">
        <f t="shared" ref="AJ58" si="46">AJ57</f>
        <v>0</v>
      </c>
      <c r="AK58" s="411">
        <f t="shared" ref="AK58" si="47">AK57</f>
        <v>0</v>
      </c>
      <c r="AL58" s="411">
        <f t="shared" ref="AL58" si="48">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212677</v>
      </c>
      <c r="E60" s="295">
        <v>206943</v>
      </c>
      <c r="F60" s="295">
        <v>64840</v>
      </c>
      <c r="G60" s="295">
        <v>64258</v>
      </c>
      <c r="H60" s="295">
        <v>64258</v>
      </c>
      <c r="I60" s="295">
        <v>64258</v>
      </c>
      <c r="J60" s="295">
        <v>64258</v>
      </c>
      <c r="K60" s="295">
        <v>64258</v>
      </c>
      <c r="L60" s="295">
        <v>64258</v>
      </c>
      <c r="M60" s="295">
        <v>64258</v>
      </c>
      <c r="N60" s="295">
        <v>12</v>
      </c>
      <c r="O60" s="295">
        <v>53</v>
      </c>
      <c r="P60" s="295">
        <v>52</v>
      </c>
      <c r="Q60" s="295">
        <v>16</v>
      </c>
      <c r="R60" s="295">
        <v>16</v>
      </c>
      <c r="S60" s="295">
        <v>16</v>
      </c>
      <c r="T60" s="295">
        <v>16</v>
      </c>
      <c r="U60" s="295">
        <v>16</v>
      </c>
      <c r="V60" s="295">
        <v>16</v>
      </c>
      <c r="W60" s="295">
        <v>16</v>
      </c>
      <c r="X60" s="295">
        <v>16</v>
      </c>
      <c r="Y60" s="415"/>
      <c r="Z60" s="532">
        <v>1</v>
      </c>
      <c r="AA60" s="410">
        <v>0</v>
      </c>
      <c r="AB60" s="410">
        <v>0</v>
      </c>
      <c r="AC60" s="410"/>
      <c r="AD60" s="410"/>
      <c r="AE60" s="410"/>
      <c r="AF60" s="415"/>
      <c r="AG60" s="415"/>
      <c r="AH60" s="415"/>
      <c r="AI60" s="415"/>
      <c r="AJ60" s="415"/>
      <c r="AK60" s="415"/>
      <c r="AL60" s="415"/>
      <c r="AM60" s="296">
        <f>SUM(Y60:AL60)</f>
        <v>1</v>
      </c>
    </row>
    <row r="61" spans="1:39" outlineLevel="1">
      <c r="B61" s="294" t="s">
        <v>267</v>
      </c>
      <c r="C61" s="291" t="s">
        <v>163</v>
      </c>
      <c r="D61" s="295">
        <v>-97143</v>
      </c>
      <c r="E61" s="295">
        <v>-91409</v>
      </c>
      <c r="F61" s="295">
        <v>50694</v>
      </c>
      <c r="G61" s="295">
        <v>52655</v>
      </c>
      <c r="H61" s="295">
        <v>52655</v>
      </c>
      <c r="I61" s="295">
        <v>52655</v>
      </c>
      <c r="J61" s="295">
        <v>52655</v>
      </c>
      <c r="K61" s="295">
        <v>52655</v>
      </c>
      <c r="L61" s="295">
        <v>52655</v>
      </c>
      <c r="M61" s="295">
        <v>52655</v>
      </c>
      <c r="N61" s="295">
        <v>12</v>
      </c>
      <c r="O61" s="295">
        <v>14</v>
      </c>
      <c r="P61" s="295">
        <v>14</v>
      </c>
      <c r="Q61" s="295">
        <v>14</v>
      </c>
      <c r="R61" s="295">
        <v>14</v>
      </c>
      <c r="S61" s="295">
        <v>14</v>
      </c>
      <c r="T61" s="295">
        <v>14</v>
      </c>
      <c r="U61" s="295">
        <v>14</v>
      </c>
      <c r="V61" s="295">
        <v>14</v>
      </c>
      <c r="W61" s="295">
        <v>14</v>
      </c>
      <c r="X61" s="295">
        <v>14</v>
      </c>
      <c r="Y61" s="411">
        <v>0</v>
      </c>
      <c r="Z61" s="411">
        <v>1</v>
      </c>
      <c r="AA61" s="411">
        <v>0</v>
      </c>
      <c r="AB61" s="411">
        <v>0</v>
      </c>
      <c r="AC61" s="411">
        <v>0</v>
      </c>
      <c r="AD61" s="411">
        <v>0</v>
      </c>
      <c r="AE61" s="411">
        <f t="shared" ref="AE61" si="49">AE60</f>
        <v>0</v>
      </c>
      <c r="AF61" s="411">
        <f t="shared" ref="AF61" si="50">AF60</f>
        <v>0</v>
      </c>
      <c r="AG61" s="411">
        <f t="shared" ref="AG61" si="51">AG60</f>
        <v>0</v>
      </c>
      <c r="AH61" s="411">
        <f t="shared" ref="AH61" si="52">AH60</f>
        <v>0</v>
      </c>
      <c r="AI61" s="411">
        <f t="shared" ref="AI61" si="53">AI60</f>
        <v>0</v>
      </c>
      <c r="AJ61" s="411">
        <f t="shared" ref="AJ61" si="54">AJ60</f>
        <v>0</v>
      </c>
      <c r="AK61" s="411">
        <f t="shared" ref="AK61" si="55">AK60</f>
        <v>0</v>
      </c>
      <c r="AL61" s="411">
        <f t="shared" ref="AL61" si="56">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v>42058</v>
      </c>
      <c r="E63" s="295">
        <v>42058</v>
      </c>
      <c r="F63" s="295">
        <v>42058</v>
      </c>
      <c r="G63" s="295">
        <v>42058</v>
      </c>
      <c r="H63" s="295">
        <v>42058</v>
      </c>
      <c r="I63" s="295">
        <v>42058</v>
      </c>
      <c r="J63" s="295">
        <v>42058</v>
      </c>
      <c r="K63" s="295">
        <v>42058</v>
      </c>
      <c r="L63" s="295">
        <v>42058</v>
      </c>
      <c r="M63" s="295">
        <v>42058</v>
      </c>
      <c r="N63" s="295">
        <v>12</v>
      </c>
      <c r="O63" s="295">
        <v>4</v>
      </c>
      <c r="P63" s="295">
        <v>4</v>
      </c>
      <c r="Q63" s="295">
        <v>4</v>
      </c>
      <c r="R63" s="295">
        <v>4</v>
      </c>
      <c r="S63" s="295">
        <v>4</v>
      </c>
      <c r="T63" s="295">
        <v>4</v>
      </c>
      <c r="U63" s="295">
        <v>4</v>
      </c>
      <c r="V63" s="295">
        <v>4</v>
      </c>
      <c r="W63" s="295">
        <v>4</v>
      </c>
      <c r="X63" s="295">
        <v>4</v>
      </c>
      <c r="Y63" s="415"/>
      <c r="Z63" s="410">
        <v>0</v>
      </c>
      <c r="AA63" s="410">
        <v>0</v>
      </c>
      <c r="AB63" s="767">
        <v>1</v>
      </c>
      <c r="AC63" s="410"/>
      <c r="AD63" s="410"/>
      <c r="AE63" s="410"/>
      <c r="AF63" s="415"/>
      <c r="AG63" s="415"/>
      <c r="AH63" s="415"/>
      <c r="AI63" s="415"/>
      <c r="AJ63" s="415"/>
      <c r="AK63" s="415"/>
      <c r="AL63" s="415"/>
      <c r="AM63" s="296">
        <f>SUM(Y63:AL63)</f>
        <v>1</v>
      </c>
    </row>
    <row r="64" spans="1:39"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1</v>
      </c>
      <c r="AC64" s="411">
        <v>0</v>
      </c>
      <c r="AD64" s="411">
        <v>0</v>
      </c>
      <c r="AE64" s="411">
        <f t="shared" ref="AE64" si="57">AE63</f>
        <v>0</v>
      </c>
      <c r="AF64" s="411">
        <f t="shared" ref="AF64" si="58">AF63</f>
        <v>0</v>
      </c>
      <c r="AG64" s="411">
        <f t="shared" ref="AG64" si="59">AG63</f>
        <v>0</v>
      </c>
      <c r="AH64" s="411">
        <f t="shared" ref="AH64" si="60">AH63</f>
        <v>0</v>
      </c>
      <c r="AI64" s="411">
        <f t="shared" ref="AI64" si="61">AI63</f>
        <v>0</v>
      </c>
      <c r="AJ64" s="411">
        <f t="shared" ref="AJ64" si="62">AJ63</f>
        <v>0</v>
      </c>
      <c r="AK64" s="411">
        <f t="shared" ref="AK64" si="63">AK63</f>
        <v>0</v>
      </c>
      <c r="AL64" s="411">
        <f t="shared" ref="AL64" si="64">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411">
        <v>0</v>
      </c>
      <c r="Z67" s="411">
        <v>0</v>
      </c>
      <c r="AA67" s="411">
        <v>0</v>
      </c>
      <c r="AB67" s="411">
        <v>0</v>
      </c>
      <c r="AC67" s="411">
        <v>0</v>
      </c>
      <c r="AD67" s="411">
        <v>0</v>
      </c>
      <c r="AE67" s="411">
        <f t="shared" ref="AE67" si="65">AE66</f>
        <v>0</v>
      </c>
      <c r="AF67" s="411">
        <f t="shared" ref="AF67" si="66">AF66</f>
        <v>0</v>
      </c>
      <c r="AG67" s="411">
        <f t="shared" ref="AG67" si="67">AG66</f>
        <v>0</v>
      </c>
      <c r="AH67" s="411">
        <f t="shared" ref="AH67" si="68">AH66</f>
        <v>0</v>
      </c>
      <c r="AI67" s="411">
        <f t="shared" ref="AI67" si="69">AI66</f>
        <v>0</v>
      </c>
      <c r="AJ67" s="411">
        <f t="shared" ref="AJ67" si="70">AJ66</f>
        <v>0</v>
      </c>
      <c r="AK67" s="411">
        <f t="shared" ref="AK67" si="71">AK66</f>
        <v>0</v>
      </c>
      <c r="AL67" s="411">
        <f t="shared" ref="AL67" si="72">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0</v>
      </c>
      <c r="AC71" s="411">
        <v>0</v>
      </c>
      <c r="AD71" s="411">
        <v>0</v>
      </c>
      <c r="AE71" s="411">
        <f t="shared" ref="AE71" si="73">AE70</f>
        <v>0</v>
      </c>
      <c r="AF71" s="411">
        <f t="shared" ref="AF71" si="74">AF70</f>
        <v>0</v>
      </c>
      <c r="AG71" s="411">
        <f t="shared" ref="AG71" si="75">AG70</f>
        <v>0</v>
      </c>
      <c r="AH71" s="411">
        <f t="shared" ref="AH71" si="76">AH70</f>
        <v>0</v>
      </c>
      <c r="AI71" s="411">
        <f t="shared" ref="AI71" si="77">AI70</f>
        <v>0</v>
      </c>
      <c r="AJ71" s="411">
        <f t="shared" ref="AJ71" si="78">AJ70</f>
        <v>0</v>
      </c>
      <c r="AK71" s="411">
        <f t="shared" ref="AK71" si="79">AK70</f>
        <v>0</v>
      </c>
      <c r="AL71" s="411">
        <f t="shared" ref="AL71" si="80">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v>0</v>
      </c>
      <c r="AD74" s="411">
        <v>0</v>
      </c>
      <c r="AE74" s="411">
        <f t="shared" ref="AE74" si="81">AE73</f>
        <v>0</v>
      </c>
      <c r="AF74" s="411">
        <f t="shared" ref="AF74" si="82">AF73</f>
        <v>0</v>
      </c>
      <c r="AG74" s="411">
        <f t="shared" ref="AG74" si="83">AG73</f>
        <v>0</v>
      </c>
      <c r="AH74" s="411">
        <f t="shared" ref="AH74" si="84">AH73</f>
        <v>0</v>
      </c>
      <c r="AI74" s="411">
        <f t="shared" ref="AI74" si="85">AI73</f>
        <v>0</v>
      </c>
      <c r="AJ74" s="411">
        <f t="shared" ref="AJ74" si="86">AJ73</f>
        <v>0</v>
      </c>
      <c r="AK74" s="411">
        <f t="shared" ref="AK74" si="87">AK73</f>
        <v>0</v>
      </c>
      <c r="AL74" s="411">
        <f t="shared" ref="AL74" si="88">AL73</f>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0</v>
      </c>
      <c r="AB77" s="411">
        <v>0</v>
      </c>
      <c r="AC77" s="411">
        <v>0</v>
      </c>
      <c r="AD77" s="411">
        <v>0</v>
      </c>
      <c r="AE77" s="411">
        <f t="shared" ref="AE77:AL77" si="89">AE76</f>
        <v>0</v>
      </c>
      <c r="AF77" s="411">
        <f t="shared" si="89"/>
        <v>0</v>
      </c>
      <c r="AG77" s="411">
        <f t="shared" si="89"/>
        <v>0</v>
      </c>
      <c r="AH77" s="411">
        <f t="shared" si="89"/>
        <v>0</v>
      </c>
      <c r="AI77" s="411">
        <f t="shared" si="89"/>
        <v>0</v>
      </c>
      <c r="AJ77" s="411">
        <f t="shared" si="89"/>
        <v>0</v>
      </c>
      <c r="AK77" s="411">
        <f t="shared" si="89"/>
        <v>0</v>
      </c>
      <c r="AL77" s="411">
        <f t="shared" si="89"/>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2"/>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0</v>
      </c>
      <c r="Z81" s="411">
        <v>0</v>
      </c>
      <c r="AA81" s="411">
        <v>0</v>
      </c>
      <c r="AB81" s="411">
        <v>0</v>
      </c>
      <c r="AC81" s="411">
        <v>0</v>
      </c>
      <c r="AD81" s="411">
        <v>0</v>
      </c>
      <c r="AE81" s="411">
        <f t="shared" ref="AE81" si="90">AE80</f>
        <v>0</v>
      </c>
      <c r="AF81" s="411">
        <f t="shared" ref="AF81" si="91">AF80</f>
        <v>0</v>
      </c>
      <c r="AG81" s="411">
        <f t="shared" ref="AG81" si="92">AG80</f>
        <v>0</v>
      </c>
      <c r="AH81" s="411">
        <f t="shared" ref="AH81" si="93">AH80</f>
        <v>0</v>
      </c>
      <c r="AI81" s="411">
        <f t="shared" ref="AI81" si="94">AI80</f>
        <v>0</v>
      </c>
      <c r="AJ81" s="411">
        <f t="shared" ref="AJ81" si="95">AJ80</f>
        <v>0</v>
      </c>
      <c r="AK81" s="411">
        <f t="shared" ref="AK81" si="96">AK80</f>
        <v>0</v>
      </c>
      <c r="AL81" s="411">
        <f t="shared" ref="AL81" si="97">AL80</f>
        <v>0</v>
      </c>
      <c r="AM81" s="297"/>
    </row>
    <row r="82" spans="1:40" s="514" customFormat="1" outlineLevel="1">
      <c r="A82" s="522"/>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30"/>
    </row>
    <row r="84" spans="1:40"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v>0</v>
      </c>
      <c r="AD85" s="411">
        <v>0</v>
      </c>
      <c r="AE85" s="411">
        <f t="shared" ref="AE85:AL85" si="98">AE84</f>
        <v>0</v>
      </c>
      <c r="AF85" s="411">
        <f t="shared" si="98"/>
        <v>0</v>
      </c>
      <c r="AG85" s="411">
        <f t="shared" si="98"/>
        <v>0</v>
      </c>
      <c r="AH85" s="411">
        <f t="shared" si="98"/>
        <v>0</v>
      </c>
      <c r="AI85" s="411">
        <f t="shared" si="98"/>
        <v>0</v>
      </c>
      <c r="AJ85" s="411">
        <f t="shared" si="98"/>
        <v>0</v>
      </c>
      <c r="AK85" s="411">
        <f t="shared" si="98"/>
        <v>0</v>
      </c>
      <c r="AL85" s="411">
        <f t="shared" si="98"/>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v>0</v>
      </c>
      <c r="AD88" s="411">
        <v>0</v>
      </c>
      <c r="AE88" s="411">
        <f t="shared" ref="AE88:AL88" si="99">AE87</f>
        <v>0</v>
      </c>
      <c r="AF88" s="411">
        <f t="shared" si="99"/>
        <v>0</v>
      </c>
      <c r="AG88" s="411">
        <f t="shared" si="99"/>
        <v>0</v>
      </c>
      <c r="AH88" s="411">
        <f t="shared" si="99"/>
        <v>0</v>
      </c>
      <c r="AI88" s="411">
        <f t="shared" si="99"/>
        <v>0</v>
      </c>
      <c r="AJ88" s="411">
        <f t="shared" si="99"/>
        <v>0</v>
      </c>
      <c r="AK88" s="411">
        <f t="shared" si="99"/>
        <v>0</v>
      </c>
      <c r="AL88" s="411">
        <f t="shared" si="99"/>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v>12</v>
      </c>
      <c r="O92" s="295"/>
      <c r="P92" s="295"/>
      <c r="Q92" s="295"/>
      <c r="R92" s="295"/>
      <c r="S92" s="295"/>
      <c r="T92" s="295"/>
      <c r="U92" s="295"/>
      <c r="V92" s="295"/>
      <c r="W92" s="295"/>
      <c r="X92" s="295"/>
      <c r="Y92" s="411">
        <v>0</v>
      </c>
      <c r="Z92" s="411">
        <v>0</v>
      </c>
      <c r="AA92" s="411">
        <v>0</v>
      </c>
      <c r="AB92" s="411">
        <v>0</v>
      </c>
      <c r="AC92" s="411">
        <v>0</v>
      </c>
      <c r="AD92" s="411">
        <v>0</v>
      </c>
      <c r="AE92" s="411">
        <f t="shared" ref="AE92:AL92" si="100">AE91</f>
        <v>0</v>
      </c>
      <c r="AF92" s="411">
        <f t="shared" si="100"/>
        <v>0</v>
      </c>
      <c r="AG92" s="411">
        <f t="shared" si="100"/>
        <v>0</v>
      </c>
      <c r="AH92" s="411">
        <f t="shared" si="100"/>
        <v>0</v>
      </c>
      <c r="AI92" s="411">
        <f t="shared" si="100"/>
        <v>0</v>
      </c>
      <c r="AJ92" s="411">
        <f t="shared" si="100"/>
        <v>0</v>
      </c>
      <c r="AK92" s="411">
        <f t="shared" si="100"/>
        <v>0</v>
      </c>
      <c r="AL92" s="411">
        <f t="shared" si="10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0</v>
      </c>
      <c r="AB95" s="411">
        <v>0</v>
      </c>
      <c r="AC95" s="411">
        <v>0</v>
      </c>
      <c r="AD95" s="411">
        <v>0</v>
      </c>
      <c r="AE95" s="411">
        <f t="shared" ref="AE95" si="101">AE94</f>
        <v>0</v>
      </c>
      <c r="AF95" s="411">
        <f t="shared" ref="AF95" si="102">AF94</f>
        <v>0</v>
      </c>
      <c r="AG95" s="411">
        <f t="shared" ref="AG95" si="103">AG94</f>
        <v>0</v>
      </c>
      <c r="AH95" s="411">
        <f t="shared" ref="AH95" si="104">AH94</f>
        <v>0</v>
      </c>
      <c r="AI95" s="411">
        <f t="shared" ref="AI95" si="105">AI94</f>
        <v>0</v>
      </c>
      <c r="AJ95" s="411">
        <f t="shared" ref="AJ95" si="106">AJ94</f>
        <v>0</v>
      </c>
      <c r="AK95" s="411">
        <f t="shared" ref="AK95" si="107">AK94</f>
        <v>0</v>
      </c>
      <c r="AL95" s="411">
        <f t="shared" ref="AL95" si="108">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v>12</v>
      </c>
      <c r="O98" s="295"/>
      <c r="P98" s="295"/>
      <c r="Q98" s="295"/>
      <c r="R98" s="295"/>
      <c r="S98" s="295"/>
      <c r="T98" s="295"/>
      <c r="U98" s="295"/>
      <c r="V98" s="295"/>
      <c r="W98" s="295"/>
      <c r="X98" s="295"/>
      <c r="Y98" s="411">
        <v>0</v>
      </c>
      <c r="Z98" s="411">
        <v>0</v>
      </c>
      <c r="AA98" s="411">
        <v>0</v>
      </c>
      <c r="AB98" s="411">
        <v>0</v>
      </c>
      <c r="AC98" s="411">
        <v>0</v>
      </c>
      <c r="AD98" s="411">
        <v>0</v>
      </c>
      <c r="AE98" s="411">
        <f t="shared" ref="AE98:AL98" si="109">AE97</f>
        <v>0</v>
      </c>
      <c r="AF98" s="411">
        <f t="shared" si="109"/>
        <v>0</v>
      </c>
      <c r="AG98" s="411">
        <f t="shared" si="109"/>
        <v>0</v>
      </c>
      <c r="AH98" s="411">
        <f t="shared" si="109"/>
        <v>0</v>
      </c>
      <c r="AI98" s="411">
        <f t="shared" si="109"/>
        <v>0</v>
      </c>
      <c r="AJ98" s="411">
        <f t="shared" si="109"/>
        <v>0</v>
      </c>
      <c r="AK98" s="411">
        <f t="shared" si="109"/>
        <v>0</v>
      </c>
      <c r="AL98" s="411">
        <f t="shared" si="109"/>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11">
        <v>0</v>
      </c>
      <c r="Z101" s="411">
        <v>0</v>
      </c>
      <c r="AA101" s="411">
        <v>0</v>
      </c>
      <c r="AB101" s="411">
        <v>0</v>
      </c>
      <c r="AC101" s="411">
        <v>0</v>
      </c>
      <c r="AD101" s="411">
        <v>0</v>
      </c>
      <c r="AE101" s="411">
        <f t="shared" ref="AE101:AL101" si="110">AE100</f>
        <v>0</v>
      </c>
      <c r="AF101" s="411">
        <f t="shared" si="110"/>
        <v>0</v>
      </c>
      <c r="AG101" s="411">
        <f t="shared" si="110"/>
        <v>0</v>
      </c>
      <c r="AH101" s="411">
        <f t="shared" si="110"/>
        <v>0</v>
      </c>
      <c r="AI101" s="411">
        <f t="shared" si="110"/>
        <v>0</v>
      </c>
      <c r="AJ101" s="411">
        <f t="shared" si="110"/>
        <v>0</v>
      </c>
      <c r="AK101" s="411">
        <f t="shared" si="110"/>
        <v>0</v>
      </c>
      <c r="AL101" s="411">
        <f t="shared" si="110"/>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v>0</v>
      </c>
      <c r="AD106" s="411">
        <v>0</v>
      </c>
      <c r="AE106" s="411">
        <f t="shared" ref="AE106" si="111">AE105</f>
        <v>0</v>
      </c>
      <c r="AF106" s="411">
        <f t="shared" ref="AF106" si="112">AF105</f>
        <v>0</v>
      </c>
      <c r="AG106" s="411">
        <f t="shared" ref="AG106" si="113">AG105</f>
        <v>0</v>
      </c>
      <c r="AH106" s="411">
        <f t="shared" ref="AH106" si="114">AH105</f>
        <v>0</v>
      </c>
      <c r="AI106" s="411">
        <f t="shared" ref="AI106" si="115">AI105</f>
        <v>0</v>
      </c>
      <c r="AJ106" s="411">
        <f t="shared" ref="AJ106" si="116">AJ105</f>
        <v>0</v>
      </c>
      <c r="AK106" s="411">
        <f t="shared" ref="AK106" si="117">AK105</f>
        <v>0</v>
      </c>
      <c r="AL106" s="411">
        <f t="shared" ref="AL106" si="11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v>0</v>
      </c>
      <c r="AD109" s="411">
        <v>0</v>
      </c>
      <c r="AE109" s="411">
        <f t="shared" ref="AE109" si="119">AE108</f>
        <v>0</v>
      </c>
      <c r="AF109" s="411">
        <f t="shared" ref="AF109" si="120">AF108</f>
        <v>0</v>
      </c>
      <c r="AG109" s="411">
        <f t="shared" ref="AG109" si="121">AG108</f>
        <v>0</v>
      </c>
      <c r="AH109" s="411">
        <f t="shared" ref="AH109" si="122">AH108</f>
        <v>0</v>
      </c>
      <c r="AI109" s="411">
        <f t="shared" ref="AI109" si="123">AI108</f>
        <v>0</v>
      </c>
      <c r="AJ109" s="411">
        <f t="shared" ref="AJ109" si="124">AJ108</f>
        <v>0</v>
      </c>
      <c r="AK109" s="411">
        <f t="shared" ref="AK109" si="125">AK108</f>
        <v>0</v>
      </c>
      <c r="AL109" s="411">
        <f t="shared" ref="AL109" si="126">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v>0</v>
      </c>
      <c r="AD112" s="411">
        <v>0</v>
      </c>
      <c r="AE112" s="411">
        <f t="shared" ref="AE112" si="127">AE111</f>
        <v>0</v>
      </c>
      <c r="AF112" s="411">
        <f t="shared" ref="AF112" si="128">AF111</f>
        <v>0</v>
      </c>
      <c r="AG112" s="411">
        <f t="shared" ref="AG112" si="129">AG111</f>
        <v>0</v>
      </c>
      <c r="AH112" s="411">
        <f t="shared" ref="AH112" si="130">AH111</f>
        <v>0</v>
      </c>
      <c r="AI112" s="411">
        <f t="shared" ref="AI112" si="131">AI111</f>
        <v>0</v>
      </c>
      <c r="AJ112" s="411">
        <f t="shared" ref="AJ112" si="132">AJ111</f>
        <v>0</v>
      </c>
      <c r="AK112" s="411">
        <f t="shared" ref="AK112" si="133">AK111</f>
        <v>0</v>
      </c>
      <c r="AL112" s="411">
        <f t="shared" ref="AL112" si="13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v>0</v>
      </c>
      <c r="AD115" s="411">
        <v>0</v>
      </c>
      <c r="AE115" s="411">
        <f t="shared" ref="AE115" si="135">AE114</f>
        <v>0</v>
      </c>
      <c r="AF115" s="411">
        <f t="shared" ref="AF115" si="136">AF114</f>
        <v>0</v>
      </c>
      <c r="AG115" s="411">
        <f t="shared" ref="AG115" si="137">AG114</f>
        <v>0</v>
      </c>
      <c r="AH115" s="411">
        <f t="shared" ref="AH115" si="138">AH114</f>
        <v>0</v>
      </c>
      <c r="AI115" s="411">
        <f t="shared" ref="AI115" si="139">AI114</f>
        <v>0</v>
      </c>
      <c r="AJ115" s="411">
        <f t="shared" ref="AJ115" si="140">AJ114</f>
        <v>0</v>
      </c>
      <c r="AK115" s="411">
        <f t="shared" ref="AK115" si="141">AK114</f>
        <v>0</v>
      </c>
      <c r="AL115" s="411">
        <f t="shared" ref="AL115" si="142">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v>0</v>
      </c>
      <c r="AD119" s="411">
        <v>0</v>
      </c>
      <c r="AE119" s="411">
        <f t="shared" ref="AE119" si="143">AE118</f>
        <v>0</v>
      </c>
      <c r="AF119" s="411">
        <f t="shared" ref="AF119" si="144">AF118</f>
        <v>0</v>
      </c>
      <c r="AG119" s="411">
        <f t="shared" ref="AG119" si="145">AG118</f>
        <v>0</v>
      </c>
      <c r="AH119" s="411">
        <f t="shared" ref="AH119" si="146">AH118</f>
        <v>0</v>
      </c>
      <c r="AI119" s="411">
        <f t="shared" ref="AI119" si="147">AI118</f>
        <v>0</v>
      </c>
      <c r="AJ119" s="411">
        <f t="shared" ref="AJ119" si="148">AJ118</f>
        <v>0</v>
      </c>
      <c r="AK119" s="411">
        <f t="shared" ref="AK119" si="149">AK118</f>
        <v>0</v>
      </c>
      <c r="AL119" s="411">
        <f t="shared" ref="AL119" si="15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v>0</v>
      </c>
      <c r="AD122" s="411">
        <v>0</v>
      </c>
      <c r="AE122" s="411">
        <f t="shared" ref="AE122" si="151">AE121</f>
        <v>0</v>
      </c>
      <c r="AF122" s="411">
        <f t="shared" ref="AF122" si="152">AF121</f>
        <v>0</v>
      </c>
      <c r="AG122" s="411">
        <f t="shared" ref="AG122" si="153">AG121</f>
        <v>0</v>
      </c>
      <c r="AH122" s="411">
        <f t="shared" ref="AH122" si="154">AH121</f>
        <v>0</v>
      </c>
      <c r="AI122" s="411">
        <f t="shared" ref="AI122" si="155">AI121</f>
        <v>0</v>
      </c>
      <c r="AJ122" s="411">
        <f t="shared" ref="AJ122" si="156">AJ121</f>
        <v>0</v>
      </c>
      <c r="AK122" s="411">
        <f t="shared" ref="AK122" si="157">AK121</f>
        <v>0</v>
      </c>
      <c r="AL122" s="411">
        <f t="shared" ref="AL122" si="158">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v>0</v>
      </c>
      <c r="AD125" s="411">
        <v>0</v>
      </c>
      <c r="AE125" s="411">
        <f t="shared" ref="AE125" si="159">AE124</f>
        <v>0</v>
      </c>
      <c r="AF125" s="411">
        <f t="shared" ref="AF125" si="160">AF124</f>
        <v>0</v>
      </c>
      <c r="AG125" s="411">
        <f t="shared" ref="AG125" si="161">AG124</f>
        <v>0</v>
      </c>
      <c r="AH125" s="411">
        <f t="shared" ref="AH125" si="162">AH124</f>
        <v>0</v>
      </c>
      <c r="AI125" s="411">
        <f t="shared" ref="AI125" si="163">AI124</f>
        <v>0</v>
      </c>
      <c r="AJ125" s="411">
        <f t="shared" ref="AJ125" si="164">AJ124</f>
        <v>0</v>
      </c>
      <c r="AK125" s="411">
        <f t="shared" ref="AK125" si="165">AK124</f>
        <v>0</v>
      </c>
      <c r="AL125" s="411">
        <f t="shared" ref="AL125" si="1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v>0</v>
      </c>
      <c r="AD128" s="411">
        <v>0</v>
      </c>
      <c r="AE128" s="411">
        <f t="shared" ref="AE128" si="167">AE127</f>
        <v>0</v>
      </c>
      <c r="AF128" s="411">
        <f t="shared" ref="AF128" si="168">AF127</f>
        <v>0</v>
      </c>
      <c r="AG128" s="411">
        <f t="shared" ref="AG128" si="169">AG127</f>
        <v>0</v>
      </c>
      <c r="AH128" s="411">
        <f t="shared" ref="AH128" si="170">AH127</f>
        <v>0</v>
      </c>
      <c r="AI128" s="411">
        <f t="shared" ref="AI128" si="171">AI127</f>
        <v>0</v>
      </c>
      <c r="AJ128" s="411">
        <f t="shared" ref="AJ128" si="172">AJ127</f>
        <v>0</v>
      </c>
      <c r="AK128" s="411">
        <f t="shared" ref="AK128" si="173">AK127</f>
        <v>0</v>
      </c>
      <c r="AL128" s="411">
        <f t="shared" ref="AL128" si="174">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v>0</v>
      </c>
      <c r="AD131" s="411">
        <v>0</v>
      </c>
      <c r="AE131" s="411">
        <f t="shared" ref="AE131" si="175">AE130</f>
        <v>0</v>
      </c>
      <c r="AF131" s="411">
        <f t="shared" ref="AF131" si="176">AF130</f>
        <v>0</v>
      </c>
      <c r="AG131" s="411">
        <f t="shared" ref="AG131" si="177">AG130</f>
        <v>0</v>
      </c>
      <c r="AH131" s="411">
        <f t="shared" ref="AH131" si="178">AH130</f>
        <v>0</v>
      </c>
      <c r="AI131" s="411">
        <f t="shared" ref="AI131" si="179">AI130</f>
        <v>0</v>
      </c>
      <c r="AJ131" s="411">
        <f t="shared" ref="AJ131" si="180">AJ130</f>
        <v>0</v>
      </c>
      <c r="AK131" s="411">
        <f t="shared" ref="AK131" si="181">AK130</f>
        <v>0</v>
      </c>
      <c r="AL131" s="411">
        <f t="shared" ref="AL131" si="18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v>0</v>
      </c>
      <c r="AD134" s="411">
        <v>0</v>
      </c>
      <c r="AE134" s="411">
        <f t="shared" ref="AE134" si="183">AE133</f>
        <v>0</v>
      </c>
      <c r="AF134" s="411">
        <f t="shared" ref="AF134" si="184">AF133</f>
        <v>0</v>
      </c>
      <c r="AG134" s="411">
        <f t="shared" ref="AG134" si="185">AG133</f>
        <v>0</v>
      </c>
      <c r="AH134" s="411">
        <f t="shared" ref="AH134" si="186">AH133</f>
        <v>0</v>
      </c>
      <c r="AI134" s="411">
        <f t="shared" ref="AI134" si="187">AI133</f>
        <v>0</v>
      </c>
      <c r="AJ134" s="411">
        <f t="shared" ref="AJ134" si="188">AJ133</f>
        <v>0</v>
      </c>
      <c r="AK134" s="411">
        <f t="shared" ref="AK134" si="189">AK133</f>
        <v>0</v>
      </c>
      <c r="AL134" s="411">
        <f t="shared" ref="AL134" si="190">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v>0</v>
      </c>
      <c r="AD137" s="411">
        <v>0</v>
      </c>
      <c r="AE137" s="411">
        <f t="shared" ref="AE137" si="191">AE136</f>
        <v>0</v>
      </c>
      <c r="AF137" s="411">
        <f t="shared" ref="AF137" si="192">AF136</f>
        <v>0</v>
      </c>
      <c r="AG137" s="411">
        <f t="shared" ref="AG137" si="193">AG136</f>
        <v>0</v>
      </c>
      <c r="AH137" s="411">
        <f t="shared" ref="AH137" si="194">AH136</f>
        <v>0</v>
      </c>
      <c r="AI137" s="411">
        <f t="shared" ref="AI137" si="195">AI136</f>
        <v>0</v>
      </c>
      <c r="AJ137" s="411">
        <f t="shared" ref="AJ137" si="196">AJ136</f>
        <v>0</v>
      </c>
      <c r="AK137" s="411">
        <f t="shared" ref="AK137" si="197">AK136</f>
        <v>0</v>
      </c>
      <c r="AL137" s="411">
        <f t="shared" ref="AL137" si="198">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v>0</v>
      </c>
      <c r="AD140" s="411">
        <v>0</v>
      </c>
      <c r="AE140" s="411">
        <f t="shared" ref="AE140" si="199">AE139</f>
        <v>0</v>
      </c>
      <c r="AF140" s="411">
        <f t="shared" ref="AF140" si="200">AF139</f>
        <v>0</v>
      </c>
      <c r="AG140" s="411">
        <f t="shared" ref="AG140" si="201">AG139</f>
        <v>0</v>
      </c>
      <c r="AH140" s="411">
        <f t="shared" ref="AH140" si="202">AH139</f>
        <v>0</v>
      </c>
      <c r="AI140" s="411">
        <f t="shared" ref="AI140" si="203">AI139</f>
        <v>0</v>
      </c>
      <c r="AJ140" s="411">
        <f t="shared" ref="AJ140" si="204">AJ139</f>
        <v>0</v>
      </c>
      <c r="AK140" s="411">
        <f t="shared" ref="AK140" si="205">AK139</f>
        <v>0</v>
      </c>
      <c r="AL140" s="411">
        <f t="shared" ref="AL140" si="206">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v>0</v>
      </c>
      <c r="AD144" s="411">
        <v>0</v>
      </c>
      <c r="AE144" s="411">
        <f t="shared" ref="AE144" si="207">AE143</f>
        <v>0</v>
      </c>
      <c r="AF144" s="411">
        <f t="shared" ref="AF144" si="208">AF143</f>
        <v>0</v>
      </c>
      <c r="AG144" s="411">
        <f t="shared" ref="AG144" si="209">AG143</f>
        <v>0</v>
      </c>
      <c r="AH144" s="411">
        <f t="shared" ref="AH144" si="210">AH143</f>
        <v>0</v>
      </c>
      <c r="AI144" s="411">
        <f t="shared" ref="AI144" si="211">AI143</f>
        <v>0</v>
      </c>
      <c r="AJ144" s="411">
        <f t="shared" ref="AJ144" si="212">AJ143</f>
        <v>0</v>
      </c>
      <c r="AK144" s="411">
        <f t="shared" ref="AK144" si="213">AK143</f>
        <v>0</v>
      </c>
      <c r="AL144" s="411">
        <f t="shared" ref="AL144" si="214">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v>0</v>
      </c>
      <c r="AD147" s="411">
        <v>0</v>
      </c>
      <c r="AE147" s="411">
        <f t="shared" ref="AE147" si="215">AE146</f>
        <v>0</v>
      </c>
      <c r="AF147" s="411">
        <f t="shared" ref="AF147" si="216">AF146</f>
        <v>0</v>
      </c>
      <c r="AG147" s="411">
        <f t="shared" ref="AG147" si="217">AG146</f>
        <v>0</v>
      </c>
      <c r="AH147" s="411">
        <f t="shared" ref="AH147" si="218">AH146</f>
        <v>0</v>
      </c>
      <c r="AI147" s="411">
        <f t="shared" ref="AI147" si="219">AI146</f>
        <v>0</v>
      </c>
      <c r="AJ147" s="411">
        <f t="shared" ref="AJ147" si="220">AJ146</f>
        <v>0</v>
      </c>
      <c r="AK147" s="411">
        <f t="shared" ref="AK147" si="221">AK146</f>
        <v>0</v>
      </c>
      <c r="AL147" s="411">
        <f t="shared" ref="AL147" si="222">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v>0</v>
      </c>
      <c r="AD150" s="411">
        <v>0</v>
      </c>
      <c r="AE150" s="411">
        <f t="shared" ref="AE150" si="223">AE149</f>
        <v>0</v>
      </c>
      <c r="AF150" s="411">
        <f t="shared" ref="AF150" si="224">AF149</f>
        <v>0</v>
      </c>
      <c r="AG150" s="411">
        <f t="shared" ref="AG150" si="225">AG149</f>
        <v>0</v>
      </c>
      <c r="AH150" s="411">
        <f t="shared" ref="AH150" si="226">AH149</f>
        <v>0</v>
      </c>
      <c r="AI150" s="411">
        <f t="shared" ref="AI150" si="227">AI149</f>
        <v>0</v>
      </c>
      <c r="AJ150" s="411">
        <f t="shared" ref="AJ150" si="228">AJ149</f>
        <v>0</v>
      </c>
      <c r="AK150" s="411">
        <f t="shared" ref="AK150" si="229">AK149</f>
        <v>0</v>
      </c>
      <c r="AL150" s="411">
        <f t="shared" ref="AL150" si="23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411">
        <v>0</v>
      </c>
      <c r="Z154" s="411">
        <v>0</v>
      </c>
      <c r="AA154" s="411">
        <v>0</v>
      </c>
      <c r="AB154" s="411">
        <v>0</v>
      </c>
      <c r="AC154" s="411">
        <v>0</v>
      </c>
      <c r="AD154" s="411">
        <v>0</v>
      </c>
      <c r="AE154" s="411">
        <f t="shared" ref="AE154" si="231">AE153</f>
        <v>0</v>
      </c>
      <c r="AF154" s="411">
        <f t="shared" ref="AF154" si="232">AF153</f>
        <v>0</v>
      </c>
      <c r="AG154" s="411">
        <f t="shared" ref="AG154" si="233">AG153</f>
        <v>0</v>
      </c>
      <c r="AH154" s="411">
        <f t="shared" ref="AH154" si="234">AH153</f>
        <v>0</v>
      </c>
      <c r="AI154" s="411">
        <f t="shared" ref="AI154" si="235">AI153</f>
        <v>0</v>
      </c>
      <c r="AJ154" s="411">
        <f t="shared" ref="AJ154" si="236">AJ153</f>
        <v>0</v>
      </c>
      <c r="AK154" s="411">
        <f t="shared" ref="AK154" si="237">AK153</f>
        <v>0</v>
      </c>
      <c r="AL154" s="411">
        <f t="shared" ref="AL154" si="238">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411">
        <v>0</v>
      </c>
      <c r="Z157" s="411">
        <v>0</v>
      </c>
      <c r="AA157" s="411">
        <v>0</v>
      </c>
      <c r="AB157" s="411">
        <v>0</v>
      </c>
      <c r="AC157" s="411">
        <v>0</v>
      </c>
      <c r="AD157" s="411">
        <v>0</v>
      </c>
      <c r="AE157" s="411">
        <f t="shared" ref="AE157" si="239">AE156</f>
        <v>0</v>
      </c>
      <c r="AF157" s="411">
        <f t="shared" ref="AF157" si="240">AF156</f>
        <v>0</v>
      </c>
      <c r="AG157" s="411">
        <f t="shared" ref="AG157" si="241">AG156</f>
        <v>0</v>
      </c>
      <c r="AH157" s="411">
        <f t="shared" ref="AH157" si="242">AH156</f>
        <v>0</v>
      </c>
      <c r="AI157" s="411">
        <f t="shared" ref="AI157" si="243">AI156</f>
        <v>0</v>
      </c>
      <c r="AJ157" s="411">
        <f t="shared" ref="AJ157" si="244">AJ156</f>
        <v>0</v>
      </c>
      <c r="AK157" s="411">
        <f t="shared" ref="AK157" si="245">AK156</f>
        <v>0</v>
      </c>
      <c r="AL157" s="411">
        <f t="shared" ref="AL157" si="246">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411">
        <v>0</v>
      </c>
      <c r="Z160" s="411">
        <v>0</v>
      </c>
      <c r="AA160" s="411">
        <v>0</v>
      </c>
      <c r="AB160" s="411">
        <v>0</v>
      </c>
      <c r="AC160" s="411">
        <v>0</v>
      </c>
      <c r="AD160" s="411">
        <v>0</v>
      </c>
      <c r="AE160" s="411">
        <f t="shared" ref="AE160" si="247">AE159</f>
        <v>0</v>
      </c>
      <c r="AF160" s="411">
        <f t="shared" ref="AF160" si="248">AF159</f>
        <v>0</v>
      </c>
      <c r="AG160" s="411">
        <f t="shared" ref="AG160" si="249">AG159</f>
        <v>0</v>
      </c>
      <c r="AH160" s="411">
        <f t="shared" ref="AH160" si="250">AH159</f>
        <v>0</v>
      </c>
      <c r="AI160" s="411">
        <f t="shared" ref="AI160" si="251">AI159</f>
        <v>0</v>
      </c>
      <c r="AJ160" s="411">
        <f t="shared" ref="AJ160" si="252">AJ159</f>
        <v>0</v>
      </c>
      <c r="AK160" s="411">
        <f t="shared" ref="AK160" si="253">AK159</f>
        <v>0</v>
      </c>
      <c r="AL160" s="411">
        <f t="shared" ref="AL160" si="254">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411">
        <v>0</v>
      </c>
      <c r="Z163" s="411">
        <v>0</v>
      </c>
      <c r="AA163" s="411">
        <v>0</v>
      </c>
      <c r="AB163" s="411">
        <v>0</v>
      </c>
      <c r="AC163" s="411">
        <v>0</v>
      </c>
      <c r="AD163" s="411">
        <v>0</v>
      </c>
      <c r="AE163" s="411">
        <f t="shared" ref="AE163" si="255">AE162</f>
        <v>0</v>
      </c>
      <c r="AF163" s="411">
        <f t="shared" ref="AF163" si="256">AF162</f>
        <v>0</v>
      </c>
      <c r="AG163" s="411">
        <f t="shared" ref="AG163" si="257">AG162</f>
        <v>0</v>
      </c>
      <c r="AH163" s="411">
        <f t="shared" ref="AH163" si="258">AH162</f>
        <v>0</v>
      </c>
      <c r="AI163" s="411">
        <f t="shared" ref="AI163" si="259">AI162</f>
        <v>0</v>
      </c>
      <c r="AJ163" s="411">
        <f t="shared" ref="AJ163" si="260">AJ162</f>
        <v>0</v>
      </c>
      <c r="AK163" s="411">
        <f t="shared" ref="AK163" si="261">AK162</f>
        <v>0</v>
      </c>
      <c r="AL163" s="411">
        <f t="shared" ref="AL163" si="262">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411">
        <v>0</v>
      </c>
      <c r="Z166" s="411">
        <v>0</v>
      </c>
      <c r="AA166" s="411">
        <v>0</v>
      </c>
      <c r="AB166" s="411">
        <v>0</v>
      </c>
      <c r="AC166" s="411">
        <v>0</v>
      </c>
      <c r="AD166" s="411">
        <v>0</v>
      </c>
      <c r="AE166" s="411">
        <f t="shared" ref="AE166" si="263">AE165</f>
        <v>0</v>
      </c>
      <c r="AF166" s="411">
        <f t="shared" ref="AF166" si="264">AF165</f>
        <v>0</v>
      </c>
      <c r="AG166" s="411">
        <f t="shared" ref="AG166" si="265">AG165</f>
        <v>0</v>
      </c>
      <c r="AH166" s="411">
        <f t="shared" ref="AH166" si="266">AH165</f>
        <v>0</v>
      </c>
      <c r="AI166" s="411">
        <f t="shared" ref="AI166" si="267">AI165</f>
        <v>0</v>
      </c>
      <c r="AJ166" s="411">
        <f t="shared" ref="AJ166" si="268">AJ165</f>
        <v>0</v>
      </c>
      <c r="AK166" s="411">
        <f t="shared" ref="AK166" si="269">AK165</f>
        <v>0</v>
      </c>
      <c r="AL166" s="411">
        <f t="shared" ref="AL166" si="270">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411">
        <v>0</v>
      </c>
      <c r="Z169" s="411">
        <v>0</v>
      </c>
      <c r="AA169" s="411">
        <v>0</v>
      </c>
      <c r="AB169" s="411">
        <v>0</v>
      </c>
      <c r="AC169" s="411">
        <v>0</v>
      </c>
      <c r="AD169" s="411">
        <v>0</v>
      </c>
      <c r="AE169" s="411">
        <f t="shared" ref="AE169" si="271">AE168</f>
        <v>0</v>
      </c>
      <c r="AF169" s="411">
        <f t="shared" ref="AF169" si="272">AF168</f>
        <v>0</v>
      </c>
      <c r="AG169" s="411">
        <f t="shared" ref="AG169" si="273">AG168</f>
        <v>0</v>
      </c>
      <c r="AH169" s="411">
        <f t="shared" ref="AH169" si="274">AH168</f>
        <v>0</v>
      </c>
      <c r="AI169" s="411">
        <f t="shared" ref="AI169" si="275">AI168</f>
        <v>0</v>
      </c>
      <c r="AJ169" s="411">
        <f t="shared" ref="AJ169" si="276">AJ168</f>
        <v>0</v>
      </c>
      <c r="AK169" s="411">
        <f t="shared" ref="AK169" si="277">AK168</f>
        <v>0</v>
      </c>
      <c r="AL169" s="411">
        <f t="shared" ref="AL169" si="278">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v>0</v>
      </c>
      <c r="AD172" s="411">
        <v>0</v>
      </c>
      <c r="AE172" s="411">
        <f t="shared" ref="AE172" si="279">AE171</f>
        <v>0</v>
      </c>
      <c r="AF172" s="411">
        <f t="shared" ref="AF172" si="280">AF171</f>
        <v>0</v>
      </c>
      <c r="AG172" s="411">
        <f t="shared" ref="AG172" si="281">AG171</f>
        <v>0</v>
      </c>
      <c r="AH172" s="411">
        <f t="shared" ref="AH172" si="282">AH171</f>
        <v>0</v>
      </c>
      <c r="AI172" s="411">
        <f t="shared" ref="AI172" si="283">AI171</f>
        <v>0</v>
      </c>
      <c r="AJ172" s="411">
        <f t="shared" ref="AJ172" si="284">AJ171</f>
        <v>0</v>
      </c>
      <c r="AK172" s="411">
        <f t="shared" ref="AK172" si="285">AK171</f>
        <v>0</v>
      </c>
      <c r="AL172" s="411">
        <f t="shared" ref="AL172" si="286">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411">
        <v>0</v>
      </c>
      <c r="Z175" s="411">
        <v>0</v>
      </c>
      <c r="AA175" s="411">
        <v>0</v>
      </c>
      <c r="AB175" s="411">
        <v>0</v>
      </c>
      <c r="AC175" s="411">
        <v>0</v>
      </c>
      <c r="AD175" s="411">
        <v>0</v>
      </c>
      <c r="AE175" s="411">
        <f t="shared" ref="AE175" si="287">AE174</f>
        <v>0</v>
      </c>
      <c r="AF175" s="411">
        <f t="shared" ref="AF175" si="288">AF174</f>
        <v>0</v>
      </c>
      <c r="AG175" s="411">
        <f t="shared" ref="AG175" si="289">AG174</f>
        <v>0</v>
      </c>
      <c r="AH175" s="411">
        <f t="shared" ref="AH175" si="290">AH174</f>
        <v>0</v>
      </c>
      <c r="AI175" s="411">
        <f t="shared" ref="AI175" si="291">AI174</f>
        <v>0</v>
      </c>
      <c r="AJ175" s="411">
        <f t="shared" ref="AJ175" si="292">AJ174</f>
        <v>0</v>
      </c>
      <c r="AK175" s="411">
        <f t="shared" ref="AK175" si="293">AK174</f>
        <v>0</v>
      </c>
      <c r="AL175" s="411">
        <f t="shared" ref="AL175" si="294">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11">
        <v>0</v>
      </c>
      <c r="Z178" s="411">
        <v>0</v>
      </c>
      <c r="AA178" s="411">
        <v>0</v>
      </c>
      <c r="AB178" s="411">
        <v>0</v>
      </c>
      <c r="AC178" s="411">
        <v>0</v>
      </c>
      <c r="AD178" s="411">
        <v>0</v>
      </c>
      <c r="AE178" s="411">
        <f t="shared" ref="AE178" si="295">AE177</f>
        <v>0</v>
      </c>
      <c r="AF178" s="411">
        <f t="shared" ref="AF178" si="296">AF177</f>
        <v>0</v>
      </c>
      <c r="AG178" s="411">
        <f t="shared" ref="AG178" si="297">AG177</f>
        <v>0</v>
      </c>
      <c r="AH178" s="411">
        <f t="shared" ref="AH178" si="298">AH177</f>
        <v>0</v>
      </c>
      <c r="AI178" s="411">
        <f t="shared" ref="AI178" si="299">AI177</f>
        <v>0</v>
      </c>
      <c r="AJ178" s="411">
        <f t="shared" ref="AJ178" si="300">AJ177</f>
        <v>0</v>
      </c>
      <c r="AK178" s="411">
        <f t="shared" ref="AK178" si="301">AK177</f>
        <v>0</v>
      </c>
      <c r="AL178" s="411">
        <f t="shared" ref="AL178" si="302">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1">
        <v>0</v>
      </c>
      <c r="Z181" s="411">
        <v>0</v>
      </c>
      <c r="AA181" s="411">
        <v>0</v>
      </c>
      <c r="AB181" s="411">
        <v>0</v>
      </c>
      <c r="AC181" s="411">
        <v>0</v>
      </c>
      <c r="AD181" s="411">
        <v>0</v>
      </c>
      <c r="AE181" s="411">
        <f t="shared" ref="AE181" si="303">AE180</f>
        <v>0</v>
      </c>
      <c r="AF181" s="411">
        <f t="shared" ref="AF181" si="304">AF180</f>
        <v>0</v>
      </c>
      <c r="AG181" s="411">
        <f t="shared" ref="AG181" si="305">AG180</f>
        <v>0</v>
      </c>
      <c r="AH181" s="411">
        <f t="shared" ref="AH181" si="306">AH180</f>
        <v>0</v>
      </c>
      <c r="AI181" s="411">
        <f t="shared" ref="AI181" si="307">AI180</f>
        <v>0</v>
      </c>
      <c r="AJ181" s="411">
        <f t="shared" ref="AJ181" si="308">AJ180</f>
        <v>0</v>
      </c>
      <c r="AK181" s="411">
        <f t="shared" ref="AK181" si="309">AK180</f>
        <v>0</v>
      </c>
      <c r="AL181" s="411">
        <f t="shared" ref="AL181" si="310">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411">
        <v>0</v>
      </c>
      <c r="Z184" s="411">
        <v>0</v>
      </c>
      <c r="AA184" s="411">
        <v>0</v>
      </c>
      <c r="AB184" s="411">
        <v>0</v>
      </c>
      <c r="AC184" s="411">
        <v>0</v>
      </c>
      <c r="AD184" s="411">
        <v>0</v>
      </c>
      <c r="AE184" s="411">
        <f t="shared" ref="AE184" si="311">AE183</f>
        <v>0</v>
      </c>
      <c r="AF184" s="411">
        <f t="shared" ref="AF184" si="312">AF183</f>
        <v>0</v>
      </c>
      <c r="AG184" s="411">
        <f t="shared" ref="AG184" si="313">AG183</f>
        <v>0</v>
      </c>
      <c r="AH184" s="411">
        <f t="shared" ref="AH184" si="314">AH183</f>
        <v>0</v>
      </c>
      <c r="AI184" s="411">
        <f t="shared" ref="AI184" si="315">AI183</f>
        <v>0</v>
      </c>
      <c r="AJ184" s="411">
        <f t="shared" ref="AJ184" si="316">AJ183</f>
        <v>0</v>
      </c>
      <c r="AK184" s="411">
        <f t="shared" ref="AK184" si="317">AK183</f>
        <v>0</v>
      </c>
      <c r="AL184" s="411">
        <f t="shared" ref="AL184" si="318">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1">
        <v>0</v>
      </c>
      <c r="Z187" s="411">
        <v>0</v>
      </c>
      <c r="AA187" s="411">
        <v>0</v>
      </c>
      <c r="AB187" s="411">
        <v>0</v>
      </c>
      <c r="AC187" s="411">
        <v>0</v>
      </c>
      <c r="AD187" s="411">
        <v>0</v>
      </c>
      <c r="AE187" s="411">
        <f t="shared" ref="AE187" si="319">AE186</f>
        <v>0</v>
      </c>
      <c r="AF187" s="411">
        <f t="shared" ref="AF187" si="320">AF186</f>
        <v>0</v>
      </c>
      <c r="AG187" s="411">
        <f t="shared" ref="AG187" si="321">AG186</f>
        <v>0</v>
      </c>
      <c r="AH187" s="411">
        <f t="shared" ref="AH187" si="322">AH186</f>
        <v>0</v>
      </c>
      <c r="AI187" s="411">
        <f t="shared" ref="AI187" si="323">AI186</f>
        <v>0</v>
      </c>
      <c r="AJ187" s="411">
        <f t="shared" ref="AJ187" si="324">AJ186</f>
        <v>0</v>
      </c>
      <c r="AK187" s="411">
        <f t="shared" ref="AK187" si="325">AK186</f>
        <v>0</v>
      </c>
      <c r="AL187" s="411">
        <f t="shared" ref="AL187" si="326">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1">
        <v>0</v>
      </c>
      <c r="Z190" s="411">
        <v>0</v>
      </c>
      <c r="AA190" s="411">
        <v>0</v>
      </c>
      <c r="AB190" s="411">
        <v>0</v>
      </c>
      <c r="AC190" s="411">
        <v>0</v>
      </c>
      <c r="AD190" s="411">
        <v>0</v>
      </c>
      <c r="AE190" s="411">
        <f t="shared" ref="AE190" si="327">AE189</f>
        <v>0</v>
      </c>
      <c r="AF190" s="411">
        <f t="shared" ref="AF190" si="328">AF189</f>
        <v>0</v>
      </c>
      <c r="AG190" s="411">
        <f t="shared" ref="AG190" si="329">AG189</f>
        <v>0</v>
      </c>
      <c r="AH190" s="411">
        <f t="shared" ref="AH190" si="330">AH189</f>
        <v>0</v>
      </c>
      <c r="AI190" s="411">
        <f t="shared" ref="AI190" si="331">AI189</f>
        <v>0</v>
      </c>
      <c r="AJ190" s="411">
        <f t="shared" ref="AJ190" si="332">AJ189</f>
        <v>0</v>
      </c>
      <c r="AK190" s="411">
        <f t="shared" ref="AK190" si="333">AK189</f>
        <v>0</v>
      </c>
      <c r="AL190" s="411">
        <f t="shared" ref="AL190" si="334">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335">Z192</f>
        <v>0</v>
      </c>
      <c r="AA193" s="411">
        <f t="shared" ref="AA193" si="336">AA192</f>
        <v>0</v>
      </c>
      <c r="AB193" s="411">
        <f t="shared" ref="AB193" si="337">AB192</f>
        <v>0</v>
      </c>
      <c r="AC193" s="411">
        <f t="shared" ref="AC193" si="338">AC192</f>
        <v>0</v>
      </c>
      <c r="AD193" s="411">
        <f t="shared" ref="AD193" si="339">AD192</f>
        <v>0</v>
      </c>
      <c r="AE193" s="411">
        <f t="shared" ref="AE193" si="340">AE192</f>
        <v>0</v>
      </c>
      <c r="AF193" s="411">
        <f t="shared" ref="AF193" si="341">AF192</f>
        <v>0</v>
      </c>
      <c r="AG193" s="411">
        <f t="shared" ref="AG193" si="342">AG192</f>
        <v>0</v>
      </c>
      <c r="AH193" s="411">
        <f t="shared" ref="AH193" si="343">AH192</f>
        <v>0</v>
      </c>
      <c r="AI193" s="411">
        <f t="shared" ref="AI193" si="344">AI192</f>
        <v>0</v>
      </c>
      <c r="AJ193" s="411">
        <f t="shared" ref="AJ193" si="345">AJ192</f>
        <v>0</v>
      </c>
      <c r="AK193" s="411">
        <f t="shared" ref="AK193" si="346">AK192</f>
        <v>0</v>
      </c>
      <c r="AL193" s="411">
        <f t="shared" ref="AL193" si="347">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2578780</v>
      </c>
      <c r="E195" s="329"/>
      <c r="F195" s="329"/>
      <c r="G195" s="329"/>
      <c r="H195" s="329"/>
      <c r="I195" s="329"/>
      <c r="J195" s="329"/>
      <c r="K195" s="329"/>
      <c r="L195" s="329"/>
      <c r="M195" s="329"/>
      <c r="N195" s="329"/>
      <c r="O195" s="329">
        <f>SUM(O38:O193)</f>
        <v>183</v>
      </c>
      <c r="P195" s="329"/>
      <c r="Q195" s="329"/>
      <c r="R195" s="329"/>
      <c r="S195" s="329"/>
      <c r="T195" s="329"/>
      <c r="U195" s="329"/>
      <c r="V195" s="329"/>
      <c r="W195" s="329"/>
      <c r="X195" s="329"/>
      <c r="Y195" s="329">
        <f>IF(Y36="kWh",SUMPRODUCT(D38:D193,Y38:Y193))</f>
        <v>432215</v>
      </c>
      <c r="Z195" s="329">
        <f>IF(Z36="kWh",SUMPRODUCT(D38:D193,Z38:Z193))</f>
        <v>120501.6042</v>
      </c>
      <c r="AA195" s="329">
        <f>IF(AA36="kw",SUMPRODUCT(N38:N193,O38:O193,AA38:AA193),SUMPRODUCT(D38:D193,AA38:AA193))</f>
        <v>311.54760000000005</v>
      </c>
      <c r="AB195" s="329">
        <f>IF(AB36="kw",SUMPRODUCT(N38:N193,O38:O193,AB38:AB193),SUMPRODUCT(D38:D193,AB38:AB193))</f>
        <v>132.07920000000001</v>
      </c>
      <c r="AC195" s="329">
        <f>IF(AC36="kw",SUMPRODUCT(N38:N193,O38:O193,AC38:AC193),SUMPRODUCT(D38:D193,AC38:AC193))</f>
        <v>0</v>
      </c>
      <c r="AD195" s="329">
        <f>IF(AD36="kw",SUMPRODUCT(N38:N193,O38:O193,AD38:AD193),SUMPRODUCT(D38:D193,AD38:AD193))</f>
        <v>442.71960000000007</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162365</v>
      </c>
      <c r="Z196" s="392">
        <f>HLOOKUP(Z35,'2. LRAMVA Threshold'!$B$42:$Q$53,7,FALSE)</f>
        <v>74389</v>
      </c>
      <c r="AA196" s="392">
        <f>HLOOKUP(AA35,'2. LRAMVA Threshold'!$B$42:$Q$53,7,FALSE)</f>
        <v>432.56</v>
      </c>
      <c r="AB196" s="392">
        <f>HLOOKUP(AB35,'2. LRAMVA Threshold'!$B$42:$Q$53,7,FALSE)</f>
        <v>406.65</v>
      </c>
      <c r="AC196" s="392">
        <f>HLOOKUP(AC35,'2. LRAMVA Threshold'!$B$42:$Q$53,7,FALSE)</f>
        <v>0.46</v>
      </c>
      <c r="AD196" s="392">
        <f>HLOOKUP(AD35,'2. LRAMVA Threshold'!$B$42:$Q$53,7,FALSE)</f>
        <v>1405.07</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1.37E-2</v>
      </c>
      <c r="Z198" s="341">
        <f>HLOOKUP(Z$35,'3.  Distribution Rates'!$C$122:$P$133,7,FALSE)</f>
        <v>6.4000000000000003E-3</v>
      </c>
      <c r="AA198" s="341">
        <f>HLOOKUP(AA$35,'3.  Distribution Rates'!$C$122:$P$133,7,FALSE)</f>
        <v>1.9238999999999999</v>
      </c>
      <c r="AB198" s="341">
        <f>HLOOKUP(AB$35,'3.  Distribution Rates'!$C$122:$P$133,7,FALSE)</f>
        <v>1.1046</v>
      </c>
      <c r="AC198" s="341">
        <f>HLOOKUP(AC$35,'3.  Distribution Rates'!$C$122:$P$133,7,FALSE)</f>
        <v>6.3791000000000002</v>
      </c>
      <c r="AD198" s="341">
        <f>HLOOKUP(AD$35,'3.  Distribution Rates'!$C$122:$P$133,7,FALSE)</f>
        <v>2.4485999999999999</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1376.0598910127446</v>
      </c>
      <c r="Z202" s="378">
        <f>'4.  2011-2014 LRAM'!Z526*Z198</f>
        <v>1537.4729451456001</v>
      </c>
      <c r="AA202" s="378">
        <f>'4.  2011-2014 LRAM'!AA526*AA198</f>
        <v>734.08210751821946</v>
      </c>
      <c r="AB202" s="378">
        <f>'4.  2011-2014 LRAM'!AB526*AB198</f>
        <v>254.33564686997036</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3901.9505905465344</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5921.3455000000004</v>
      </c>
      <c r="Z203" s="378">
        <f>Z195*Z198</f>
        <v>771.21026688000006</v>
      </c>
      <c r="AA203" s="378">
        <f>AA195*AA198</f>
        <v>599.38642764000008</v>
      </c>
      <c r="AB203" s="378">
        <f t="shared" ref="AB203:AL203" si="348">AB195*AB198</f>
        <v>145.89468432000001</v>
      </c>
      <c r="AC203" s="378">
        <f t="shared" si="348"/>
        <v>0</v>
      </c>
      <c r="AD203" s="378">
        <f t="shared" si="348"/>
        <v>1084.04321256</v>
      </c>
      <c r="AE203" s="378">
        <f t="shared" si="348"/>
        <v>0</v>
      </c>
      <c r="AF203" s="378">
        <f t="shared" si="348"/>
        <v>0</v>
      </c>
      <c r="AG203" s="378">
        <f t="shared" si="348"/>
        <v>0</v>
      </c>
      <c r="AH203" s="378">
        <f t="shared" si="348"/>
        <v>0</v>
      </c>
      <c r="AI203" s="378">
        <f t="shared" si="348"/>
        <v>0</v>
      </c>
      <c r="AJ203" s="378">
        <f t="shared" si="348"/>
        <v>0</v>
      </c>
      <c r="AK203" s="378">
        <f t="shared" si="348"/>
        <v>0</v>
      </c>
      <c r="AL203" s="378">
        <f t="shared" si="348"/>
        <v>0</v>
      </c>
      <c r="AM203" s="628">
        <f>SUM(Y203:AL203)</f>
        <v>8521.8800914000003</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7297.405391012745</v>
      </c>
      <c r="Z204" s="346">
        <f>SUM(Z199:Z203)</f>
        <v>2308.6832120256004</v>
      </c>
      <c r="AA204" s="346">
        <f t="shared" ref="AA204:AE204" si="349">SUM(AA199:AA203)</f>
        <v>1333.4685351582195</v>
      </c>
      <c r="AB204" s="346">
        <f t="shared" si="349"/>
        <v>400.23033118997034</v>
      </c>
      <c r="AC204" s="346">
        <f t="shared" si="349"/>
        <v>0</v>
      </c>
      <c r="AD204" s="346">
        <f t="shared" si="349"/>
        <v>1084.04321256</v>
      </c>
      <c r="AE204" s="346">
        <f t="shared" si="349"/>
        <v>0</v>
      </c>
      <c r="AF204" s="346">
        <f>SUM(AF199:AF203)</f>
        <v>0</v>
      </c>
      <c r="AG204" s="346">
        <f>SUM(AG199:AG203)</f>
        <v>0</v>
      </c>
      <c r="AH204" s="346">
        <f t="shared" ref="AH204:AL204" si="350">SUM(AH199:AH203)</f>
        <v>0</v>
      </c>
      <c r="AI204" s="346">
        <f t="shared" si="350"/>
        <v>0</v>
      </c>
      <c r="AJ204" s="346">
        <f t="shared" si="350"/>
        <v>0</v>
      </c>
      <c r="AK204" s="346">
        <f t="shared" si="350"/>
        <v>0</v>
      </c>
      <c r="AL204" s="346">
        <f t="shared" si="350"/>
        <v>0</v>
      </c>
      <c r="AM204" s="407">
        <f>SUM(AM199:AM203)</f>
        <v>12423.830681946534</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2224.4005000000002</v>
      </c>
      <c r="Z205" s="347">
        <f t="shared" ref="Z205:AE205" si="351">Z196*Z198</f>
        <v>476.08960000000002</v>
      </c>
      <c r="AA205" s="347">
        <f t="shared" si="351"/>
        <v>832.20218399999999</v>
      </c>
      <c r="AB205" s="347">
        <f t="shared" si="351"/>
        <v>449.18558999999999</v>
      </c>
      <c r="AC205" s="347">
        <f t="shared" si="351"/>
        <v>2.9343860000000004</v>
      </c>
      <c r="AD205" s="347">
        <f t="shared" si="351"/>
        <v>3440.4544019999998</v>
      </c>
      <c r="AE205" s="347">
        <f t="shared" si="351"/>
        <v>0</v>
      </c>
      <c r="AF205" s="347">
        <f>AF196*AF198</f>
        <v>0</v>
      </c>
      <c r="AG205" s="347">
        <f t="shared" ref="AG205:AL205" si="352">AG196*AG198</f>
        <v>0</v>
      </c>
      <c r="AH205" s="347">
        <f t="shared" si="352"/>
        <v>0</v>
      </c>
      <c r="AI205" s="347">
        <f t="shared" si="352"/>
        <v>0</v>
      </c>
      <c r="AJ205" s="347">
        <f t="shared" si="352"/>
        <v>0</v>
      </c>
      <c r="AK205" s="347">
        <f t="shared" si="352"/>
        <v>0</v>
      </c>
      <c r="AL205" s="347">
        <f t="shared" si="352"/>
        <v>0</v>
      </c>
      <c r="AM205" s="407">
        <f>SUM(Y205:AL205)</f>
        <v>7425.266662</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4998.5640199465342</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426360</v>
      </c>
      <c r="Z208" s="291">
        <f>SUMPRODUCT(E38:E193,Z38:Z193)</f>
        <v>120501.6042</v>
      </c>
      <c r="AA208" s="291">
        <f>IF(AA36="kw",SUMPRODUCT(N38:N193,P38:P193,AA38:AA193),SUMPRODUCT(E38:E193,AA38:AA193))</f>
        <v>311.54760000000005</v>
      </c>
      <c r="AB208" s="291">
        <f>IF(AB36="kw",SUMPRODUCT(N38:N193,P38:P193,AB38:AB193),SUMPRODUCT(E38:E193,AB38:AB193))</f>
        <v>132.07920000000001</v>
      </c>
      <c r="AC208" s="291">
        <f>IF(AC36="kw",SUMPRODUCT(N38:N193,P38:P193,AC38:AC193),SUMPRODUCT(E38:E193,AC38:AC193))</f>
        <v>0</v>
      </c>
      <c r="AD208" s="291">
        <f>IF(AD36="kw",SUMPRODUCT(N38:N193,P38:P193,AD38:AD193),SUMPRODUCT(E38:E193,AD38:AD193))</f>
        <v>442.71960000000007</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426360</v>
      </c>
      <c r="Z209" s="291">
        <f>SUMPRODUCT(F38:F193,Z38:Z193)</f>
        <v>120501.6042</v>
      </c>
      <c r="AA209" s="291">
        <f>IF(AA36="kw",SUMPRODUCT(N38:N193,Q38:Q193,AA38:AA193),SUMPRODUCT(F38:F193,AA38:AA193))</f>
        <v>311.54760000000005</v>
      </c>
      <c r="AB209" s="291">
        <f>IF(AB36="kw",SUMPRODUCT(N38:N193,Q38:Q193,AB38:AB193),SUMPRODUCT(F38:F193,AB38:AB193))</f>
        <v>132.07920000000001</v>
      </c>
      <c r="AC209" s="291">
        <f>IF(AC36="kw",SUMPRODUCT(N38:N193,Q38:Q193,AC38:AC193),SUMPRODUCT(F38:F193,AC38:AC193))</f>
        <v>0</v>
      </c>
      <c r="AD209" s="291">
        <f>IF(AD36="kw",SUMPRODUCT(N38:N193,Q38:Q193,AD38:AD193),SUMPRODUCT(F38:F193,AD38:AD193))</f>
        <v>442.71960000000007</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426360</v>
      </c>
      <c r="Z210" s="291">
        <f>SUMPRODUCT(G38:G193,Z38:Z193)</f>
        <v>121880.6042</v>
      </c>
      <c r="AA210" s="291">
        <f>IF(AA36="kw",SUMPRODUCT(N38:N193,R38:R193,AA38:AA193),SUMPRODUCT(G38:G193,AA38:AA193))</f>
        <v>311.54760000000005</v>
      </c>
      <c r="AB210" s="291">
        <f>IF(AB36="kw",SUMPRODUCT(N38:N193,R38:R193,AB38:AB193),SUMPRODUCT(G38:G193,AB38:AB193))</f>
        <v>132.07920000000001</v>
      </c>
      <c r="AC210" s="291">
        <f>IF(AC36="kw",SUMPRODUCT(N38:N193,R38:R193,AC38:AC193),SUMPRODUCT(G38:G193,AC38:AC193))</f>
        <v>0</v>
      </c>
      <c r="AD210" s="291">
        <f>IF(AD36="kw",SUMPRODUCT(N38:N193,R38:R193,AD38:AD193),SUMPRODUCT(G38:G193,AD38:AD193))</f>
        <v>442.71960000000007</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426360</v>
      </c>
      <c r="Z211" s="291">
        <f>SUMPRODUCT(H38:H193,Z38:Z193)</f>
        <v>121880.6042</v>
      </c>
      <c r="AA211" s="291">
        <f>IF(AA36="kw",SUMPRODUCT(N38:N193,S38:S193,AA38:AA193),SUMPRODUCT(H38:H193,AA38:AA193))</f>
        <v>311.54760000000005</v>
      </c>
      <c r="AB211" s="291">
        <f>IF(AB36="kw",SUMPRODUCT(N38:N193,S38:S193,AB38:AB193),SUMPRODUCT(H38:H193,AB38:AB193))</f>
        <v>132.07920000000001</v>
      </c>
      <c r="AC211" s="291">
        <f>IF(AC36="kw",SUMPRODUCT(N38:N193,S38:S193,AC38:AC193),SUMPRODUCT(H38:H193,AC38:AC193))</f>
        <v>0</v>
      </c>
      <c r="AD211" s="291">
        <f>IF(AD36="kw",SUMPRODUCT(N38:N193,S38:S193,AD38:AD193),SUMPRODUCT(H38:H193,AD38:AD193))</f>
        <v>442.71960000000007</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426360</v>
      </c>
      <c r="Z212" s="326">
        <f>SUMPRODUCT(I38:I193,Z38:Z193)</f>
        <v>121880.6042</v>
      </c>
      <c r="AA212" s="326">
        <f>IF(AA36="kw",SUMPRODUCT(N38:N193,T38:T193,AA38:AA193),SUMPRODUCT(I38:I193,AA38:AA193))</f>
        <v>311.54760000000005</v>
      </c>
      <c r="AB212" s="326">
        <f>IF(AB36="kw",SUMPRODUCT(N38:N193,T38:T193,AB38:AB193),SUMPRODUCT(I38:I193,AB38:AB193))</f>
        <v>132.07920000000001</v>
      </c>
      <c r="AC212" s="326">
        <f>IF(AC36="kw",SUMPRODUCT(N38:N193,T38:T193,AC38:AC193),SUMPRODUCT(I38:I193,AC38:AC193))</f>
        <v>0</v>
      </c>
      <c r="AD212" s="326">
        <f>IF(AD36="kw",SUMPRODUCT(N38:N193,T38:T193,AD38:AD193),SUMPRODUCT(I38:I193,AD38:AD193))</f>
        <v>442.71960000000007</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53" t="s">
        <v>211</v>
      </c>
      <c r="C217" s="855" t="s">
        <v>33</v>
      </c>
      <c r="D217" s="284" t="s">
        <v>422</v>
      </c>
      <c r="E217" s="857" t="s">
        <v>209</v>
      </c>
      <c r="F217" s="858"/>
      <c r="G217" s="858"/>
      <c r="H217" s="858"/>
      <c r="I217" s="858"/>
      <c r="J217" s="858"/>
      <c r="K217" s="858"/>
      <c r="L217" s="858"/>
      <c r="M217" s="859"/>
      <c r="N217" s="860" t="s">
        <v>213</v>
      </c>
      <c r="O217" s="284" t="s">
        <v>423</v>
      </c>
      <c r="P217" s="857" t="s">
        <v>212</v>
      </c>
      <c r="Q217" s="858"/>
      <c r="R217" s="858"/>
      <c r="S217" s="858"/>
      <c r="T217" s="858"/>
      <c r="U217" s="858"/>
      <c r="V217" s="858"/>
      <c r="W217" s="858"/>
      <c r="X217" s="859"/>
      <c r="Y217" s="850" t="s">
        <v>243</v>
      </c>
      <c r="Z217" s="851"/>
      <c r="AA217" s="851"/>
      <c r="AB217" s="851"/>
      <c r="AC217" s="851"/>
      <c r="AD217" s="851"/>
      <c r="AE217" s="851"/>
      <c r="AF217" s="851"/>
      <c r="AG217" s="851"/>
      <c r="AH217" s="851"/>
      <c r="AI217" s="851"/>
      <c r="AJ217" s="851"/>
      <c r="AK217" s="851"/>
      <c r="AL217" s="851"/>
      <c r="AM217" s="852"/>
    </row>
    <row r="218" spans="1:39" ht="60.75" customHeight="1">
      <c r="B218" s="854"/>
      <c r="C218" s="856"/>
      <c r="D218" s="285">
        <v>2016</v>
      </c>
      <c r="E218" s="285">
        <v>2017</v>
      </c>
      <c r="F218" s="285">
        <v>2018</v>
      </c>
      <c r="G218" s="285">
        <v>2019</v>
      </c>
      <c r="H218" s="285">
        <v>2020</v>
      </c>
      <c r="I218" s="285">
        <v>2021</v>
      </c>
      <c r="J218" s="285">
        <v>2022</v>
      </c>
      <c r="K218" s="285">
        <v>2023</v>
      </c>
      <c r="L218" s="285">
        <v>2024</v>
      </c>
      <c r="M218" s="285">
        <v>2025</v>
      </c>
      <c r="N218" s="86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50-1499 KW</v>
      </c>
      <c r="AB218" s="285" t="str">
        <f>'1.  LRAMVA Summary'!G52</f>
        <v>Intermediate</v>
      </c>
      <c r="AC218" s="285" t="str">
        <f>'1.  LRAMVA Summary'!H52</f>
        <v>Sentinel</v>
      </c>
      <c r="AD218" s="285" t="str">
        <f>'1.  LRAMVA Summary'!I52</f>
        <v xml:space="preserve">Street Lighting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v>0</v>
      </c>
      <c r="AD222" s="411">
        <v>0</v>
      </c>
      <c r="AE222" s="411">
        <v>0</v>
      </c>
      <c r="AF222" s="411">
        <v>0</v>
      </c>
      <c r="AG222" s="411">
        <v>0</v>
      </c>
      <c r="AH222" s="411">
        <v>0</v>
      </c>
      <c r="AI222" s="411">
        <v>0</v>
      </c>
      <c r="AJ222" s="411">
        <f t="shared" ref="AJ222" si="353">AJ221</f>
        <v>0</v>
      </c>
      <c r="AK222" s="411">
        <f t="shared" ref="AK222" si="354">AK221</f>
        <v>0</v>
      </c>
      <c r="AL222" s="411">
        <f t="shared" ref="AL222" si="355">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v>0</v>
      </c>
      <c r="AD225" s="411">
        <v>0</v>
      </c>
      <c r="AE225" s="411">
        <v>0</v>
      </c>
      <c r="AF225" s="411">
        <v>0</v>
      </c>
      <c r="AG225" s="411">
        <v>0</v>
      </c>
      <c r="AH225" s="411">
        <v>0</v>
      </c>
      <c r="AI225" s="411">
        <v>0</v>
      </c>
      <c r="AJ225" s="411">
        <f t="shared" ref="AJ225" si="356">AJ224</f>
        <v>0</v>
      </c>
      <c r="AK225" s="411">
        <f t="shared" ref="AK225" si="357">AK224</f>
        <v>0</v>
      </c>
      <c r="AL225" s="411">
        <f t="shared" ref="AL225" si="358">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v>0</v>
      </c>
      <c r="AD228" s="411">
        <v>0</v>
      </c>
      <c r="AE228" s="411">
        <v>0</v>
      </c>
      <c r="AF228" s="411">
        <v>0</v>
      </c>
      <c r="AG228" s="411">
        <v>0</v>
      </c>
      <c r="AH228" s="411">
        <v>0</v>
      </c>
      <c r="AI228" s="411">
        <v>0</v>
      </c>
      <c r="AJ228" s="411">
        <f t="shared" ref="AJ228" si="359">AJ227</f>
        <v>0</v>
      </c>
      <c r="AK228" s="411">
        <f t="shared" ref="AK228" si="360">AK227</f>
        <v>0</v>
      </c>
      <c r="AL228" s="411">
        <f t="shared" ref="AL228" si="361">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v>0</v>
      </c>
      <c r="AD231" s="411">
        <v>0</v>
      </c>
      <c r="AE231" s="411">
        <v>0</v>
      </c>
      <c r="AF231" s="411">
        <v>0</v>
      </c>
      <c r="AG231" s="411">
        <v>0</v>
      </c>
      <c r="AH231" s="411">
        <v>0</v>
      </c>
      <c r="AI231" s="411">
        <v>0</v>
      </c>
      <c r="AJ231" s="411">
        <f t="shared" ref="AJ231" si="362">AJ230</f>
        <v>0</v>
      </c>
      <c r="AK231" s="411">
        <f t="shared" ref="AK231" si="363">AK230</f>
        <v>0</v>
      </c>
      <c r="AL231" s="411">
        <f t="shared" ref="AL231" si="364">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v>0</v>
      </c>
      <c r="AD234" s="411">
        <v>0</v>
      </c>
      <c r="AE234" s="411">
        <v>0</v>
      </c>
      <c r="AF234" s="411">
        <v>0</v>
      </c>
      <c r="AG234" s="411">
        <v>0</v>
      </c>
      <c r="AH234" s="411">
        <v>0</v>
      </c>
      <c r="AI234" s="411">
        <v>0</v>
      </c>
      <c r="AJ234" s="411">
        <f t="shared" ref="AJ234" si="365">AJ233</f>
        <v>0</v>
      </c>
      <c r="AK234" s="411">
        <f t="shared" ref="AK234" si="366">AK233</f>
        <v>0</v>
      </c>
      <c r="AL234" s="411">
        <f t="shared" ref="AL234" si="367">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1">
        <v>0</v>
      </c>
      <c r="Z238" s="411">
        <v>0</v>
      </c>
      <c r="AA238" s="411">
        <v>0</v>
      </c>
      <c r="AB238" s="411">
        <v>0</v>
      </c>
      <c r="AC238" s="411">
        <v>0</v>
      </c>
      <c r="AD238" s="411">
        <v>0</v>
      </c>
      <c r="AE238" s="411">
        <v>0</v>
      </c>
      <c r="AF238" s="411">
        <v>0</v>
      </c>
      <c r="AG238" s="411">
        <v>0</v>
      </c>
      <c r="AH238" s="411">
        <v>0</v>
      </c>
      <c r="AI238" s="411">
        <v>0</v>
      </c>
      <c r="AJ238" s="411">
        <f t="shared" ref="AJ238" si="368">AJ237</f>
        <v>0</v>
      </c>
      <c r="AK238" s="411">
        <f t="shared" ref="AK238" si="369">AK237</f>
        <v>0</v>
      </c>
      <c r="AL238" s="411">
        <f t="shared" ref="AL238" si="370">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1">
        <v>0</v>
      </c>
      <c r="Z241" s="411">
        <v>0</v>
      </c>
      <c r="AA241" s="411">
        <v>0</v>
      </c>
      <c r="AB241" s="411">
        <v>0</v>
      </c>
      <c r="AC241" s="411">
        <v>0</v>
      </c>
      <c r="AD241" s="411">
        <v>0</v>
      </c>
      <c r="AE241" s="411">
        <v>0</v>
      </c>
      <c r="AF241" s="411">
        <v>0</v>
      </c>
      <c r="AG241" s="411">
        <v>0</v>
      </c>
      <c r="AH241" s="411">
        <v>0</v>
      </c>
      <c r="AI241" s="411">
        <v>0</v>
      </c>
      <c r="AJ241" s="411">
        <f t="shared" ref="AJ241" si="371">AJ240</f>
        <v>0</v>
      </c>
      <c r="AK241" s="411">
        <f t="shared" ref="AK241" si="372">AK240</f>
        <v>0</v>
      </c>
      <c r="AL241" s="411">
        <f t="shared" ref="AL241" si="373">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1">
        <v>0</v>
      </c>
      <c r="Z244" s="411">
        <v>0</v>
      </c>
      <c r="AA244" s="411">
        <v>0</v>
      </c>
      <c r="AB244" s="411">
        <v>0</v>
      </c>
      <c r="AC244" s="411">
        <v>0</v>
      </c>
      <c r="AD244" s="411">
        <v>0</v>
      </c>
      <c r="AE244" s="411">
        <v>0</v>
      </c>
      <c r="AF244" s="411">
        <v>0</v>
      </c>
      <c r="AG244" s="411">
        <v>0</v>
      </c>
      <c r="AH244" s="411">
        <v>0</v>
      </c>
      <c r="AI244" s="411">
        <v>0</v>
      </c>
      <c r="AJ244" s="411">
        <f t="shared" ref="AJ244" si="374">AJ243</f>
        <v>0</v>
      </c>
      <c r="AK244" s="411">
        <f t="shared" ref="AK244" si="375">AK243</f>
        <v>0</v>
      </c>
      <c r="AL244" s="411">
        <f t="shared" ref="AL244" si="376">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1">
        <v>0</v>
      </c>
      <c r="Z247" s="411">
        <v>0</v>
      </c>
      <c r="AA247" s="411">
        <v>0</v>
      </c>
      <c r="AB247" s="411">
        <v>0</v>
      </c>
      <c r="AC247" s="411">
        <v>0</v>
      </c>
      <c r="AD247" s="411">
        <v>0</v>
      </c>
      <c r="AE247" s="411">
        <v>0</v>
      </c>
      <c r="AF247" s="411">
        <v>0</v>
      </c>
      <c r="AG247" s="411">
        <v>0</v>
      </c>
      <c r="AH247" s="411">
        <v>0</v>
      </c>
      <c r="AI247" s="411">
        <v>0</v>
      </c>
      <c r="AJ247" s="411">
        <f t="shared" ref="AJ247" si="377">AJ246</f>
        <v>0</v>
      </c>
      <c r="AK247" s="411">
        <f t="shared" ref="AK247" si="378">AK246</f>
        <v>0</v>
      </c>
      <c r="AL247" s="411">
        <f t="shared" ref="AL247" si="379">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1">
        <v>0</v>
      </c>
      <c r="Z250" s="411">
        <v>0</v>
      </c>
      <c r="AA250" s="411">
        <v>0</v>
      </c>
      <c r="AB250" s="411">
        <v>0</v>
      </c>
      <c r="AC250" s="411">
        <v>0</v>
      </c>
      <c r="AD250" s="411">
        <v>0</v>
      </c>
      <c r="AE250" s="411">
        <v>0</v>
      </c>
      <c r="AF250" s="411">
        <v>0</v>
      </c>
      <c r="AG250" s="411">
        <v>0</v>
      </c>
      <c r="AH250" s="411">
        <v>0</v>
      </c>
      <c r="AI250" s="411">
        <v>0</v>
      </c>
      <c r="AJ250" s="411">
        <f t="shared" ref="AJ250" si="380">AJ249</f>
        <v>0</v>
      </c>
      <c r="AK250" s="411">
        <f t="shared" ref="AK250" si="381">AK249</f>
        <v>0</v>
      </c>
      <c r="AL250" s="411">
        <f t="shared" ref="AL250" si="382">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1">
        <v>0</v>
      </c>
      <c r="Z254" s="411">
        <v>0</v>
      </c>
      <c r="AA254" s="411">
        <v>0</v>
      </c>
      <c r="AB254" s="411">
        <v>0</v>
      </c>
      <c r="AC254" s="411">
        <v>0</v>
      </c>
      <c r="AD254" s="411">
        <v>0</v>
      </c>
      <c r="AE254" s="411">
        <v>0</v>
      </c>
      <c r="AF254" s="411">
        <v>0</v>
      </c>
      <c r="AG254" s="411">
        <v>0</v>
      </c>
      <c r="AH254" s="411">
        <v>0</v>
      </c>
      <c r="AI254" s="411">
        <v>0</v>
      </c>
      <c r="AJ254" s="411">
        <f t="shared" ref="AJ254" si="383">AJ253</f>
        <v>0</v>
      </c>
      <c r="AK254" s="411">
        <f t="shared" ref="AK254" si="384">AK253</f>
        <v>0</v>
      </c>
      <c r="AL254" s="411">
        <f t="shared" ref="AL254" si="385">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1">
        <v>0</v>
      </c>
      <c r="Z257" s="411">
        <v>0</v>
      </c>
      <c r="AA257" s="411">
        <v>0</v>
      </c>
      <c r="AB257" s="411">
        <v>0</v>
      </c>
      <c r="AC257" s="411">
        <v>0</v>
      </c>
      <c r="AD257" s="411">
        <v>0</v>
      </c>
      <c r="AE257" s="411">
        <v>0</v>
      </c>
      <c r="AF257" s="411">
        <v>0</v>
      </c>
      <c r="AG257" s="411">
        <v>0</v>
      </c>
      <c r="AH257" s="411">
        <v>0</v>
      </c>
      <c r="AI257" s="411">
        <v>0</v>
      </c>
      <c r="AJ257" s="411">
        <f t="shared" ref="AJ257" si="386">AJ256</f>
        <v>0</v>
      </c>
      <c r="AK257" s="411">
        <f t="shared" ref="AK257" si="387">AK256</f>
        <v>0</v>
      </c>
      <c r="AL257" s="411">
        <f t="shared" ref="AL257" si="388">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1">
        <v>0</v>
      </c>
      <c r="Z260" s="411">
        <v>0</v>
      </c>
      <c r="AA260" s="411">
        <v>0</v>
      </c>
      <c r="AB260" s="411">
        <v>0</v>
      </c>
      <c r="AC260" s="411">
        <v>0</v>
      </c>
      <c r="AD260" s="411">
        <v>0</v>
      </c>
      <c r="AE260" s="411">
        <v>0</v>
      </c>
      <c r="AF260" s="411">
        <v>0</v>
      </c>
      <c r="AG260" s="411">
        <v>0</v>
      </c>
      <c r="AH260" s="411">
        <v>0</v>
      </c>
      <c r="AI260" s="411">
        <v>0</v>
      </c>
      <c r="AJ260" s="411">
        <f t="shared" ref="AJ260" si="389">AJ259</f>
        <v>0</v>
      </c>
      <c r="AK260" s="411">
        <f t="shared" ref="AK260" si="390">AK259</f>
        <v>0</v>
      </c>
      <c r="AL260" s="411">
        <f t="shared" ref="AL260" si="391">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1">
        <v>0</v>
      </c>
      <c r="Z264" s="411">
        <v>0</v>
      </c>
      <c r="AA264" s="411">
        <v>0</v>
      </c>
      <c r="AB264" s="411">
        <v>0</v>
      </c>
      <c r="AC264" s="411">
        <v>0</v>
      </c>
      <c r="AD264" s="411">
        <v>0</v>
      </c>
      <c r="AE264" s="411">
        <v>0</v>
      </c>
      <c r="AF264" s="411">
        <v>0</v>
      </c>
      <c r="AG264" s="411">
        <v>0</v>
      </c>
      <c r="AH264" s="411">
        <v>0</v>
      </c>
      <c r="AI264" s="411">
        <v>0</v>
      </c>
      <c r="AJ264" s="411">
        <f t="shared" ref="AJ264" si="392">AJ263</f>
        <v>0</v>
      </c>
      <c r="AK264" s="411">
        <f t="shared" ref="AK264" si="393">AK263</f>
        <v>0</v>
      </c>
      <c r="AL264" s="411">
        <f t="shared" ref="AL264" si="394">AL263</f>
        <v>0</v>
      </c>
      <c r="AM264" s="297"/>
    </row>
    <row r="265" spans="1:40" outlineLevel="1">
      <c r="A265" s="522"/>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1">
        <v>0</v>
      </c>
      <c r="Z268" s="411">
        <v>0</v>
      </c>
      <c r="AA268" s="411">
        <v>0</v>
      </c>
      <c r="AB268" s="411">
        <v>0</v>
      </c>
      <c r="AC268" s="411">
        <v>0</v>
      </c>
      <c r="AD268" s="411">
        <v>0</v>
      </c>
      <c r="AE268" s="411">
        <v>0</v>
      </c>
      <c r="AF268" s="411">
        <v>0</v>
      </c>
      <c r="AG268" s="411">
        <v>0</v>
      </c>
      <c r="AH268" s="411">
        <v>0</v>
      </c>
      <c r="AI268" s="411">
        <v>0</v>
      </c>
      <c r="AJ268" s="411">
        <f t="shared" ref="AJ268:AL268" si="395">AJ267</f>
        <v>0</v>
      </c>
      <c r="AK268" s="411">
        <f t="shared" si="395"/>
        <v>0</v>
      </c>
      <c r="AL268" s="411">
        <f t="shared" si="395"/>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1">
        <v>0</v>
      </c>
      <c r="Z271" s="411">
        <v>0</v>
      </c>
      <c r="AA271" s="411">
        <v>0</v>
      </c>
      <c r="AB271" s="411">
        <v>0</v>
      </c>
      <c r="AC271" s="411">
        <v>0</v>
      </c>
      <c r="AD271" s="411">
        <v>0</v>
      </c>
      <c r="AE271" s="411">
        <v>0</v>
      </c>
      <c r="AF271" s="411">
        <v>0</v>
      </c>
      <c r="AG271" s="411">
        <v>0</v>
      </c>
      <c r="AH271" s="411">
        <v>0</v>
      </c>
      <c r="AI271" s="411">
        <v>0</v>
      </c>
      <c r="AJ271" s="411">
        <f t="shared" ref="AJ271:AL271" si="396">AJ270</f>
        <v>0</v>
      </c>
      <c r="AK271" s="411">
        <f t="shared" si="396"/>
        <v>0</v>
      </c>
      <c r="AL271" s="411">
        <f t="shared" si="396"/>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11">
        <v>0</v>
      </c>
      <c r="Z275" s="411">
        <v>0</v>
      </c>
      <c r="AA275" s="411">
        <v>0</v>
      </c>
      <c r="AB275" s="411">
        <v>0</v>
      </c>
      <c r="AC275" s="411">
        <v>0</v>
      </c>
      <c r="AD275" s="411">
        <v>0</v>
      </c>
      <c r="AE275" s="411">
        <v>0</v>
      </c>
      <c r="AF275" s="411">
        <v>0</v>
      </c>
      <c r="AG275" s="411">
        <v>0</v>
      </c>
      <c r="AH275" s="411">
        <v>0</v>
      </c>
      <c r="AI275" s="411">
        <v>0</v>
      </c>
      <c r="AJ275" s="411">
        <f t="shared" ref="AJ275:AL275" si="397">AJ274</f>
        <v>0</v>
      </c>
      <c r="AK275" s="411">
        <f t="shared" si="397"/>
        <v>0</v>
      </c>
      <c r="AL275" s="411">
        <f t="shared" si="397"/>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411">
        <v>0</v>
      </c>
      <c r="Z278" s="411">
        <v>0</v>
      </c>
      <c r="AA278" s="411">
        <v>0</v>
      </c>
      <c r="AB278" s="411">
        <v>0</v>
      </c>
      <c r="AC278" s="411">
        <v>0</v>
      </c>
      <c r="AD278" s="411">
        <v>0</v>
      </c>
      <c r="AE278" s="411">
        <v>0</v>
      </c>
      <c r="AF278" s="411">
        <v>0</v>
      </c>
      <c r="AG278" s="411">
        <v>0</v>
      </c>
      <c r="AH278" s="411">
        <v>0</v>
      </c>
      <c r="AI278" s="411">
        <v>0</v>
      </c>
      <c r="AJ278" s="411">
        <f t="shared" ref="AJ278:AL278" si="398">AJ277</f>
        <v>0</v>
      </c>
      <c r="AK278" s="411">
        <f t="shared" si="398"/>
        <v>0</v>
      </c>
      <c r="AL278" s="411">
        <f t="shared" si="398"/>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11">
        <v>0</v>
      </c>
      <c r="Z281" s="411">
        <v>0</v>
      </c>
      <c r="AA281" s="411">
        <v>0</v>
      </c>
      <c r="AB281" s="411">
        <v>0</v>
      </c>
      <c r="AC281" s="411">
        <v>0</v>
      </c>
      <c r="AD281" s="411">
        <v>0</v>
      </c>
      <c r="AE281" s="411">
        <v>0</v>
      </c>
      <c r="AF281" s="411">
        <v>0</v>
      </c>
      <c r="AG281" s="411">
        <v>0</v>
      </c>
      <c r="AH281" s="411">
        <v>0</v>
      </c>
      <c r="AI281" s="411">
        <v>0</v>
      </c>
      <c r="AJ281" s="411">
        <f t="shared" ref="AJ281:AL281" si="399">AJ280</f>
        <v>0</v>
      </c>
      <c r="AK281" s="411">
        <f t="shared" si="399"/>
        <v>0</v>
      </c>
      <c r="AL281" s="411">
        <f t="shared" si="399"/>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11">
        <v>0</v>
      </c>
      <c r="Z284" s="411">
        <v>0</v>
      </c>
      <c r="AA284" s="411">
        <v>0</v>
      </c>
      <c r="AB284" s="411">
        <v>0</v>
      </c>
      <c r="AC284" s="411">
        <v>0</v>
      </c>
      <c r="AD284" s="411">
        <v>0</v>
      </c>
      <c r="AE284" s="411">
        <v>0</v>
      </c>
      <c r="AF284" s="411">
        <v>0</v>
      </c>
      <c r="AG284" s="411">
        <v>0</v>
      </c>
      <c r="AH284" s="411">
        <v>0</v>
      </c>
      <c r="AI284" s="411">
        <v>0</v>
      </c>
      <c r="AJ284" s="411">
        <f t="shared" ref="AJ284:AL284" si="400">AJ283</f>
        <v>0</v>
      </c>
      <c r="AK284" s="411">
        <f t="shared" si="400"/>
        <v>0</v>
      </c>
      <c r="AL284" s="411">
        <f t="shared" si="400"/>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763">
        <v>349690</v>
      </c>
      <c r="E288" s="295">
        <v>349690</v>
      </c>
      <c r="F288" s="295">
        <v>349690</v>
      </c>
      <c r="G288" s="295">
        <v>349690</v>
      </c>
      <c r="H288" s="295">
        <v>349690</v>
      </c>
      <c r="I288" s="295">
        <v>349690</v>
      </c>
      <c r="J288" s="295">
        <v>349690</v>
      </c>
      <c r="K288" s="295">
        <v>349659</v>
      </c>
      <c r="L288" s="295">
        <v>349659</v>
      </c>
      <c r="M288" s="295">
        <v>347709</v>
      </c>
      <c r="N288" s="291"/>
      <c r="O288" s="295">
        <v>25</v>
      </c>
      <c r="P288" s="295">
        <v>25</v>
      </c>
      <c r="Q288" s="295">
        <v>25</v>
      </c>
      <c r="R288" s="295">
        <v>25</v>
      </c>
      <c r="S288" s="295">
        <v>25</v>
      </c>
      <c r="T288" s="295">
        <v>25</v>
      </c>
      <c r="U288" s="295">
        <v>25</v>
      </c>
      <c r="V288" s="295">
        <v>25</v>
      </c>
      <c r="W288" s="295">
        <v>25</v>
      </c>
      <c r="X288" s="295">
        <v>25</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763">
        <v>30823</v>
      </c>
      <c r="E289" s="295">
        <v>30823</v>
      </c>
      <c r="F289" s="295">
        <v>30823</v>
      </c>
      <c r="G289" s="295">
        <v>30823</v>
      </c>
      <c r="H289" s="295">
        <v>30823</v>
      </c>
      <c r="I289" s="295">
        <v>30823</v>
      </c>
      <c r="J289" s="295">
        <v>30823</v>
      </c>
      <c r="K289" s="295">
        <v>30821</v>
      </c>
      <c r="L289" s="295">
        <v>30821</v>
      </c>
      <c r="M289" s="295">
        <v>30861</v>
      </c>
      <c r="N289" s="291"/>
      <c r="O289" s="295">
        <v>2</v>
      </c>
      <c r="P289" s="295">
        <v>2</v>
      </c>
      <c r="Q289" s="295">
        <v>2</v>
      </c>
      <c r="R289" s="295">
        <v>2</v>
      </c>
      <c r="S289" s="295">
        <v>2</v>
      </c>
      <c r="T289" s="295">
        <v>2</v>
      </c>
      <c r="U289" s="295">
        <v>2</v>
      </c>
      <c r="V289" s="295">
        <v>2</v>
      </c>
      <c r="W289" s="295">
        <v>2</v>
      </c>
      <c r="X289" s="295">
        <v>2</v>
      </c>
      <c r="Y289" s="411">
        <v>1</v>
      </c>
      <c r="Z289" s="411">
        <v>0</v>
      </c>
      <c r="AA289" s="411">
        <v>0</v>
      </c>
      <c r="AB289" s="411">
        <v>0</v>
      </c>
      <c r="AC289" s="411">
        <v>0</v>
      </c>
      <c r="AD289" s="411">
        <v>0</v>
      </c>
      <c r="AE289" s="411">
        <v>0</v>
      </c>
      <c r="AF289" s="411">
        <v>0</v>
      </c>
      <c r="AG289" s="411">
        <v>0</v>
      </c>
      <c r="AH289" s="411">
        <v>0</v>
      </c>
      <c r="AI289" s="411">
        <v>0</v>
      </c>
      <c r="AJ289" s="411">
        <f t="shared" ref="AJ289" si="401">AJ288</f>
        <v>0</v>
      </c>
      <c r="AK289" s="411">
        <f t="shared" ref="AK289" si="402">AK288</f>
        <v>0</v>
      </c>
      <c r="AL289" s="411">
        <f t="shared" ref="AL289" si="403">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763">
        <v>32531</v>
      </c>
      <c r="E291" s="295">
        <v>32531</v>
      </c>
      <c r="F291" s="295">
        <v>32531</v>
      </c>
      <c r="G291" s="295">
        <v>32531</v>
      </c>
      <c r="H291" s="295">
        <v>32531</v>
      </c>
      <c r="I291" s="295">
        <v>32531</v>
      </c>
      <c r="J291" s="295">
        <v>32531</v>
      </c>
      <c r="K291" s="295">
        <v>32531</v>
      </c>
      <c r="L291" s="295">
        <v>32531</v>
      </c>
      <c r="M291" s="295">
        <v>32531</v>
      </c>
      <c r="N291" s="291"/>
      <c r="O291" s="295">
        <v>9</v>
      </c>
      <c r="P291" s="295">
        <v>9</v>
      </c>
      <c r="Q291" s="295">
        <v>9</v>
      </c>
      <c r="R291" s="295">
        <v>9</v>
      </c>
      <c r="S291" s="295">
        <v>9</v>
      </c>
      <c r="T291" s="295">
        <v>9</v>
      </c>
      <c r="U291" s="295">
        <v>9</v>
      </c>
      <c r="V291" s="295">
        <v>9</v>
      </c>
      <c r="W291" s="295">
        <v>9</v>
      </c>
      <c r="X291" s="295">
        <v>9</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v>1</v>
      </c>
      <c r="Z292" s="411">
        <v>0</v>
      </c>
      <c r="AA292" s="411">
        <v>0</v>
      </c>
      <c r="AB292" s="411">
        <v>0</v>
      </c>
      <c r="AC292" s="411">
        <v>0</v>
      </c>
      <c r="AD292" s="411">
        <v>0</v>
      </c>
      <c r="AE292" s="411">
        <v>0</v>
      </c>
      <c r="AF292" s="411">
        <v>0</v>
      </c>
      <c r="AG292" s="411">
        <v>0</v>
      </c>
      <c r="AH292" s="411">
        <v>0</v>
      </c>
      <c r="AI292" s="411">
        <v>0</v>
      </c>
      <c r="AJ292" s="411">
        <f t="shared" ref="AJ292" si="404">AJ291</f>
        <v>0</v>
      </c>
      <c r="AK292" s="411">
        <f t="shared" ref="AK292" si="405">AK291</f>
        <v>0</v>
      </c>
      <c r="AL292" s="411">
        <f t="shared" ref="AL292" si="406">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v>0</v>
      </c>
      <c r="AD295" s="411">
        <v>0</v>
      </c>
      <c r="AE295" s="411">
        <v>0</v>
      </c>
      <c r="AF295" s="411">
        <v>0</v>
      </c>
      <c r="AG295" s="411">
        <v>0</v>
      </c>
      <c r="AH295" s="411">
        <v>0</v>
      </c>
      <c r="AI295" s="411">
        <v>0</v>
      </c>
      <c r="AJ295" s="411">
        <f t="shared" ref="AJ295" si="407">AJ294</f>
        <v>0</v>
      </c>
      <c r="AK295" s="411">
        <f t="shared" ref="AK295" si="408">AK294</f>
        <v>0</v>
      </c>
      <c r="AL295" s="411">
        <f t="shared" ref="AL295" si="409">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v>0</v>
      </c>
      <c r="AD298" s="411">
        <v>0</v>
      </c>
      <c r="AE298" s="411">
        <v>0</v>
      </c>
      <c r="AF298" s="411">
        <v>0</v>
      </c>
      <c r="AG298" s="411">
        <v>0</v>
      </c>
      <c r="AH298" s="411">
        <v>0</v>
      </c>
      <c r="AI298" s="411">
        <v>0</v>
      </c>
      <c r="AJ298" s="411">
        <f t="shared" ref="AJ298" si="410">AJ297</f>
        <v>0</v>
      </c>
      <c r="AK298" s="411">
        <f t="shared" ref="AK298" si="411">AK297</f>
        <v>0</v>
      </c>
      <c r="AL298" s="411">
        <f t="shared" ref="AL298" si="412">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0</v>
      </c>
      <c r="AB302" s="411">
        <v>0</v>
      </c>
      <c r="AC302" s="411">
        <v>0</v>
      </c>
      <c r="AD302" s="411">
        <v>0</v>
      </c>
      <c r="AE302" s="411">
        <v>0</v>
      </c>
      <c r="AF302" s="411">
        <v>0</v>
      </c>
      <c r="AG302" s="411">
        <v>0</v>
      </c>
      <c r="AH302" s="411">
        <v>0</v>
      </c>
      <c r="AI302" s="411">
        <v>0</v>
      </c>
      <c r="AJ302" s="411">
        <f t="shared" ref="AJ302" si="413">AJ301</f>
        <v>0</v>
      </c>
      <c r="AK302" s="411">
        <f t="shared" ref="AK302" si="414">AK301</f>
        <v>0</v>
      </c>
      <c r="AL302" s="411">
        <f t="shared" ref="AL302" si="415">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763">
        <v>2039474</v>
      </c>
      <c r="E304" s="295">
        <v>2017307</v>
      </c>
      <c r="F304" s="295">
        <v>2017307</v>
      </c>
      <c r="G304" s="295">
        <v>2017307</v>
      </c>
      <c r="H304" s="295">
        <v>2017307</v>
      </c>
      <c r="I304" s="295">
        <v>2017307</v>
      </c>
      <c r="J304" s="295">
        <v>2017307</v>
      </c>
      <c r="K304" s="295">
        <v>2017307</v>
      </c>
      <c r="L304" s="295">
        <v>2017307</v>
      </c>
      <c r="M304" s="295">
        <v>2017307</v>
      </c>
      <c r="N304" s="295">
        <v>12</v>
      </c>
      <c r="O304" s="295">
        <v>239</v>
      </c>
      <c r="P304" s="295">
        <v>236</v>
      </c>
      <c r="Q304" s="295">
        <v>236</v>
      </c>
      <c r="R304" s="295">
        <v>236</v>
      </c>
      <c r="S304" s="295">
        <v>236</v>
      </c>
      <c r="T304" s="295">
        <v>236</v>
      </c>
      <c r="U304" s="295">
        <v>236</v>
      </c>
      <c r="V304" s="295">
        <v>236</v>
      </c>
      <c r="W304" s="295">
        <v>236</v>
      </c>
      <c r="X304" s="295">
        <v>236</v>
      </c>
      <c r="Y304" s="426"/>
      <c r="Z304" s="410">
        <v>9.3399999999999997E-2</v>
      </c>
      <c r="AA304" s="410">
        <v>0.1188</v>
      </c>
      <c r="AB304" s="410">
        <v>0.78779999999999994</v>
      </c>
      <c r="AC304" s="410"/>
      <c r="AD304" s="410"/>
      <c r="AE304" s="410"/>
      <c r="AF304" s="410"/>
      <c r="AG304" s="415"/>
      <c r="AH304" s="415"/>
      <c r="AI304" s="415"/>
      <c r="AJ304" s="415"/>
      <c r="AK304" s="415"/>
      <c r="AL304" s="415"/>
      <c r="AM304" s="296">
        <f>SUM(Y304:AL304)</f>
        <v>1</v>
      </c>
    </row>
    <row r="305" spans="1:39" outlineLevel="1">
      <c r="B305" s="294" t="s">
        <v>289</v>
      </c>
      <c r="C305" s="291" t="s">
        <v>163</v>
      </c>
      <c r="D305" s="763">
        <v>-165944</v>
      </c>
      <c r="E305" s="295">
        <v>-143776</v>
      </c>
      <c r="F305" s="295">
        <v>-143776</v>
      </c>
      <c r="G305" s="295">
        <v>-143776</v>
      </c>
      <c r="H305" s="295">
        <v>-143776</v>
      </c>
      <c r="I305" s="295">
        <v>-143776</v>
      </c>
      <c r="J305" s="295">
        <v>-143776</v>
      </c>
      <c r="K305" s="295">
        <v>-143776</v>
      </c>
      <c r="L305" s="295">
        <v>-143776</v>
      </c>
      <c r="M305" s="295">
        <v>-143776</v>
      </c>
      <c r="N305" s="295">
        <v>12</v>
      </c>
      <c r="O305" s="295">
        <v>-17</v>
      </c>
      <c r="P305" s="295">
        <v>-15</v>
      </c>
      <c r="Q305" s="295">
        <v>-15</v>
      </c>
      <c r="R305" s="295">
        <v>-15</v>
      </c>
      <c r="S305" s="295">
        <v>-15</v>
      </c>
      <c r="T305" s="295">
        <v>-15</v>
      </c>
      <c r="U305" s="295">
        <v>-15</v>
      </c>
      <c r="V305" s="295">
        <v>-15</v>
      </c>
      <c r="W305" s="295">
        <v>-15</v>
      </c>
      <c r="X305" s="295">
        <v>-15</v>
      </c>
      <c r="Y305" s="411">
        <v>0</v>
      </c>
      <c r="Z305" s="411">
        <v>9.3399999999999997E-2</v>
      </c>
      <c r="AA305" s="411">
        <v>0.1188</v>
      </c>
      <c r="AB305" s="411">
        <v>0.78779999999999994</v>
      </c>
      <c r="AC305" s="411">
        <v>0</v>
      </c>
      <c r="AD305" s="411">
        <v>0</v>
      </c>
      <c r="AE305" s="411">
        <v>0</v>
      </c>
      <c r="AF305" s="411">
        <v>0</v>
      </c>
      <c r="AG305" s="411">
        <v>0</v>
      </c>
      <c r="AH305" s="411">
        <v>0</v>
      </c>
      <c r="AI305" s="411">
        <v>0</v>
      </c>
      <c r="AJ305" s="411">
        <f t="shared" ref="AJ305" si="416">AJ304</f>
        <v>0</v>
      </c>
      <c r="AK305" s="411">
        <f t="shared" ref="AK305" si="417">AK304</f>
        <v>0</v>
      </c>
      <c r="AL305" s="411">
        <f t="shared" ref="AL305" si="418">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763">
        <v>73105</v>
      </c>
      <c r="E307" s="295">
        <v>73105</v>
      </c>
      <c r="F307" s="295">
        <v>68641</v>
      </c>
      <c r="G307" s="295">
        <v>29374</v>
      </c>
      <c r="H307" s="295">
        <v>18444</v>
      </c>
      <c r="I307" s="295">
        <v>9467</v>
      </c>
      <c r="J307" s="295">
        <v>5029</v>
      </c>
      <c r="K307" s="295">
        <v>1867</v>
      </c>
      <c r="L307" s="295">
        <v>1310</v>
      </c>
      <c r="M307" s="295">
        <v>0</v>
      </c>
      <c r="N307" s="295">
        <v>12</v>
      </c>
      <c r="O307" s="295">
        <v>8</v>
      </c>
      <c r="P307" s="295">
        <v>8</v>
      </c>
      <c r="Q307" s="295">
        <v>7</v>
      </c>
      <c r="R307" s="295">
        <v>4</v>
      </c>
      <c r="S307" s="295">
        <v>3</v>
      </c>
      <c r="T307" s="295">
        <v>2</v>
      </c>
      <c r="U307" s="295">
        <v>1</v>
      </c>
      <c r="V307" s="295">
        <v>0</v>
      </c>
      <c r="W307" s="295">
        <v>0</v>
      </c>
      <c r="X307" s="295">
        <v>0</v>
      </c>
      <c r="Y307" s="426"/>
      <c r="Z307" s="410">
        <v>1</v>
      </c>
      <c r="AA307" s="410">
        <v>0</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763">
        <v>18800</v>
      </c>
      <c r="E308" s="295">
        <v>18800</v>
      </c>
      <c r="F308" s="295">
        <v>18056</v>
      </c>
      <c r="G308" s="295">
        <v>7856</v>
      </c>
      <c r="H308" s="295">
        <v>6741</v>
      </c>
      <c r="I308" s="295">
        <v>3152</v>
      </c>
      <c r="J308" s="295">
        <v>1495</v>
      </c>
      <c r="K308" s="295">
        <v>776</v>
      </c>
      <c r="L308" s="295">
        <v>545</v>
      </c>
      <c r="M308" s="295">
        <v>0</v>
      </c>
      <c r="N308" s="295">
        <v>12</v>
      </c>
      <c r="O308" s="295">
        <v>2</v>
      </c>
      <c r="P308" s="295">
        <v>2</v>
      </c>
      <c r="Q308" s="295">
        <v>2</v>
      </c>
      <c r="R308" s="295">
        <v>1</v>
      </c>
      <c r="S308" s="295">
        <v>1</v>
      </c>
      <c r="T308" s="295">
        <v>1</v>
      </c>
      <c r="U308" s="295">
        <v>0</v>
      </c>
      <c r="V308" s="295">
        <v>0</v>
      </c>
      <c r="W308" s="295">
        <v>0</v>
      </c>
      <c r="X308" s="295">
        <v>0</v>
      </c>
      <c r="Y308" s="411">
        <v>0</v>
      </c>
      <c r="Z308" s="411">
        <v>1</v>
      </c>
      <c r="AA308" s="411">
        <v>0</v>
      </c>
      <c r="AB308" s="411">
        <v>0</v>
      </c>
      <c r="AC308" s="411">
        <v>0</v>
      </c>
      <c r="AD308" s="411">
        <v>0</v>
      </c>
      <c r="AE308" s="411">
        <v>0</v>
      </c>
      <c r="AF308" s="411">
        <v>0</v>
      </c>
      <c r="AG308" s="411">
        <v>0</v>
      </c>
      <c r="AH308" s="411">
        <v>0</v>
      </c>
      <c r="AI308" s="411">
        <v>0</v>
      </c>
      <c r="AJ308" s="411">
        <f t="shared" ref="AJ308" si="419">AJ307</f>
        <v>0</v>
      </c>
      <c r="AK308" s="411">
        <f t="shared" ref="AK308" si="420">AK307</f>
        <v>0</v>
      </c>
      <c r="AL308" s="411">
        <f t="shared" ref="AL308" si="421">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v>0</v>
      </c>
      <c r="AD311" s="411">
        <v>0</v>
      </c>
      <c r="AE311" s="411">
        <v>0</v>
      </c>
      <c r="AF311" s="411">
        <v>0</v>
      </c>
      <c r="AG311" s="411">
        <v>0</v>
      </c>
      <c r="AH311" s="411">
        <v>0</v>
      </c>
      <c r="AI311" s="411">
        <v>0</v>
      </c>
      <c r="AJ311" s="411">
        <f t="shared" ref="AJ311" si="422">AJ310</f>
        <v>0</v>
      </c>
      <c r="AK311" s="411">
        <f t="shared" ref="AK311" si="423">AK310</f>
        <v>0</v>
      </c>
      <c r="AL311" s="411">
        <f t="shared" ref="AL311" si="424">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f t="shared" ref="AJ314" si="425">AJ313</f>
        <v>0</v>
      </c>
      <c r="AK314" s="411">
        <f t="shared" ref="AK314" si="426">AK313</f>
        <v>0</v>
      </c>
      <c r="AL314" s="411">
        <f t="shared" ref="AL314" si="427">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v>0</v>
      </c>
      <c r="AD317" s="411">
        <v>0</v>
      </c>
      <c r="AE317" s="411">
        <v>0</v>
      </c>
      <c r="AF317" s="411">
        <v>0</v>
      </c>
      <c r="AG317" s="411">
        <v>0</v>
      </c>
      <c r="AH317" s="411">
        <v>0</v>
      </c>
      <c r="AI317" s="411">
        <v>0</v>
      </c>
      <c r="AJ317" s="411">
        <f t="shared" ref="AJ317" si="428">AJ316</f>
        <v>0</v>
      </c>
      <c r="AK317" s="411">
        <f t="shared" ref="AK317" si="429">AK316</f>
        <v>0</v>
      </c>
      <c r="AL317" s="411">
        <f t="shared" ref="AL317" si="430">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v>0</v>
      </c>
      <c r="AG320" s="411">
        <v>0</v>
      </c>
      <c r="AH320" s="411">
        <v>0</v>
      </c>
      <c r="AI320" s="411">
        <v>0</v>
      </c>
      <c r="AJ320" s="411">
        <f t="shared" ref="AJ320" si="431">AJ319</f>
        <v>0</v>
      </c>
      <c r="AK320" s="411">
        <f t="shared" ref="AK320" si="432">AK319</f>
        <v>0</v>
      </c>
      <c r="AL320" s="411">
        <f t="shared" ref="AL320" si="433">AL319</f>
        <v>0</v>
      </c>
      <c r="AM320" s="306"/>
    </row>
    <row r="321" spans="1:39"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f t="shared" ref="AJ323" si="434">AJ322</f>
        <v>0</v>
      </c>
      <c r="AK323" s="411">
        <f t="shared" ref="AK323" si="435">AK322</f>
        <v>0</v>
      </c>
      <c r="AL323" s="411">
        <f t="shared" ref="AL323" si="436">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v>0</v>
      </c>
      <c r="AD327" s="411">
        <v>0</v>
      </c>
      <c r="AE327" s="411">
        <v>0</v>
      </c>
      <c r="AF327" s="411">
        <v>0</v>
      </c>
      <c r="AG327" s="411">
        <v>0</v>
      </c>
      <c r="AH327" s="411">
        <v>0</v>
      </c>
      <c r="AI327" s="411">
        <v>0</v>
      </c>
      <c r="AJ327" s="411">
        <f t="shared" ref="AJ327" si="437">AJ326</f>
        <v>0</v>
      </c>
      <c r="AK327" s="411">
        <f t="shared" ref="AK327" si="438">AK326</f>
        <v>0</v>
      </c>
      <c r="AL327" s="411">
        <f t="shared" ref="AL327" si="439">AL326</f>
        <v>0</v>
      </c>
      <c r="AM327" s="306"/>
    </row>
    <row r="328" spans="1:39"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v>0</v>
      </c>
      <c r="AD330" s="411">
        <v>0</v>
      </c>
      <c r="AE330" s="411">
        <v>0</v>
      </c>
      <c r="AF330" s="411">
        <v>0</v>
      </c>
      <c r="AG330" s="411">
        <v>0</v>
      </c>
      <c r="AH330" s="411">
        <v>0</v>
      </c>
      <c r="AI330" s="411">
        <v>0</v>
      </c>
      <c r="AJ330" s="411">
        <f t="shared" ref="AJ330" si="440">AJ329</f>
        <v>0</v>
      </c>
      <c r="AK330" s="411">
        <f t="shared" ref="AK330" si="441">AK329</f>
        <v>0</v>
      </c>
      <c r="AL330" s="411">
        <f t="shared" ref="AL330" si="442">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v>0</v>
      </c>
      <c r="AG333" s="411">
        <v>0</v>
      </c>
      <c r="AH333" s="411">
        <v>0</v>
      </c>
      <c r="AI333" s="411">
        <v>0</v>
      </c>
      <c r="AJ333" s="411">
        <f t="shared" ref="AJ333" si="443">AJ332</f>
        <v>0</v>
      </c>
      <c r="AK333" s="411">
        <f t="shared" ref="AK333" si="444">AK332</f>
        <v>0</v>
      </c>
      <c r="AL333" s="411">
        <f t="shared" ref="AL333" si="445">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0</v>
      </c>
      <c r="Z337" s="411">
        <v>0</v>
      </c>
      <c r="AA337" s="411">
        <v>0</v>
      </c>
      <c r="AB337" s="411">
        <v>0</v>
      </c>
      <c r="AC337" s="411">
        <v>0</v>
      </c>
      <c r="AD337" s="411">
        <v>0</v>
      </c>
      <c r="AE337" s="411">
        <v>0</v>
      </c>
      <c r="AF337" s="411">
        <v>0</v>
      </c>
      <c r="AG337" s="411">
        <v>0</v>
      </c>
      <c r="AH337" s="411">
        <v>0</v>
      </c>
      <c r="AI337" s="411">
        <v>0</v>
      </c>
      <c r="AJ337" s="411">
        <f t="shared" ref="AJ337" si="446">AJ336</f>
        <v>0</v>
      </c>
      <c r="AK337" s="411">
        <f t="shared" ref="AK337" si="447">AK336</f>
        <v>0</v>
      </c>
      <c r="AL337" s="411">
        <f t="shared" ref="AL337" si="448">AL336</f>
        <v>0</v>
      </c>
      <c r="AM337" s="306"/>
    </row>
    <row r="338" spans="1:39"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11">
        <v>0</v>
      </c>
      <c r="Z340" s="411">
        <v>0</v>
      </c>
      <c r="AA340" s="411">
        <v>0</v>
      </c>
      <c r="AB340" s="411">
        <v>0</v>
      </c>
      <c r="AC340" s="411">
        <v>0</v>
      </c>
      <c r="AD340" s="411">
        <v>0</v>
      </c>
      <c r="AE340" s="411">
        <v>0</v>
      </c>
      <c r="AF340" s="411">
        <v>0</v>
      </c>
      <c r="AG340" s="411">
        <v>0</v>
      </c>
      <c r="AH340" s="411">
        <v>0</v>
      </c>
      <c r="AI340" s="411">
        <v>0</v>
      </c>
      <c r="AJ340" s="411">
        <f t="shared" ref="AJ340" si="449">AJ339</f>
        <v>0</v>
      </c>
      <c r="AK340" s="411">
        <f t="shared" ref="AK340" si="450">AK339</f>
        <v>0</v>
      </c>
      <c r="AL340" s="411">
        <f t="shared" ref="AL340" si="451">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v>0</v>
      </c>
      <c r="AG343" s="411">
        <v>0</v>
      </c>
      <c r="AH343" s="411">
        <v>0</v>
      </c>
      <c r="AI343" s="411">
        <v>0</v>
      </c>
      <c r="AJ343" s="411">
        <f t="shared" ref="AJ343" si="452">AJ342</f>
        <v>0</v>
      </c>
      <c r="AK343" s="411">
        <f t="shared" ref="AK343" si="453">AK342</f>
        <v>0</v>
      </c>
      <c r="AL343" s="411">
        <f t="shared" ref="AL343" si="454">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v>0</v>
      </c>
      <c r="AG346" s="411">
        <v>0</v>
      </c>
      <c r="AH346" s="411">
        <v>0</v>
      </c>
      <c r="AI346" s="411">
        <v>0</v>
      </c>
      <c r="AJ346" s="411">
        <f t="shared" ref="AJ346" si="455">AJ345</f>
        <v>0</v>
      </c>
      <c r="AK346" s="411">
        <f t="shared" ref="AK346" si="456">AK345</f>
        <v>0</v>
      </c>
      <c r="AL346" s="411">
        <f t="shared" ref="AL346" si="457">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f t="shared" ref="AJ349" si="458">AJ348</f>
        <v>0</v>
      </c>
      <c r="AK349" s="411">
        <f t="shared" ref="AK349" si="459">AK348</f>
        <v>0</v>
      </c>
      <c r="AL349" s="411">
        <f t="shared" ref="AL349" si="460">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v>0</v>
      </c>
      <c r="AG352" s="411">
        <v>0</v>
      </c>
      <c r="AH352" s="411">
        <v>0</v>
      </c>
      <c r="AI352" s="411">
        <v>0</v>
      </c>
      <c r="AJ352" s="411">
        <f t="shared" ref="AJ352" si="461">AJ351</f>
        <v>0</v>
      </c>
      <c r="AK352" s="411">
        <f t="shared" ref="AK352" si="462">AK351</f>
        <v>0</v>
      </c>
      <c r="AL352" s="411">
        <f t="shared" ref="AL352" si="463">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v>0</v>
      </c>
      <c r="AG355" s="411">
        <v>0</v>
      </c>
      <c r="AH355" s="411">
        <v>0</v>
      </c>
      <c r="AI355" s="411">
        <v>0</v>
      </c>
      <c r="AJ355" s="411">
        <f t="shared" ref="AJ355" si="464">AJ354</f>
        <v>0</v>
      </c>
      <c r="AK355" s="411">
        <f t="shared" ref="AK355" si="465">AK354</f>
        <v>0</v>
      </c>
      <c r="AL355" s="411">
        <f t="shared" ref="AL355" si="466">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v>0</v>
      </c>
      <c r="AG358" s="411">
        <v>0</v>
      </c>
      <c r="AH358" s="411">
        <v>0</v>
      </c>
      <c r="AI358" s="411">
        <v>0</v>
      </c>
      <c r="AJ358" s="411">
        <f t="shared" ref="AJ358" si="467">AJ357</f>
        <v>0</v>
      </c>
      <c r="AK358" s="411">
        <f t="shared" ref="AK358" si="468">AK357</f>
        <v>0</v>
      </c>
      <c r="AL358" s="411">
        <f t="shared" ref="AL358" si="469">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v>0</v>
      </c>
      <c r="AG361" s="411">
        <v>0</v>
      </c>
      <c r="AH361" s="411">
        <v>0</v>
      </c>
      <c r="AI361" s="411">
        <v>0</v>
      </c>
      <c r="AJ361" s="411">
        <f t="shared" ref="AJ361" si="470">AJ360</f>
        <v>0</v>
      </c>
      <c r="AK361" s="411">
        <f t="shared" ref="AK361" si="471">AK360</f>
        <v>0</v>
      </c>
      <c r="AL361" s="411">
        <f t="shared" ref="AL361" si="472">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v>0</v>
      </c>
      <c r="AG364" s="411">
        <v>0</v>
      </c>
      <c r="AH364" s="411">
        <v>0</v>
      </c>
      <c r="AI364" s="411">
        <v>0</v>
      </c>
      <c r="AJ364" s="411">
        <f t="shared" ref="AJ364" si="473">AJ363</f>
        <v>0</v>
      </c>
      <c r="AK364" s="411">
        <f t="shared" ref="AK364" si="474">AK363</f>
        <v>0</v>
      </c>
      <c r="AL364" s="411">
        <f t="shared" ref="AL364" si="475">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v>0</v>
      </c>
      <c r="AG367" s="411">
        <v>0</v>
      </c>
      <c r="AH367" s="411">
        <v>0</v>
      </c>
      <c r="AI367" s="411">
        <v>0</v>
      </c>
      <c r="AJ367" s="411">
        <f t="shared" ref="AJ367" si="476">AJ366</f>
        <v>0</v>
      </c>
      <c r="AK367" s="411">
        <f t="shared" ref="AK367" si="477">AK366</f>
        <v>0</v>
      </c>
      <c r="AL367" s="411">
        <f t="shared" ref="AL367" si="478">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v>0</v>
      </c>
      <c r="AG370" s="411">
        <v>0</v>
      </c>
      <c r="AH370" s="411">
        <v>0</v>
      </c>
      <c r="AI370" s="411">
        <v>0</v>
      </c>
      <c r="AJ370" s="411">
        <f t="shared" ref="AJ370" si="479">AJ369</f>
        <v>0</v>
      </c>
      <c r="AK370" s="411">
        <f t="shared" ref="AK370" si="480">AK369</f>
        <v>0</v>
      </c>
      <c r="AL370" s="411">
        <f t="shared" ref="AL370" si="481">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v>0</v>
      </c>
      <c r="AG373" s="411">
        <v>0</v>
      </c>
      <c r="AH373" s="411">
        <v>0</v>
      </c>
      <c r="AI373" s="411">
        <v>0</v>
      </c>
      <c r="AJ373" s="411">
        <f t="shared" ref="AJ373" si="482">AJ372</f>
        <v>0</v>
      </c>
      <c r="AK373" s="411">
        <f t="shared" ref="AK373" si="483">AK372</f>
        <v>0</v>
      </c>
      <c r="AL373" s="411">
        <f t="shared" ref="AL373" si="484">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485">Z375</f>
        <v>0</v>
      </c>
      <c r="AA376" s="411">
        <f t="shared" ref="AA376" si="486">AA375</f>
        <v>0</v>
      </c>
      <c r="AB376" s="411">
        <f t="shared" ref="AB376" si="487">AB375</f>
        <v>0</v>
      </c>
      <c r="AC376" s="411">
        <f t="shared" ref="AC376" si="488">AC375</f>
        <v>0</v>
      </c>
      <c r="AD376" s="411">
        <f t="shared" ref="AD376" si="489">AD375</f>
        <v>0</v>
      </c>
      <c r="AE376" s="411">
        <f t="shared" ref="AE376" si="490">AE375</f>
        <v>0</v>
      </c>
      <c r="AF376" s="411">
        <f t="shared" ref="AF376" si="491">AF375</f>
        <v>0</v>
      </c>
      <c r="AG376" s="411">
        <f t="shared" ref="AG376" si="492">AG375</f>
        <v>0</v>
      </c>
      <c r="AH376" s="411">
        <f t="shared" ref="AH376" si="493">AH375</f>
        <v>0</v>
      </c>
      <c r="AI376" s="411">
        <f t="shared" ref="AI376" si="494">AI375</f>
        <v>0</v>
      </c>
      <c r="AJ376" s="411">
        <f t="shared" ref="AJ376" si="495">AJ375</f>
        <v>0</v>
      </c>
      <c r="AK376" s="411">
        <f t="shared" ref="AK376" si="496">AK375</f>
        <v>0</v>
      </c>
      <c r="AL376" s="411">
        <f t="shared" ref="AL376" si="497">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2378479</v>
      </c>
      <c r="E378" s="329"/>
      <c r="F378" s="329"/>
      <c r="G378" s="329"/>
      <c r="H378" s="329"/>
      <c r="I378" s="329"/>
      <c r="J378" s="329"/>
      <c r="K378" s="329"/>
      <c r="L378" s="329"/>
      <c r="M378" s="329"/>
      <c r="N378" s="329"/>
      <c r="O378" s="329">
        <f>SUM(O221:O376)</f>
        <v>268</v>
      </c>
      <c r="P378" s="329"/>
      <c r="Q378" s="329"/>
      <c r="R378" s="329"/>
      <c r="S378" s="329"/>
      <c r="T378" s="329"/>
      <c r="U378" s="329"/>
      <c r="V378" s="329"/>
      <c r="W378" s="329"/>
      <c r="X378" s="329"/>
      <c r="Y378" s="329">
        <f>IF(Y219="kWh",SUMPRODUCT(D221:D376,Y221:Y376))</f>
        <v>413044</v>
      </c>
      <c r="Z378" s="329">
        <f>IF(Z219="kWh",SUMPRODUCT(D221:D376,Z221:Z376))</f>
        <v>266892.70199999999</v>
      </c>
      <c r="AA378" s="329">
        <f>IF(AA219="kw",SUMPRODUCT(N221:N376,O221:O376,AA221:AA376),SUMPRODUCT(D221:D376,AA221:AA376))</f>
        <v>316.48320000000001</v>
      </c>
      <c r="AB378" s="329">
        <f>IF(AB219="kw",SUMPRODUCT(N221:N376,O221:O376,AB221:AB376),SUMPRODUCT(D221:D376,AB221:AB376))</f>
        <v>2098.6991999999996</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162365</v>
      </c>
      <c r="Z379" s="392">
        <f>HLOOKUP(Z218,'2. LRAMVA Threshold'!$B$42:$Q$53,8,FALSE)</f>
        <v>74389</v>
      </c>
      <c r="AA379" s="392">
        <f>HLOOKUP(AA218,'2. LRAMVA Threshold'!$B$42:$Q$53,8,FALSE)</f>
        <v>432.56</v>
      </c>
      <c r="AB379" s="392">
        <f>HLOOKUP(AB218,'2. LRAMVA Threshold'!$B$42:$Q$53,8,FALSE)</f>
        <v>406.65</v>
      </c>
      <c r="AC379" s="771">
        <f>HLOOKUP(AC218,'2. LRAMVA Threshold'!$B$42:$Q$53,8,FALSE)</f>
        <v>0.46</v>
      </c>
      <c r="AD379" s="392">
        <f>HLOOKUP(AD218,'2. LRAMVA Threshold'!$B$42:$Q$53,8,FALSE)</f>
        <v>1405.07</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1.26E-2</v>
      </c>
      <c r="Z381" s="341">
        <f>HLOOKUP(Z$35,'3.  Distribution Rates'!$C$122:$P$133,8,FALSE)</f>
        <v>6.1999999999999998E-3</v>
      </c>
      <c r="AA381" s="341">
        <f>HLOOKUP(AA$35,'3.  Distribution Rates'!$C$122:$P$133,8,FALSE)</f>
        <v>1.7252000000000001</v>
      </c>
      <c r="AB381" s="341">
        <f>HLOOKUP(AB$35,'3.  Distribution Rates'!$C$122:$P$133,8,FALSE)</f>
        <v>1.1460999999999999</v>
      </c>
      <c r="AC381" s="341">
        <f>HLOOKUP(AC$35,'3.  Distribution Rates'!$C$122:$P$133,8,FALSE)</f>
        <v>8.0086999999999993</v>
      </c>
      <c r="AD381" s="341">
        <f>HLOOKUP(AD$35,'3.  Distribution Rates'!$C$122:$P$133,8,FALSE)</f>
        <v>2.5261</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1186.3349294724806</v>
      </c>
      <c r="Z385" s="378">
        <f>'4.  2011-2014 LRAM'!Z527*Z381</f>
        <v>1471.9332219097998</v>
      </c>
      <c r="AA385" s="378">
        <f>'4.  2011-2014 LRAM'!AA527*AA381</f>
        <v>658.26625702501815</v>
      </c>
      <c r="AB385" s="378">
        <f>'4.  2011-2014 LRAM'!AB527*AB381</f>
        <v>263.89107810761635</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498">SUM(Y385:AL385)</f>
        <v>3580.4254865149151</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499">Y208*Y381</f>
        <v>5372.1360000000004</v>
      </c>
      <c r="Z386" s="378">
        <f t="shared" si="499"/>
        <v>747.10994603999995</v>
      </c>
      <c r="AA386" s="378">
        <f t="shared" si="499"/>
        <v>537.48191952000013</v>
      </c>
      <c r="AB386" s="378">
        <f t="shared" si="499"/>
        <v>151.37597112</v>
      </c>
      <c r="AC386" s="378">
        <f t="shared" si="499"/>
        <v>0</v>
      </c>
      <c r="AD386" s="378">
        <f t="shared" si="499"/>
        <v>1118.3539815600002</v>
      </c>
      <c r="AE386" s="378">
        <f t="shared" si="499"/>
        <v>0</v>
      </c>
      <c r="AF386" s="378">
        <f t="shared" si="499"/>
        <v>0</v>
      </c>
      <c r="AG386" s="378">
        <f t="shared" si="499"/>
        <v>0</v>
      </c>
      <c r="AH386" s="378">
        <f t="shared" si="499"/>
        <v>0</v>
      </c>
      <c r="AI386" s="378">
        <f t="shared" si="499"/>
        <v>0</v>
      </c>
      <c r="AJ386" s="378">
        <f t="shared" si="499"/>
        <v>0</v>
      </c>
      <c r="AK386" s="378">
        <f t="shared" si="499"/>
        <v>0</v>
      </c>
      <c r="AL386" s="378">
        <f t="shared" si="499"/>
        <v>0</v>
      </c>
      <c r="AM386" s="628">
        <f t="shared" si="498"/>
        <v>7926.4578182400001</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5204.3544000000002</v>
      </c>
      <c r="Z387" s="378">
        <f t="shared" ref="Z387:AL387" si="500">Z378*Z381</f>
        <v>1654.7347523999999</v>
      </c>
      <c r="AA387" s="378">
        <f t="shared" si="500"/>
        <v>545.99681664000002</v>
      </c>
      <c r="AB387" s="378">
        <f t="shared" si="500"/>
        <v>2405.3191531199991</v>
      </c>
      <c r="AC387" s="378">
        <f t="shared" si="500"/>
        <v>0</v>
      </c>
      <c r="AD387" s="378">
        <f t="shared" si="500"/>
        <v>0</v>
      </c>
      <c r="AE387" s="378">
        <f t="shared" si="500"/>
        <v>0</v>
      </c>
      <c r="AF387" s="378">
        <f t="shared" si="500"/>
        <v>0</v>
      </c>
      <c r="AG387" s="378">
        <f t="shared" si="500"/>
        <v>0</v>
      </c>
      <c r="AH387" s="378">
        <f t="shared" si="500"/>
        <v>0</v>
      </c>
      <c r="AI387" s="378">
        <f t="shared" si="500"/>
        <v>0</v>
      </c>
      <c r="AJ387" s="378">
        <f t="shared" si="500"/>
        <v>0</v>
      </c>
      <c r="AK387" s="378">
        <f t="shared" si="500"/>
        <v>0</v>
      </c>
      <c r="AL387" s="378">
        <f t="shared" si="500"/>
        <v>0</v>
      </c>
      <c r="AM387" s="628">
        <f t="shared" si="498"/>
        <v>9810.4051221599984</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11762.825329472482</v>
      </c>
      <c r="Z388" s="346">
        <f t="shared" ref="Z388:AE388" si="501">SUM(Z382:Z387)</f>
        <v>3873.7779203497994</v>
      </c>
      <c r="AA388" s="346">
        <f t="shared" si="501"/>
        <v>1741.7449931850183</v>
      </c>
      <c r="AB388" s="346">
        <f t="shared" si="501"/>
        <v>2820.5862023476157</v>
      </c>
      <c r="AC388" s="346">
        <f t="shared" si="501"/>
        <v>0</v>
      </c>
      <c r="AD388" s="346">
        <f t="shared" si="501"/>
        <v>1118.3539815600002</v>
      </c>
      <c r="AE388" s="346">
        <f t="shared" si="501"/>
        <v>0</v>
      </c>
      <c r="AF388" s="346">
        <f>SUM(AF382:AF387)</f>
        <v>0</v>
      </c>
      <c r="AG388" s="346">
        <f t="shared" ref="AG388:AL388" si="502">SUM(AG382:AG387)</f>
        <v>0</v>
      </c>
      <c r="AH388" s="346">
        <f t="shared" si="502"/>
        <v>0</v>
      </c>
      <c r="AI388" s="346">
        <f t="shared" si="502"/>
        <v>0</v>
      </c>
      <c r="AJ388" s="346">
        <f t="shared" si="502"/>
        <v>0</v>
      </c>
      <c r="AK388" s="346">
        <f t="shared" si="502"/>
        <v>0</v>
      </c>
      <c r="AL388" s="346">
        <f t="shared" si="502"/>
        <v>0</v>
      </c>
      <c r="AM388" s="407">
        <f>SUM(AM382:AM387)</f>
        <v>21317.288426914914</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2045.799</v>
      </c>
      <c r="Z389" s="347">
        <f t="shared" ref="Z389:AE389" si="503">Z379*Z381</f>
        <v>461.21179999999998</v>
      </c>
      <c r="AA389" s="347">
        <f t="shared" si="503"/>
        <v>746.25251200000002</v>
      </c>
      <c r="AB389" s="347">
        <f t="shared" si="503"/>
        <v>466.06156499999992</v>
      </c>
      <c r="AC389" s="347">
        <f t="shared" si="503"/>
        <v>3.684002</v>
      </c>
      <c r="AD389" s="347">
        <f t="shared" si="503"/>
        <v>3549.347327</v>
      </c>
      <c r="AE389" s="347">
        <f t="shared" si="503"/>
        <v>0</v>
      </c>
      <c r="AF389" s="347">
        <f>AF379*AF381</f>
        <v>0</v>
      </c>
      <c r="AG389" s="347">
        <f t="shared" ref="AG389:AL389" si="504">AG379*AG381</f>
        <v>0</v>
      </c>
      <c r="AH389" s="347">
        <f t="shared" si="504"/>
        <v>0</v>
      </c>
      <c r="AI389" s="347">
        <f t="shared" si="504"/>
        <v>0</v>
      </c>
      <c r="AJ389" s="347">
        <f t="shared" si="504"/>
        <v>0</v>
      </c>
      <c r="AK389" s="347">
        <f t="shared" si="504"/>
        <v>0</v>
      </c>
      <c r="AL389" s="347">
        <f t="shared" si="504"/>
        <v>0</v>
      </c>
      <c r="AM389" s="407">
        <f>SUM(Y389:AL389)</f>
        <v>7272.3562060000004</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14044.932220914914</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413044</v>
      </c>
      <c r="Z392" s="291">
        <f>SUMPRODUCT(E221:E376,Z221:Z376)</f>
        <v>266892.7954</v>
      </c>
      <c r="AA392" s="291">
        <f t="shared" ref="AA392:AL392" si="505">IF(AA219="kw",SUMPRODUCT($N$221:$N$376,$P$221:$P$376,AA221:AA376),SUMPRODUCT($E$221:$E$376,AA221:AA376))</f>
        <v>315.05759999999998</v>
      </c>
      <c r="AB392" s="291">
        <f t="shared" si="505"/>
        <v>2089.2455999999997</v>
      </c>
      <c r="AC392" s="291">
        <f t="shared" si="505"/>
        <v>0</v>
      </c>
      <c r="AD392" s="291">
        <f t="shared" si="505"/>
        <v>0</v>
      </c>
      <c r="AE392" s="291">
        <f t="shared" si="505"/>
        <v>0</v>
      </c>
      <c r="AF392" s="291">
        <f t="shared" si="505"/>
        <v>0</v>
      </c>
      <c r="AG392" s="291">
        <f t="shared" si="505"/>
        <v>0</v>
      </c>
      <c r="AH392" s="291">
        <f t="shared" si="505"/>
        <v>0</v>
      </c>
      <c r="AI392" s="291">
        <f t="shared" si="505"/>
        <v>0</v>
      </c>
      <c r="AJ392" s="291">
        <f t="shared" si="505"/>
        <v>0</v>
      </c>
      <c r="AK392" s="291">
        <f t="shared" si="505"/>
        <v>0</v>
      </c>
      <c r="AL392" s="291">
        <f t="shared" si="505"/>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413044</v>
      </c>
      <c r="Z393" s="291">
        <f>SUMPRODUCT(F221:F376,Z221:Z376)</f>
        <v>261684.7954</v>
      </c>
      <c r="AA393" s="291">
        <f t="shared" ref="AA393:AL393" si="506">IF(AA219="kw",SUMPRODUCT($N$221:$N$376,$Q$221:$Q$376,AA221:AA376),SUMPRODUCT($F$221:$F$376,AA221:AA376))</f>
        <v>315.05759999999998</v>
      </c>
      <c r="AB393" s="291">
        <f t="shared" si="506"/>
        <v>2089.2455999999997</v>
      </c>
      <c r="AC393" s="291">
        <f t="shared" si="506"/>
        <v>0</v>
      </c>
      <c r="AD393" s="291">
        <f t="shared" si="506"/>
        <v>0</v>
      </c>
      <c r="AE393" s="291">
        <f t="shared" si="506"/>
        <v>0</v>
      </c>
      <c r="AF393" s="291">
        <f t="shared" si="506"/>
        <v>0</v>
      </c>
      <c r="AG393" s="291">
        <f t="shared" si="506"/>
        <v>0</v>
      </c>
      <c r="AH393" s="291">
        <f t="shared" si="506"/>
        <v>0</v>
      </c>
      <c r="AI393" s="291">
        <f t="shared" si="506"/>
        <v>0</v>
      </c>
      <c r="AJ393" s="291">
        <f t="shared" si="506"/>
        <v>0</v>
      </c>
      <c r="AK393" s="291">
        <f t="shared" si="506"/>
        <v>0</v>
      </c>
      <c r="AL393" s="291">
        <f t="shared" si="506"/>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413044</v>
      </c>
      <c r="Z394" s="291">
        <f>SUMPRODUCT(G221:G376,Z221:Z376)</f>
        <v>212217.7954</v>
      </c>
      <c r="AA394" s="291">
        <f t="shared" ref="AA394:AL394" si="507">IF(AA219="kw",SUMPRODUCT($N$221:$N$376,$R$221:$R$376,AA221:AA376),SUMPRODUCT($G$221:$G$376,AA221:AA376))</f>
        <v>315.05759999999998</v>
      </c>
      <c r="AB394" s="291">
        <f t="shared" si="507"/>
        <v>2089.2455999999997</v>
      </c>
      <c r="AC394" s="291">
        <f t="shared" si="507"/>
        <v>0</v>
      </c>
      <c r="AD394" s="291">
        <f t="shared" si="507"/>
        <v>0</v>
      </c>
      <c r="AE394" s="291">
        <f t="shared" si="507"/>
        <v>0</v>
      </c>
      <c r="AF394" s="291">
        <f t="shared" si="507"/>
        <v>0</v>
      </c>
      <c r="AG394" s="291">
        <f t="shared" si="507"/>
        <v>0</v>
      </c>
      <c r="AH394" s="291">
        <f t="shared" si="507"/>
        <v>0</v>
      </c>
      <c r="AI394" s="291">
        <f t="shared" si="507"/>
        <v>0</v>
      </c>
      <c r="AJ394" s="291">
        <f t="shared" si="507"/>
        <v>0</v>
      </c>
      <c r="AK394" s="291">
        <f t="shared" si="507"/>
        <v>0</v>
      </c>
      <c r="AL394" s="291">
        <f t="shared" si="507"/>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413044</v>
      </c>
      <c r="Z395" s="326">
        <f>SUMPRODUCT(H221:H376,Z221:Z376)</f>
        <v>200172.7954</v>
      </c>
      <c r="AA395" s="326">
        <f t="shared" ref="AA395:AL395" si="508">IF(AA219="kw",SUMPRODUCT($N$221:$N$376,$S$221:$S$376,AA221:AA376),SUMPRODUCT($H$221:$H$376,AA221:AA376))</f>
        <v>315.05759999999998</v>
      </c>
      <c r="AB395" s="326">
        <f t="shared" si="508"/>
        <v>2089.2455999999997</v>
      </c>
      <c r="AC395" s="326">
        <f t="shared" si="508"/>
        <v>0</v>
      </c>
      <c r="AD395" s="326">
        <f t="shared" si="508"/>
        <v>0</v>
      </c>
      <c r="AE395" s="326">
        <f t="shared" si="508"/>
        <v>0</v>
      </c>
      <c r="AF395" s="326">
        <f t="shared" si="508"/>
        <v>0</v>
      </c>
      <c r="AG395" s="326">
        <f t="shared" si="508"/>
        <v>0</v>
      </c>
      <c r="AH395" s="326">
        <f t="shared" si="508"/>
        <v>0</v>
      </c>
      <c r="AI395" s="326">
        <f t="shared" si="508"/>
        <v>0</v>
      </c>
      <c r="AJ395" s="326">
        <f t="shared" si="508"/>
        <v>0</v>
      </c>
      <c r="AK395" s="326">
        <f t="shared" si="508"/>
        <v>0</v>
      </c>
      <c r="AL395" s="326">
        <f t="shared" si="508"/>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53" t="s">
        <v>211</v>
      </c>
      <c r="C400" s="855" t="s">
        <v>33</v>
      </c>
      <c r="D400" s="284" t="s">
        <v>422</v>
      </c>
      <c r="E400" s="857" t="s">
        <v>209</v>
      </c>
      <c r="F400" s="858"/>
      <c r="G400" s="858"/>
      <c r="H400" s="858"/>
      <c r="I400" s="858"/>
      <c r="J400" s="858"/>
      <c r="K400" s="858"/>
      <c r="L400" s="858"/>
      <c r="M400" s="859"/>
      <c r="N400" s="860" t="s">
        <v>213</v>
      </c>
      <c r="O400" s="284" t="s">
        <v>423</v>
      </c>
      <c r="P400" s="857" t="s">
        <v>212</v>
      </c>
      <c r="Q400" s="858"/>
      <c r="R400" s="858"/>
      <c r="S400" s="858"/>
      <c r="T400" s="858"/>
      <c r="U400" s="858"/>
      <c r="V400" s="858"/>
      <c r="W400" s="858"/>
      <c r="X400" s="859"/>
      <c r="Y400" s="850" t="s">
        <v>243</v>
      </c>
      <c r="Z400" s="851"/>
      <c r="AA400" s="851"/>
      <c r="AB400" s="851"/>
      <c r="AC400" s="851"/>
      <c r="AD400" s="851"/>
      <c r="AE400" s="851"/>
      <c r="AF400" s="851"/>
      <c r="AG400" s="851"/>
      <c r="AH400" s="851"/>
      <c r="AI400" s="851"/>
      <c r="AJ400" s="851"/>
      <c r="AK400" s="851"/>
      <c r="AL400" s="851"/>
      <c r="AM400" s="852"/>
    </row>
    <row r="401" spans="1:39" ht="61.5" customHeight="1">
      <c r="B401" s="854"/>
      <c r="C401" s="856"/>
      <c r="D401" s="285">
        <v>2017</v>
      </c>
      <c r="E401" s="285">
        <v>2018</v>
      </c>
      <c r="F401" s="285">
        <v>2019</v>
      </c>
      <c r="G401" s="285">
        <v>2020</v>
      </c>
      <c r="H401" s="285">
        <v>2021</v>
      </c>
      <c r="I401" s="285">
        <v>2022</v>
      </c>
      <c r="J401" s="285">
        <v>2023</v>
      </c>
      <c r="K401" s="285">
        <v>2024</v>
      </c>
      <c r="L401" s="285">
        <v>2025</v>
      </c>
      <c r="M401" s="285">
        <v>2026</v>
      </c>
      <c r="N401" s="86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50-1499 KW</v>
      </c>
      <c r="AB401" s="285" t="str">
        <f>'1.  LRAMVA Summary'!G52</f>
        <v>Intermediate</v>
      </c>
      <c r="AC401" s="285" t="str">
        <f>'1.  LRAMVA Summary'!H52</f>
        <v>Sentinel</v>
      </c>
      <c r="AD401" s="285" t="str">
        <f>'1.  LRAMVA Summary'!I52</f>
        <v xml:space="preserve">Street Lighting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v>0</v>
      </c>
      <c r="AC405" s="411">
        <v>0</v>
      </c>
      <c r="AD405" s="411">
        <v>0</v>
      </c>
      <c r="AE405" s="411">
        <f t="shared" ref="AE405" si="509">AE404</f>
        <v>0</v>
      </c>
      <c r="AF405" s="411">
        <f t="shared" ref="AF405" si="510">AF404</f>
        <v>0</v>
      </c>
      <c r="AG405" s="411">
        <f t="shared" ref="AG405" si="511">AG404</f>
        <v>0</v>
      </c>
      <c r="AH405" s="411">
        <f t="shared" ref="AH405" si="512">AH404</f>
        <v>0</v>
      </c>
      <c r="AI405" s="411">
        <f t="shared" ref="AI405" si="513">AI404</f>
        <v>0</v>
      </c>
      <c r="AJ405" s="411">
        <f t="shared" ref="AJ405" si="514">AJ404</f>
        <v>0</v>
      </c>
      <c r="AK405" s="411">
        <f t="shared" ref="AK405" si="515">AK404</f>
        <v>0</v>
      </c>
      <c r="AL405" s="411">
        <f t="shared" ref="AL405" si="516">AL404</f>
        <v>0</v>
      </c>
      <c r="AM405" s="297"/>
    </row>
    <row r="406" spans="1:39" ht="15.7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v>0</v>
      </c>
      <c r="AC408" s="411">
        <v>0</v>
      </c>
      <c r="AD408" s="411">
        <v>0</v>
      </c>
      <c r="AE408" s="411">
        <f t="shared" ref="AE408" si="517">AE407</f>
        <v>0</v>
      </c>
      <c r="AF408" s="411">
        <f t="shared" ref="AF408" si="518">AF407</f>
        <v>0</v>
      </c>
      <c r="AG408" s="411">
        <f t="shared" ref="AG408" si="519">AG407</f>
        <v>0</v>
      </c>
      <c r="AH408" s="411">
        <f t="shared" ref="AH408" si="520">AH407</f>
        <v>0</v>
      </c>
      <c r="AI408" s="411">
        <f t="shared" ref="AI408" si="521">AI407</f>
        <v>0</v>
      </c>
      <c r="AJ408" s="411">
        <f t="shared" ref="AJ408" si="522">AJ407</f>
        <v>0</v>
      </c>
      <c r="AK408" s="411">
        <f t="shared" ref="AK408" si="523">AK407</f>
        <v>0</v>
      </c>
      <c r="AL408" s="411">
        <f t="shared" ref="AL408" si="524">AL407</f>
        <v>0</v>
      </c>
      <c r="AM408" s="297"/>
    </row>
    <row r="409" spans="1:39" ht="15.7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v>0</v>
      </c>
      <c r="AC411" s="411">
        <v>0</v>
      </c>
      <c r="AD411" s="411">
        <v>0</v>
      </c>
      <c r="AE411" s="411">
        <f t="shared" ref="AE411" si="525">AE410</f>
        <v>0</v>
      </c>
      <c r="AF411" s="411">
        <f t="shared" ref="AF411" si="526">AF410</f>
        <v>0</v>
      </c>
      <c r="AG411" s="411">
        <f t="shared" ref="AG411" si="527">AG410</f>
        <v>0</v>
      </c>
      <c r="AH411" s="411">
        <f t="shared" ref="AH411" si="528">AH410</f>
        <v>0</v>
      </c>
      <c r="AI411" s="411">
        <f t="shared" ref="AI411" si="529">AI410</f>
        <v>0</v>
      </c>
      <c r="AJ411" s="411">
        <f t="shared" ref="AJ411" si="530">AJ410</f>
        <v>0</v>
      </c>
      <c r="AK411" s="411">
        <f t="shared" ref="AK411" si="531">AK410</f>
        <v>0</v>
      </c>
      <c r="AL411" s="411">
        <f t="shared" ref="AL411" si="532">AL410</f>
        <v>0</v>
      </c>
      <c r="AM411" s="297"/>
    </row>
    <row r="412" spans="1:39"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v>0</v>
      </c>
      <c r="AC414" s="411">
        <v>0</v>
      </c>
      <c r="AD414" s="411">
        <v>0</v>
      </c>
      <c r="AE414" s="411">
        <f t="shared" ref="AE414" si="533">AE413</f>
        <v>0</v>
      </c>
      <c r="AF414" s="411">
        <f t="shared" ref="AF414" si="534">AF413</f>
        <v>0</v>
      </c>
      <c r="AG414" s="411">
        <f t="shared" ref="AG414" si="535">AG413</f>
        <v>0</v>
      </c>
      <c r="AH414" s="411">
        <f t="shared" ref="AH414" si="536">AH413</f>
        <v>0</v>
      </c>
      <c r="AI414" s="411">
        <f t="shared" ref="AI414" si="537">AI413</f>
        <v>0</v>
      </c>
      <c r="AJ414" s="411">
        <f t="shared" ref="AJ414" si="538">AJ413</f>
        <v>0</v>
      </c>
      <c r="AK414" s="411">
        <f t="shared" ref="AK414" si="539">AK413</f>
        <v>0</v>
      </c>
      <c r="AL414" s="411">
        <f t="shared" ref="AL414" si="540">AL413</f>
        <v>0</v>
      </c>
      <c r="AM414" s="297"/>
    </row>
    <row r="415" spans="1:39"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v>0</v>
      </c>
      <c r="AC417" s="411">
        <v>0</v>
      </c>
      <c r="AD417" s="411">
        <v>0</v>
      </c>
      <c r="AE417" s="411">
        <f t="shared" ref="AE417" si="541">AE416</f>
        <v>0</v>
      </c>
      <c r="AF417" s="411">
        <f t="shared" ref="AF417" si="542">AF416</f>
        <v>0</v>
      </c>
      <c r="AG417" s="411">
        <f t="shared" ref="AG417" si="543">AG416</f>
        <v>0</v>
      </c>
      <c r="AH417" s="411">
        <f t="shared" ref="AH417" si="544">AH416</f>
        <v>0</v>
      </c>
      <c r="AI417" s="411">
        <f t="shared" ref="AI417" si="545">AI416</f>
        <v>0</v>
      </c>
      <c r="AJ417" s="411">
        <f t="shared" ref="AJ417" si="546">AJ416</f>
        <v>0</v>
      </c>
      <c r="AK417" s="411">
        <f t="shared" ref="AK417" si="547">AK416</f>
        <v>0</v>
      </c>
      <c r="AL417" s="411">
        <f t="shared" ref="AL417" si="548">AL416</f>
        <v>0</v>
      </c>
      <c r="AM417" s="297"/>
    </row>
    <row r="418" spans="1:39"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v>0</v>
      </c>
      <c r="AC421" s="411">
        <v>0</v>
      </c>
      <c r="AD421" s="411">
        <v>0</v>
      </c>
      <c r="AE421" s="411">
        <f t="shared" ref="AE421" si="549">AE420</f>
        <v>0</v>
      </c>
      <c r="AF421" s="411">
        <f t="shared" ref="AF421" si="550">AF420</f>
        <v>0</v>
      </c>
      <c r="AG421" s="411">
        <f t="shared" ref="AG421" si="551">AG420</f>
        <v>0</v>
      </c>
      <c r="AH421" s="411">
        <f t="shared" ref="AH421" si="552">AH420</f>
        <v>0</v>
      </c>
      <c r="AI421" s="411">
        <f t="shared" ref="AI421" si="553">AI420</f>
        <v>0</v>
      </c>
      <c r="AJ421" s="411">
        <f t="shared" ref="AJ421" si="554">AJ420</f>
        <v>0</v>
      </c>
      <c r="AK421" s="411">
        <f t="shared" ref="AK421" si="555">AK420</f>
        <v>0</v>
      </c>
      <c r="AL421" s="411">
        <f t="shared" ref="AL421" si="556">AL420</f>
        <v>0</v>
      </c>
      <c r="AM421" s="311"/>
    </row>
    <row r="422" spans="1:39"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v>0</v>
      </c>
      <c r="AC424" s="411">
        <v>0</v>
      </c>
      <c r="AD424" s="411">
        <v>0</v>
      </c>
      <c r="AE424" s="411">
        <f t="shared" ref="AE424" si="557">AE423</f>
        <v>0</v>
      </c>
      <c r="AF424" s="411">
        <f t="shared" ref="AF424" si="558">AF423</f>
        <v>0</v>
      </c>
      <c r="AG424" s="411">
        <f t="shared" ref="AG424" si="559">AG423</f>
        <v>0</v>
      </c>
      <c r="AH424" s="411">
        <f t="shared" ref="AH424" si="560">AH423</f>
        <v>0</v>
      </c>
      <c r="AI424" s="411">
        <f t="shared" ref="AI424" si="561">AI423</f>
        <v>0</v>
      </c>
      <c r="AJ424" s="411">
        <f t="shared" ref="AJ424" si="562">AJ423</f>
        <v>0</v>
      </c>
      <c r="AK424" s="411">
        <f t="shared" ref="AK424" si="563">AK423</f>
        <v>0</v>
      </c>
      <c r="AL424" s="411">
        <f t="shared" ref="AL424" si="564">AL423</f>
        <v>0</v>
      </c>
      <c r="AM424" s="311"/>
    </row>
    <row r="425" spans="1:39"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v>0</v>
      </c>
      <c r="AC427" s="411">
        <v>0</v>
      </c>
      <c r="AD427" s="411">
        <v>0</v>
      </c>
      <c r="AE427" s="411">
        <f t="shared" ref="AE427" si="565">AE426</f>
        <v>0</v>
      </c>
      <c r="AF427" s="411">
        <f t="shared" ref="AF427" si="566">AF426</f>
        <v>0</v>
      </c>
      <c r="AG427" s="411">
        <f t="shared" ref="AG427" si="567">AG426</f>
        <v>0</v>
      </c>
      <c r="AH427" s="411">
        <f t="shared" ref="AH427" si="568">AH426</f>
        <v>0</v>
      </c>
      <c r="AI427" s="411">
        <f t="shared" ref="AI427" si="569">AI426</f>
        <v>0</v>
      </c>
      <c r="AJ427" s="411">
        <f t="shared" ref="AJ427" si="570">AJ426</f>
        <v>0</v>
      </c>
      <c r="AK427" s="411">
        <f t="shared" ref="AK427" si="571">AK426</f>
        <v>0</v>
      </c>
      <c r="AL427" s="411">
        <f t="shared" ref="AL427" si="572">AL426</f>
        <v>0</v>
      </c>
      <c r="AM427" s="311"/>
    </row>
    <row r="428" spans="1:39"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v>0</v>
      </c>
      <c r="AC430" s="411">
        <v>0</v>
      </c>
      <c r="AD430" s="411">
        <v>0</v>
      </c>
      <c r="AE430" s="411">
        <f t="shared" ref="AE430" si="573">AE429</f>
        <v>0</v>
      </c>
      <c r="AF430" s="411">
        <f t="shared" ref="AF430" si="574">AF429</f>
        <v>0</v>
      </c>
      <c r="AG430" s="411">
        <f t="shared" ref="AG430" si="575">AG429</f>
        <v>0</v>
      </c>
      <c r="AH430" s="411">
        <f t="shared" ref="AH430" si="576">AH429</f>
        <v>0</v>
      </c>
      <c r="AI430" s="411">
        <f t="shared" ref="AI430" si="577">AI429</f>
        <v>0</v>
      </c>
      <c r="AJ430" s="411">
        <f t="shared" ref="AJ430" si="578">AJ429</f>
        <v>0</v>
      </c>
      <c r="AK430" s="411">
        <f t="shared" ref="AK430" si="579">AK429</f>
        <v>0</v>
      </c>
      <c r="AL430" s="411">
        <f t="shared" ref="AL430" si="580">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v>0</v>
      </c>
      <c r="AC433" s="411">
        <v>0</v>
      </c>
      <c r="AD433" s="411">
        <v>0</v>
      </c>
      <c r="AE433" s="411">
        <f t="shared" ref="AE433" si="581">AE432</f>
        <v>0</v>
      </c>
      <c r="AF433" s="411">
        <f t="shared" ref="AF433" si="582">AF432</f>
        <v>0</v>
      </c>
      <c r="AG433" s="411">
        <f t="shared" ref="AG433" si="583">AG432</f>
        <v>0</v>
      </c>
      <c r="AH433" s="411">
        <f t="shared" ref="AH433" si="584">AH432</f>
        <v>0</v>
      </c>
      <c r="AI433" s="411">
        <f t="shared" ref="AI433" si="585">AI432</f>
        <v>0</v>
      </c>
      <c r="AJ433" s="411">
        <f t="shared" ref="AJ433" si="586">AJ432</f>
        <v>0</v>
      </c>
      <c r="AK433" s="411">
        <f t="shared" ref="AK433" si="587">AK432</f>
        <v>0</v>
      </c>
      <c r="AL433" s="411">
        <f t="shared" ref="AL433" si="588">AL432</f>
        <v>0</v>
      </c>
      <c r="AM433" s="311"/>
    </row>
    <row r="434" spans="1:40"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v>0</v>
      </c>
      <c r="AC437" s="411">
        <v>0</v>
      </c>
      <c r="AD437" s="411">
        <v>0</v>
      </c>
      <c r="AE437" s="411">
        <f t="shared" ref="AE437" si="589">AE436</f>
        <v>0</v>
      </c>
      <c r="AF437" s="411">
        <f t="shared" ref="AF437" si="590">AF436</f>
        <v>0</v>
      </c>
      <c r="AG437" s="411">
        <f t="shared" ref="AG437" si="591">AG436</f>
        <v>0</v>
      </c>
      <c r="AH437" s="411">
        <f t="shared" ref="AH437" si="592">AH436</f>
        <v>0</v>
      </c>
      <c r="AI437" s="411">
        <f t="shared" ref="AI437" si="593">AI436</f>
        <v>0</v>
      </c>
      <c r="AJ437" s="411">
        <f t="shared" ref="AJ437" si="594">AJ436</f>
        <v>0</v>
      </c>
      <c r="AK437" s="411">
        <f t="shared" ref="AK437" si="595">AK436</f>
        <v>0</v>
      </c>
      <c r="AL437" s="411">
        <f t="shared" ref="AL437" si="596">AL436</f>
        <v>0</v>
      </c>
      <c r="AM437" s="297"/>
    </row>
    <row r="438" spans="1:40"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v>0</v>
      </c>
      <c r="AC440" s="411">
        <v>0</v>
      </c>
      <c r="AD440" s="411">
        <v>0</v>
      </c>
      <c r="AE440" s="411">
        <f t="shared" ref="AE440" si="597">AE439</f>
        <v>0</v>
      </c>
      <c r="AF440" s="411">
        <f t="shared" ref="AF440" si="598">AF439</f>
        <v>0</v>
      </c>
      <c r="AG440" s="411">
        <f t="shared" ref="AG440" si="599">AG439</f>
        <v>0</v>
      </c>
      <c r="AH440" s="411">
        <f t="shared" ref="AH440" si="600">AH439</f>
        <v>0</v>
      </c>
      <c r="AI440" s="411">
        <f t="shared" ref="AI440" si="601">AI439</f>
        <v>0</v>
      </c>
      <c r="AJ440" s="411">
        <f t="shared" ref="AJ440" si="602">AJ439</f>
        <v>0</v>
      </c>
      <c r="AK440" s="411">
        <f t="shared" ref="AK440" si="603">AK439</f>
        <v>0</v>
      </c>
      <c r="AL440" s="411">
        <f t="shared" ref="AL440" si="604">AL439</f>
        <v>0</v>
      </c>
      <c r="AM440" s="297"/>
    </row>
    <row r="441" spans="1:40"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v>0</v>
      </c>
      <c r="AC443" s="411">
        <v>0</v>
      </c>
      <c r="AD443" s="411">
        <v>0</v>
      </c>
      <c r="AE443" s="411">
        <f t="shared" ref="AE443" si="605">AE442</f>
        <v>0</v>
      </c>
      <c r="AF443" s="411">
        <f t="shared" ref="AF443" si="606">AF442</f>
        <v>0</v>
      </c>
      <c r="AG443" s="411">
        <f t="shared" ref="AG443" si="607">AG442</f>
        <v>0</v>
      </c>
      <c r="AH443" s="411">
        <f t="shared" ref="AH443" si="608">AH442</f>
        <v>0</v>
      </c>
      <c r="AI443" s="411">
        <f t="shared" ref="AI443" si="609">AI442</f>
        <v>0</v>
      </c>
      <c r="AJ443" s="411">
        <f t="shared" ref="AJ443" si="610">AJ442</f>
        <v>0</v>
      </c>
      <c r="AK443" s="411">
        <f t="shared" ref="AK443" si="611">AK442</f>
        <v>0</v>
      </c>
      <c r="AL443" s="411">
        <f t="shared" ref="AL443" si="612">AL442</f>
        <v>0</v>
      </c>
      <c r="AM443" s="306"/>
    </row>
    <row r="444" spans="1:40"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v>0</v>
      </c>
      <c r="AC447" s="411">
        <v>0</v>
      </c>
      <c r="AD447" s="411">
        <v>0</v>
      </c>
      <c r="AE447" s="411">
        <f t="shared" ref="AE447" si="613">AE446</f>
        <v>0</v>
      </c>
      <c r="AF447" s="411">
        <f t="shared" ref="AF447" si="614">AF446</f>
        <v>0</v>
      </c>
      <c r="AG447" s="411">
        <f t="shared" ref="AG447" si="615">AG446</f>
        <v>0</v>
      </c>
      <c r="AH447" s="411">
        <f t="shared" ref="AH447" si="616">AH446</f>
        <v>0</v>
      </c>
      <c r="AI447" s="411">
        <f t="shared" ref="AI447" si="617">AI446</f>
        <v>0</v>
      </c>
      <c r="AJ447" s="411">
        <f t="shared" ref="AJ447" si="618">AJ446</f>
        <v>0</v>
      </c>
      <c r="AK447" s="411">
        <f t="shared" ref="AK447" si="619">AK446</f>
        <v>0</v>
      </c>
      <c r="AL447" s="411">
        <f t="shared" ref="AL447" si="620">AL446</f>
        <v>0</v>
      </c>
      <c r="AM447" s="297"/>
    </row>
    <row r="448" spans="1:40" outlineLevel="1">
      <c r="A448" s="531"/>
      <c r="B448" s="527"/>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v>0</v>
      </c>
      <c r="AC451" s="411">
        <v>0</v>
      </c>
      <c r="AD451" s="411">
        <v>0</v>
      </c>
      <c r="AE451" s="411">
        <f t="shared" ref="AE451:AL451" si="621">AE450</f>
        <v>0</v>
      </c>
      <c r="AF451" s="411">
        <f t="shared" si="621"/>
        <v>0</v>
      </c>
      <c r="AG451" s="411">
        <f t="shared" si="621"/>
        <v>0</v>
      </c>
      <c r="AH451" s="411">
        <f t="shared" si="621"/>
        <v>0</v>
      </c>
      <c r="AI451" s="411">
        <f t="shared" si="621"/>
        <v>0</v>
      </c>
      <c r="AJ451" s="411">
        <f t="shared" si="621"/>
        <v>0</v>
      </c>
      <c r="AK451" s="411">
        <f t="shared" si="621"/>
        <v>0</v>
      </c>
      <c r="AL451" s="411">
        <f t="shared" si="621"/>
        <v>0</v>
      </c>
      <c r="AM451" s="297"/>
    </row>
    <row r="452" spans="1:40"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v>0</v>
      </c>
      <c r="AC454" s="411">
        <v>0</v>
      </c>
      <c r="AD454" s="411">
        <v>0</v>
      </c>
      <c r="AE454" s="411">
        <f t="shared" ref="AE454:AL454" si="622">AE453</f>
        <v>0</v>
      </c>
      <c r="AF454" s="411">
        <f t="shared" si="622"/>
        <v>0</v>
      </c>
      <c r="AG454" s="411">
        <f t="shared" si="622"/>
        <v>0</v>
      </c>
      <c r="AH454" s="411">
        <f t="shared" si="622"/>
        <v>0</v>
      </c>
      <c r="AI454" s="411">
        <f t="shared" si="622"/>
        <v>0</v>
      </c>
      <c r="AJ454" s="411">
        <f t="shared" si="622"/>
        <v>0</v>
      </c>
      <c r="AK454" s="411">
        <f t="shared" si="622"/>
        <v>0</v>
      </c>
      <c r="AL454" s="411">
        <f t="shared" si="622"/>
        <v>0</v>
      </c>
      <c r="AM454" s="297"/>
    </row>
    <row r="455" spans="1:40" s="283" customFormat="1"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11">
        <v>0</v>
      </c>
      <c r="Z458" s="411">
        <v>0</v>
      </c>
      <c r="AA458" s="411">
        <v>0</v>
      </c>
      <c r="AB458" s="411">
        <v>0</v>
      </c>
      <c r="AC458" s="411">
        <v>0</v>
      </c>
      <c r="AD458" s="411">
        <v>0</v>
      </c>
      <c r="AE458" s="411">
        <f t="shared" ref="AE458:AL458" si="623">AE457</f>
        <v>0</v>
      </c>
      <c r="AF458" s="411">
        <f t="shared" si="623"/>
        <v>0</v>
      </c>
      <c r="AG458" s="411">
        <f t="shared" si="623"/>
        <v>0</v>
      </c>
      <c r="AH458" s="411">
        <f t="shared" si="623"/>
        <v>0</v>
      </c>
      <c r="AI458" s="411">
        <f t="shared" si="623"/>
        <v>0</v>
      </c>
      <c r="AJ458" s="411">
        <f t="shared" si="623"/>
        <v>0</v>
      </c>
      <c r="AK458" s="411">
        <f t="shared" si="623"/>
        <v>0</v>
      </c>
      <c r="AL458" s="411">
        <f t="shared" si="623"/>
        <v>0</v>
      </c>
      <c r="AM458" s="306"/>
    </row>
    <row r="459" spans="1:40"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11">
        <v>0</v>
      </c>
      <c r="Z461" s="411">
        <v>0</v>
      </c>
      <c r="AA461" s="411">
        <v>0</v>
      </c>
      <c r="AB461" s="411">
        <v>0</v>
      </c>
      <c r="AC461" s="411">
        <v>0</v>
      </c>
      <c r="AD461" s="411">
        <v>0</v>
      </c>
      <c r="AE461" s="411">
        <f t="shared" ref="AE461:AL461" si="624">AE460</f>
        <v>0</v>
      </c>
      <c r="AF461" s="411">
        <f t="shared" si="624"/>
        <v>0</v>
      </c>
      <c r="AG461" s="411">
        <f t="shared" si="624"/>
        <v>0</v>
      </c>
      <c r="AH461" s="411">
        <f t="shared" si="624"/>
        <v>0</v>
      </c>
      <c r="AI461" s="411">
        <f t="shared" si="624"/>
        <v>0</v>
      </c>
      <c r="AJ461" s="411">
        <f t="shared" si="624"/>
        <v>0</v>
      </c>
      <c r="AK461" s="411">
        <f t="shared" si="624"/>
        <v>0</v>
      </c>
      <c r="AL461" s="411">
        <f t="shared" si="624"/>
        <v>0</v>
      </c>
      <c r="AM461" s="306"/>
    </row>
    <row r="462" spans="1:40"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1">
        <v>0</v>
      </c>
      <c r="Z464" s="411">
        <v>0</v>
      </c>
      <c r="AA464" s="411">
        <v>0</v>
      </c>
      <c r="AB464" s="411">
        <v>0</v>
      </c>
      <c r="AC464" s="411">
        <v>0</v>
      </c>
      <c r="AD464" s="411">
        <v>0</v>
      </c>
      <c r="AE464" s="411">
        <f t="shared" ref="AE464:AL464" si="625">AE463</f>
        <v>0</v>
      </c>
      <c r="AF464" s="411">
        <f t="shared" si="625"/>
        <v>0</v>
      </c>
      <c r="AG464" s="411">
        <f t="shared" si="625"/>
        <v>0</v>
      </c>
      <c r="AH464" s="411">
        <f t="shared" si="625"/>
        <v>0</v>
      </c>
      <c r="AI464" s="411">
        <f t="shared" si="625"/>
        <v>0</v>
      </c>
      <c r="AJ464" s="411">
        <f t="shared" si="625"/>
        <v>0</v>
      </c>
      <c r="AK464" s="411">
        <f t="shared" si="625"/>
        <v>0</v>
      </c>
      <c r="AL464" s="411">
        <f t="shared" si="625"/>
        <v>0</v>
      </c>
      <c r="AM464" s="297"/>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1">
        <v>0</v>
      </c>
      <c r="Z467" s="411">
        <v>0</v>
      </c>
      <c r="AA467" s="411">
        <v>0</v>
      </c>
      <c r="AB467" s="411">
        <v>0</v>
      </c>
      <c r="AC467" s="411">
        <v>0</v>
      </c>
      <c r="AD467" s="411">
        <v>0</v>
      </c>
      <c r="AE467" s="411">
        <f t="shared" ref="AE467:AL467" si="626">AE466</f>
        <v>0</v>
      </c>
      <c r="AF467" s="411">
        <f t="shared" si="626"/>
        <v>0</v>
      </c>
      <c r="AG467" s="411">
        <f t="shared" si="626"/>
        <v>0</v>
      </c>
      <c r="AH467" s="411">
        <f t="shared" si="626"/>
        <v>0</v>
      </c>
      <c r="AI467" s="411">
        <f t="shared" si="626"/>
        <v>0</v>
      </c>
      <c r="AJ467" s="411">
        <f t="shared" si="626"/>
        <v>0</v>
      </c>
      <c r="AK467" s="411">
        <f t="shared" si="626"/>
        <v>0</v>
      </c>
      <c r="AL467" s="411">
        <f t="shared" si="626"/>
        <v>0</v>
      </c>
      <c r="AM467" s="306"/>
    </row>
    <row r="468" spans="1:39" ht="15.7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v>275911</v>
      </c>
      <c r="E471" s="295">
        <v>221553</v>
      </c>
      <c r="F471" s="295">
        <v>221553</v>
      </c>
      <c r="G471" s="295">
        <v>221553</v>
      </c>
      <c r="H471" s="295">
        <v>221553</v>
      </c>
      <c r="I471" s="295">
        <v>221553</v>
      </c>
      <c r="J471" s="295">
        <v>221553</v>
      </c>
      <c r="K471" s="295">
        <v>221552</v>
      </c>
      <c r="L471" s="295">
        <v>221552</v>
      </c>
      <c r="M471" s="295">
        <v>220191</v>
      </c>
      <c r="N471" s="291"/>
      <c r="O471" s="295">
        <v>20</v>
      </c>
      <c r="P471" s="295">
        <v>16</v>
      </c>
      <c r="Q471" s="295">
        <v>16</v>
      </c>
      <c r="R471" s="295">
        <v>16</v>
      </c>
      <c r="S471" s="295">
        <v>16</v>
      </c>
      <c r="T471" s="295">
        <v>16</v>
      </c>
      <c r="U471" s="295">
        <v>16</v>
      </c>
      <c r="V471" s="295">
        <v>16</v>
      </c>
      <c r="W471" s="295">
        <v>16</v>
      </c>
      <c r="X471" s="295">
        <v>16</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1"/>
      <c r="B472" s="431" t="s">
        <v>308</v>
      </c>
      <c r="C472" s="291" t="s">
        <v>163</v>
      </c>
      <c r="D472" s="295">
        <v>375.50448702495402</v>
      </c>
      <c r="E472" s="295"/>
      <c r="F472" s="295"/>
      <c r="G472" s="295"/>
      <c r="H472" s="295"/>
      <c r="I472" s="295"/>
      <c r="J472" s="295"/>
      <c r="K472" s="295"/>
      <c r="L472" s="295"/>
      <c r="M472" s="295"/>
      <c r="N472" s="291"/>
      <c r="O472" s="295"/>
      <c r="P472" s="295"/>
      <c r="Q472" s="295"/>
      <c r="R472" s="295"/>
      <c r="S472" s="295"/>
      <c r="T472" s="295"/>
      <c r="U472" s="295"/>
      <c r="V472" s="295"/>
      <c r="W472" s="295"/>
      <c r="X472" s="295"/>
      <c r="Y472" s="411">
        <v>1</v>
      </c>
      <c r="Z472" s="411">
        <v>0</v>
      </c>
      <c r="AA472" s="411">
        <v>0</v>
      </c>
      <c r="AB472" s="411">
        <v>0</v>
      </c>
      <c r="AC472" s="411">
        <v>0</v>
      </c>
      <c r="AD472" s="411">
        <v>0</v>
      </c>
      <c r="AE472" s="411">
        <f t="shared" ref="AE472" si="627">AE471</f>
        <v>0</v>
      </c>
      <c r="AF472" s="411">
        <f t="shared" ref="AF472" si="628">AF471</f>
        <v>0</v>
      </c>
      <c r="AG472" s="411">
        <f t="shared" ref="AG472" si="629">AG471</f>
        <v>0</v>
      </c>
      <c r="AH472" s="411">
        <f t="shared" ref="AH472" si="630">AH471</f>
        <v>0</v>
      </c>
      <c r="AI472" s="411">
        <f t="shared" ref="AI472" si="631">AI471</f>
        <v>0</v>
      </c>
      <c r="AJ472" s="411">
        <f t="shared" ref="AJ472" si="632">AJ471</f>
        <v>0</v>
      </c>
      <c r="AK472" s="411">
        <f t="shared" ref="AK472" si="633">AK471</f>
        <v>0</v>
      </c>
      <c r="AL472" s="411">
        <f t="shared" ref="AL472" si="634">AL471</f>
        <v>0</v>
      </c>
      <c r="AM472" s="306"/>
    </row>
    <row r="473" spans="1:39"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v>27467</v>
      </c>
      <c r="E474" s="295">
        <v>27467</v>
      </c>
      <c r="F474" s="295">
        <v>27467</v>
      </c>
      <c r="G474" s="295">
        <v>27467</v>
      </c>
      <c r="H474" s="295">
        <v>27467</v>
      </c>
      <c r="I474" s="295">
        <v>27467</v>
      </c>
      <c r="J474" s="295">
        <v>27467</v>
      </c>
      <c r="K474" s="295">
        <v>27467</v>
      </c>
      <c r="L474" s="295">
        <v>27467</v>
      </c>
      <c r="M474" s="295">
        <v>27467</v>
      </c>
      <c r="N474" s="291"/>
      <c r="O474" s="295">
        <v>7</v>
      </c>
      <c r="P474" s="295">
        <v>7</v>
      </c>
      <c r="Q474" s="295">
        <v>7</v>
      </c>
      <c r="R474" s="295">
        <v>7</v>
      </c>
      <c r="S474" s="295">
        <v>7</v>
      </c>
      <c r="T474" s="295">
        <v>7</v>
      </c>
      <c r="U474" s="295">
        <v>7</v>
      </c>
      <c r="V474" s="295">
        <v>7</v>
      </c>
      <c r="W474" s="295">
        <v>7</v>
      </c>
      <c r="X474" s="295">
        <v>7</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1"/>
      <c r="B475" s="431" t="s">
        <v>308</v>
      </c>
      <c r="C475" s="291" t="s">
        <v>163</v>
      </c>
      <c r="D475" s="295">
        <v>7560</v>
      </c>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v>0</v>
      </c>
      <c r="AC475" s="411">
        <v>0</v>
      </c>
      <c r="AD475" s="411">
        <v>0</v>
      </c>
      <c r="AE475" s="411">
        <f t="shared" ref="AE475" si="635">AE474</f>
        <v>0</v>
      </c>
      <c r="AF475" s="411">
        <f t="shared" ref="AF475" si="636">AF474</f>
        <v>0</v>
      </c>
      <c r="AG475" s="411">
        <f t="shared" ref="AG475" si="637">AG474</f>
        <v>0</v>
      </c>
      <c r="AH475" s="411">
        <f t="shared" ref="AH475" si="638">AH474</f>
        <v>0</v>
      </c>
      <c r="AI475" s="411">
        <f t="shared" ref="AI475" si="639">AI474</f>
        <v>0</v>
      </c>
      <c r="AJ475" s="411">
        <f t="shared" ref="AJ475" si="640">AJ474</f>
        <v>0</v>
      </c>
      <c r="AK475" s="411">
        <f t="shared" ref="AK475" si="641">AK474</f>
        <v>0</v>
      </c>
      <c r="AL475" s="411">
        <f t="shared" ref="AL475" si="642">AL474</f>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v>0</v>
      </c>
      <c r="AC478" s="411">
        <v>0</v>
      </c>
      <c r="AD478" s="411">
        <v>0</v>
      </c>
      <c r="AE478" s="411">
        <f t="shared" ref="AE478" si="643">AE477</f>
        <v>0</v>
      </c>
      <c r="AF478" s="411">
        <f t="shared" ref="AF478" si="644">AF477</f>
        <v>0</v>
      </c>
      <c r="AG478" s="411">
        <f t="shared" ref="AG478" si="645">AG477</f>
        <v>0</v>
      </c>
      <c r="AH478" s="411">
        <f t="shared" ref="AH478" si="646">AH477</f>
        <v>0</v>
      </c>
      <c r="AI478" s="411">
        <f t="shared" ref="AI478" si="647">AI477</f>
        <v>0</v>
      </c>
      <c r="AJ478" s="411">
        <f t="shared" ref="AJ478" si="648">AJ477</f>
        <v>0</v>
      </c>
      <c r="AK478" s="411">
        <f t="shared" ref="AK478" si="649">AK477</f>
        <v>0</v>
      </c>
      <c r="AL478" s="411">
        <f t="shared" ref="AL478" si="650">AL477</f>
        <v>0</v>
      </c>
      <c r="AM478" s="306"/>
    </row>
    <row r="479" spans="1:39"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v>226017</v>
      </c>
      <c r="E480" s="295">
        <v>163679</v>
      </c>
      <c r="F480" s="295">
        <v>163679</v>
      </c>
      <c r="G480" s="295">
        <v>163679</v>
      </c>
      <c r="H480" s="295">
        <v>163679</v>
      </c>
      <c r="I480" s="295">
        <v>163679</v>
      </c>
      <c r="J480" s="295">
        <v>163679</v>
      </c>
      <c r="K480" s="295">
        <v>163675</v>
      </c>
      <c r="L480" s="295">
        <v>163675</v>
      </c>
      <c r="M480" s="295">
        <v>163675</v>
      </c>
      <c r="N480" s="291"/>
      <c r="O480" s="295">
        <v>16</v>
      </c>
      <c r="P480" s="295">
        <v>11</v>
      </c>
      <c r="Q480" s="295">
        <v>11</v>
      </c>
      <c r="R480" s="295">
        <v>11</v>
      </c>
      <c r="S480" s="295">
        <v>11</v>
      </c>
      <c r="T480" s="295">
        <v>11</v>
      </c>
      <c r="U480" s="295">
        <v>11</v>
      </c>
      <c r="V480" s="295">
        <v>11</v>
      </c>
      <c r="W480" s="295">
        <v>11</v>
      </c>
      <c r="X480" s="295">
        <v>11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v>0</v>
      </c>
      <c r="AD481" s="411">
        <v>0</v>
      </c>
      <c r="AE481" s="411">
        <f t="shared" ref="AE481" si="651">AE480</f>
        <v>0</v>
      </c>
      <c r="AF481" s="411">
        <f t="shared" ref="AF481" si="652">AF480</f>
        <v>0</v>
      </c>
      <c r="AG481" s="411">
        <f t="shared" ref="AG481" si="653">AG480</f>
        <v>0</v>
      </c>
      <c r="AH481" s="411">
        <f t="shared" ref="AH481" si="654">AH480</f>
        <v>0</v>
      </c>
      <c r="AI481" s="411">
        <f t="shared" ref="AI481" si="655">AI480</f>
        <v>0</v>
      </c>
      <c r="AJ481" s="411">
        <f t="shared" ref="AJ481" si="656">AJ480</f>
        <v>0</v>
      </c>
      <c r="AK481" s="411">
        <f t="shared" ref="AK481" si="657">AK480</f>
        <v>0</v>
      </c>
      <c r="AL481" s="411">
        <f t="shared" ref="AL481" si="658">AL480</f>
        <v>0</v>
      </c>
      <c r="AM481" s="306"/>
    </row>
    <row r="482" spans="1:39"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v>0</v>
      </c>
      <c r="AC485" s="411">
        <v>0</v>
      </c>
      <c r="AD485" s="411">
        <v>0</v>
      </c>
      <c r="AE485" s="411">
        <f t="shared" ref="AE485" si="659">AE484</f>
        <v>0</v>
      </c>
      <c r="AF485" s="411">
        <f t="shared" ref="AF485" si="660">AF484</f>
        <v>0</v>
      </c>
      <c r="AG485" s="411">
        <f t="shared" ref="AG485" si="661">AG484</f>
        <v>0</v>
      </c>
      <c r="AH485" s="411">
        <f t="shared" ref="AH485" si="662">AH484</f>
        <v>0</v>
      </c>
      <c r="AI485" s="411">
        <f t="shared" ref="AI485" si="663">AI484</f>
        <v>0</v>
      </c>
      <c r="AJ485" s="411">
        <f t="shared" ref="AJ485" si="664">AJ484</f>
        <v>0</v>
      </c>
      <c r="AK485" s="411">
        <f t="shared" ref="AK485" si="665">AK484</f>
        <v>0</v>
      </c>
      <c r="AL485" s="411">
        <f t="shared" ref="AL485" si="666">AL484</f>
        <v>0</v>
      </c>
      <c r="AM485" s="306"/>
    </row>
    <row r="486" spans="1:39"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295">
        <v>193562</v>
      </c>
      <c r="E487" s="295">
        <v>193562</v>
      </c>
      <c r="F487" s="295">
        <v>193562</v>
      </c>
      <c r="G487" s="295">
        <v>193562</v>
      </c>
      <c r="H487" s="295">
        <v>193562</v>
      </c>
      <c r="I487" s="295">
        <v>193562</v>
      </c>
      <c r="J487" s="295">
        <v>193562</v>
      </c>
      <c r="K487" s="295">
        <v>193562</v>
      </c>
      <c r="L487" s="295">
        <v>193562</v>
      </c>
      <c r="M487" s="295">
        <v>193562</v>
      </c>
      <c r="N487" s="295">
        <v>12</v>
      </c>
      <c r="O487" s="295">
        <v>15</v>
      </c>
      <c r="P487" s="295">
        <v>15</v>
      </c>
      <c r="Q487" s="295">
        <v>15</v>
      </c>
      <c r="R487" s="295">
        <v>15</v>
      </c>
      <c r="S487" s="295">
        <v>15</v>
      </c>
      <c r="T487" s="295">
        <v>15</v>
      </c>
      <c r="U487" s="295">
        <v>15</v>
      </c>
      <c r="V487" s="295">
        <v>15</v>
      </c>
      <c r="W487" s="295">
        <v>15</v>
      </c>
      <c r="X487" s="295">
        <v>15</v>
      </c>
      <c r="Y487" s="426"/>
      <c r="Z487" s="410">
        <v>0.06</v>
      </c>
      <c r="AA487" s="410">
        <v>0.04</v>
      </c>
      <c r="AB487" s="410">
        <v>0.9</v>
      </c>
      <c r="AC487" s="410"/>
      <c r="AD487" s="410"/>
      <c r="AE487" s="410"/>
      <c r="AF487" s="415"/>
      <c r="AG487" s="415"/>
      <c r="AH487" s="415"/>
      <c r="AI487" s="415"/>
      <c r="AJ487" s="415"/>
      <c r="AK487" s="415"/>
      <c r="AL487" s="415"/>
      <c r="AM487" s="296">
        <f>SUM(Y487:AL487)</f>
        <v>1</v>
      </c>
    </row>
    <row r="488" spans="1:39" outlineLevel="1">
      <c r="A488" s="531"/>
      <c r="B488" s="431" t="s">
        <v>308</v>
      </c>
      <c r="C488" s="291" t="s">
        <v>163</v>
      </c>
      <c r="D488" s="295">
        <v>124690.13087495801</v>
      </c>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0.06</v>
      </c>
      <c r="AA488" s="411">
        <v>0.04</v>
      </c>
      <c r="AB488" s="411">
        <v>0.9</v>
      </c>
      <c r="AC488" s="411">
        <v>0</v>
      </c>
      <c r="AD488" s="411">
        <v>0</v>
      </c>
      <c r="AE488" s="411">
        <f t="shared" ref="AE488" si="667">AE487</f>
        <v>0</v>
      </c>
      <c r="AF488" s="411">
        <f t="shared" ref="AF488" si="668">AF487</f>
        <v>0</v>
      </c>
      <c r="AG488" s="411">
        <f t="shared" ref="AG488" si="669">AG487</f>
        <v>0</v>
      </c>
      <c r="AH488" s="411">
        <f t="shared" ref="AH488" si="670">AH487</f>
        <v>0</v>
      </c>
      <c r="AI488" s="411">
        <f t="shared" ref="AI488" si="671">AI487</f>
        <v>0</v>
      </c>
      <c r="AJ488" s="411">
        <f t="shared" ref="AJ488" si="672">AJ487</f>
        <v>0</v>
      </c>
      <c r="AK488" s="411">
        <f t="shared" ref="AK488" si="673">AK487</f>
        <v>0</v>
      </c>
      <c r="AL488" s="411">
        <f t="shared" ref="AL488" si="674">AL487</f>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1"/>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v>
      </c>
      <c r="AA491" s="411">
        <v>0</v>
      </c>
      <c r="AB491" s="411">
        <v>0</v>
      </c>
      <c r="AC491" s="411">
        <v>0</v>
      </c>
      <c r="AD491" s="411">
        <v>0</v>
      </c>
      <c r="AE491" s="411">
        <f t="shared" ref="AE491" si="675">AE490</f>
        <v>0</v>
      </c>
      <c r="AF491" s="411">
        <f t="shared" ref="AF491" si="676">AF490</f>
        <v>0</v>
      </c>
      <c r="AG491" s="411">
        <f t="shared" ref="AG491" si="677">AG490</f>
        <v>0</v>
      </c>
      <c r="AH491" s="411">
        <f t="shared" ref="AH491" si="678">AH490</f>
        <v>0</v>
      </c>
      <c r="AI491" s="411">
        <f t="shared" ref="AI491" si="679">AI490</f>
        <v>0</v>
      </c>
      <c r="AJ491" s="411">
        <f t="shared" ref="AJ491" si="680">AJ490</f>
        <v>0</v>
      </c>
      <c r="AK491" s="411">
        <f t="shared" ref="AK491" si="681">AK490</f>
        <v>0</v>
      </c>
      <c r="AL491" s="411">
        <f t="shared" ref="AL491" si="682">AL490</f>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v>0</v>
      </c>
      <c r="AD494" s="411">
        <v>0</v>
      </c>
      <c r="AE494" s="411">
        <f t="shared" ref="AE494" si="683">AE493</f>
        <v>0</v>
      </c>
      <c r="AF494" s="411">
        <f t="shared" ref="AF494" si="684">AF493</f>
        <v>0</v>
      </c>
      <c r="AG494" s="411">
        <f t="shared" ref="AG494" si="685">AG493</f>
        <v>0</v>
      </c>
      <c r="AH494" s="411">
        <f t="shared" ref="AH494" si="686">AH493</f>
        <v>0</v>
      </c>
      <c r="AI494" s="411">
        <f t="shared" ref="AI494" si="687">AI493</f>
        <v>0</v>
      </c>
      <c r="AJ494" s="411">
        <f t="shared" ref="AJ494" si="688">AJ493</f>
        <v>0</v>
      </c>
      <c r="AK494" s="411">
        <f t="shared" ref="AK494" si="689">AK493</f>
        <v>0</v>
      </c>
      <c r="AL494" s="411">
        <f t="shared" ref="AL494" si="690">AL493</f>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f t="shared" ref="AE497" si="691">AE496</f>
        <v>0</v>
      </c>
      <c r="AF497" s="411">
        <f t="shared" ref="AF497" si="692">AF496</f>
        <v>0</v>
      </c>
      <c r="AG497" s="411">
        <f t="shared" ref="AG497" si="693">AG496</f>
        <v>0</v>
      </c>
      <c r="AH497" s="411">
        <f t="shared" ref="AH497" si="694">AH496</f>
        <v>0</v>
      </c>
      <c r="AI497" s="411">
        <f t="shared" ref="AI497" si="695">AI496</f>
        <v>0</v>
      </c>
      <c r="AJ497" s="411">
        <f t="shared" ref="AJ497" si="696">AJ496</f>
        <v>0</v>
      </c>
      <c r="AK497" s="411">
        <f t="shared" ref="AK497" si="697">AK496</f>
        <v>0</v>
      </c>
      <c r="AL497" s="411">
        <f t="shared" ref="AL497" si="698">AL496</f>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0</v>
      </c>
      <c r="AD500" s="411">
        <v>0</v>
      </c>
      <c r="AE500" s="411">
        <f t="shared" ref="AE500" si="699">AE499</f>
        <v>0</v>
      </c>
      <c r="AF500" s="411">
        <f t="shared" ref="AF500" si="700">AF499</f>
        <v>0</v>
      </c>
      <c r="AG500" s="411">
        <f t="shared" ref="AG500" si="701">AG499</f>
        <v>0</v>
      </c>
      <c r="AH500" s="411">
        <f t="shared" ref="AH500" si="702">AH499</f>
        <v>0</v>
      </c>
      <c r="AI500" s="411">
        <f t="shared" ref="AI500" si="703">AI499</f>
        <v>0</v>
      </c>
      <c r="AJ500" s="411">
        <f t="shared" ref="AJ500" si="704">AJ499</f>
        <v>0</v>
      </c>
      <c r="AK500" s="411">
        <f t="shared" ref="AK500" si="705">AK499</f>
        <v>0</v>
      </c>
      <c r="AL500" s="411">
        <f t="shared" ref="AL500" si="706">AL499</f>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v>0</v>
      </c>
      <c r="AD503" s="411">
        <v>0</v>
      </c>
      <c r="AE503" s="411">
        <f t="shared" ref="AE503" si="707">AE502</f>
        <v>0</v>
      </c>
      <c r="AF503" s="411">
        <f t="shared" ref="AF503" si="708">AF502</f>
        <v>0</v>
      </c>
      <c r="AG503" s="411">
        <f t="shared" ref="AG503" si="709">AG502</f>
        <v>0</v>
      </c>
      <c r="AH503" s="411">
        <f t="shared" ref="AH503" si="710">AH502</f>
        <v>0</v>
      </c>
      <c r="AI503" s="411">
        <f t="shared" ref="AI503" si="711">AI502</f>
        <v>0</v>
      </c>
      <c r="AJ503" s="411">
        <f t="shared" ref="AJ503" si="712">AJ502</f>
        <v>0</v>
      </c>
      <c r="AK503" s="411">
        <f t="shared" ref="AK503" si="713">AK502</f>
        <v>0</v>
      </c>
      <c r="AL503" s="411">
        <f t="shared" ref="AL503" si="714">AL502</f>
        <v>0</v>
      </c>
      <c r="AM503" s="306"/>
    </row>
    <row r="504" spans="1:39"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0</v>
      </c>
      <c r="AC506" s="411">
        <v>0</v>
      </c>
      <c r="AD506" s="411">
        <v>0</v>
      </c>
      <c r="AE506" s="411">
        <f t="shared" ref="AE506" si="715">AE505</f>
        <v>0</v>
      </c>
      <c r="AF506" s="411">
        <f t="shared" ref="AF506" si="716">AF505</f>
        <v>0</v>
      </c>
      <c r="AG506" s="411">
        <f t="shared" ref="AG506" si="717">AG505</f>
        <v>0</v>
      </c>
      <c r="AH506" s="411">
        <f t="shared" ref="AH506" si="718">AH505</f>
        <v>0</v>
      </c>
      <c r="AI506" s="411">
        <f t="shared" ref="AI506" si="719">AI505</f>
        <v>0</v>
      </c>
      <c r="AJ506" s="411">
        <f t="shared" ref="AJ506" si="720">AJ505</f>
        <v>0</v>
      </c>
      <c r="AK506" s="411">
        <f t="shared" ref="AK506" si="721">AK505</f>
        <v>0</v>
      </c>
      <c r="AL506" s="411">
        <f t="shared" ref="AL506" si="722">AL505</f>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1"/>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v>0</v>
      </c>
      <c r="AC510" s="411">
        <v>0</v>
      </c>
      <c r="AD510" s="411">
        <v>0</v>
      </c>
      <c r="AE510" s="411">
        <f t="shared" ref="AE510" si="723">AE509</f>
        <v>0</v>
      </c>
      <c r="AF510" s="411">
        <f t="shared" ref="AF510" si="724">AF509</f>
        <v>0</v>
      </c>
      <c r="AG510" s="411">
        <f t="shared" ref="AG510" si="725">AG509</f>
        <v>0</v>
      </c>
      <c r="AH510" s="411">
        <f t="shared" ref="AH510" si="726">AH509</f>
        <v>0</v>
      </c>
      <c r="AI510" s="411">
        <f t="shared" ref="AI510" si="727">AI509</f>
        <v>0</v>
      </c>
      <c r="AJ510" s="411">
        <f t="shared" ref="AJ510" si="728">AJ509</f>
        <v>0</v>
      </c>
      <c r="AK510" s="411">
        <f t="shared" ref="AK510" si="729">AK509</f>
        <v>0</v>
      </c>
      <c r="AL510" s="411">
        <f t="shared" ref="AL510" si="730">AL509</f>
        <v>0</v>
      </c>
      <c r="AM510" s="306"/>
    </row>
    <row r="511" spans="1:39"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v>0</v>
      </c>
      <c r="AD513" s="411">
        <v>0</v>
      </c>
      <c r="AE513" s="411">
        <f t="shared" ref="AE513" si="731">AE512</f>
        <v>0</v>
      </c>
      <c r="AF513" s="411">
        <f t="shared" ref="AF513" si="732">AF512</f>
        <v>0</v>
      </c>
      <c r="AG513" s="411">
        <f t="shared" ref="AG513" si="733">AG512</f>
        <v>0</v>
      </c>
      <c r="AH513" s="411">
        <f t="shared" ref="AH513" si="734">AH512</f>
        <v>0</v>
      </c>
      <c r="AI513" s="411">
        <f t="shared" ref="AI513" si="735">AI512</f>
        <v>0</v>
      </c>
      <c r="AJ513" s="411">
        <f t="shared" ref="AJ513" si="736">AJ512</f>
        <v>0</v>
      </c>
      <c r="AK513" s="411">
        <f t="shared" ref="AK513" si="737">AK512</f>
        <v>0</v>
      </c>
      <c r="AL513" s="411">
        <f t="shared" ref="AL513" si="738">AL512</f>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v>0</v>
      </c>
      <c r="AD516" s="411">
        <v>0</v>
      </c>
      <c r="AE516" s="411">
        <f t="shared" ref="AE516" si="739">AE515</f>
        <v>0</v>
      </c>
      <c r="AF516" s="411">
        <f t="shared" ref="AF516" si="740">AF515</f>
        <v>0</v>
      </c>
      <c r="AG516" s="411">
        <f t="shared" ref="AG516" si="741">AG515</f>
        <v>0</v>
      </c>
      <c r="AH516" s="411">
        <f t="shared" ref="AH516" si="742">AH515</f>
        <v>0</v>
      </c>
      <c r="AI516" s="411">
        <f t="shared" ref="AI516" si="743">AI515</f>
        <v>0</v>
      </c>
      <c r="AJ516" s="411">
        <f t="shared" ref="AJ516" si="744">AJ515</f>
        <v>0</v>
      </c>
      <c r="AK516" s="411">
        <f t="shared" ref="AK516" si="745">AK515</f>
        <v>0</v>
      </c>
      <c r="AL516" s="411">
        <f t="shared" ref="AL516" si="746">AL515</f>
        <v>0</v>
      </c>
      <c r="AM516" s="306"/>
    </row>
    <row r="517" spans="1:39"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295">
        <v>45965</v>
      </c>
      <c r="E519" s="295">
        <v>45965</v>
      </c>
      <c r="F519" s="295">
        <v>45965</v>
      </c>
      <c r="G519" s="295">
        <v>45965</v>
      </c>
      <c r="H519" s="295">
        <v>45965</v>
      </c>
      <c r="I519" s="295">
        <v>45965</v>
      </c>
      <c r="J519" s="295">
        <v>45965</v>
      </c>
      <c r="K519" s="295">
        <v>45965</v>
      </c>
      <c r="L519" s="295">
        <v>45965</v>
      </c>
      <c r="M519" s="295">
        <v>45965</v>
      </c>
      <c r="N519" s="295">
        <v>12</v>
      </c>
      <c r="O519" s="295">
        <v>4</v>
      </c>
      <c r="P519" s="295">
        <v>4</v>
      </c>
      <c r="Q519" s="295">
        <v>4</v>
      </c>
      <c r="R519" s="295">
        <v>4</v>
      </c>
      <c r="S519" s="295">
        <v>4</v>
      </c>
      <c r="T519" s="295">
        <v>4</v>
      </c>
      <c r="U519" s="295">
        <v>4</v>
      </c>
      <c r="V519" s="295">
        <v>4</v>
      </c>
      <c r="W519" s="295">
        <v>4</v>
      </c>
      <c r="X519" s="295">
        <v>4</v>
      </c>
      <c r="Y519" s="765">
        <v>0</v>
      </c>
      <c r="Z519" s="410"/>
      <c r="AA519" s="767">
        <v>1</v>
      </c>
      <c r="AB519" s="410"/>
      <c r="AC519" s="410"/>
      <c r="AD519" s="410"/>
      <c r="AE519" s="410"/>
      <c r="AF519" s="415"/>
      <c r="AG519" s="415"/>
      <c r="AH519" s="415"/>
      <c r="AI519" s="415"/>
      <c r="AJ519" s="415"/>
      <c r="AK519" s="415"/>
      <c r="AL519" s="415"/>
      <c r="AM519" s="296">
        <f>SUM(Y519:AL519)</f>
        <v>1</v>
      </c>
    </row>
    <row r="520" spans="1:39" outlineLevel="1">
      <c r="A520" s="531"/>
      <c r="B520" s="431" t="s">
        <v>308</v>
      </c>
      <c r="C520" s="291" t="s">
        <v>163</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411">
        <v>1</v>
      </c>
      <c r="Z520" s="411">
        <v>0</v>
      </c>
      <c r="AA520" s="411">
        <v>0</v>
      </c>
      <c r="AB520" s="411">
        <v>0</v>
      </c>
      <c r="AC520" s="411">
        <v>0</v>
      </c>
      <c r="AD520" s="411">
        <v>0</v>
      </c>
      <c r="AE520" s="411">
        <f t="shared" ref="AE520" si="747">AE519</f>
        <v>0</v>
      </c>
      <c r="AF520" s="411">
        <f t="shared" ref="AF520" si="748">AF519</f>
        <v>0</v>
      </c>
      <c r="AG520" s="411">
        <f t="shared" ref="AG520" si="749">AG519</f>
        <v>0</v>
      </c>
      <c r="AH520" s="411">
        <f t="shared" ref="AH520" si="750">AH519</f>
        <v>0</v>
      </c>
      <c r="AI520" s="411">
        <f t="shared" ref="AI520" si="751">AI519</f>
        <v>0</v>
      </c>
      <c r="AJ520" s="411">
        <f t="shared" ref="AJ520" si="752">AJ519</f>
        <v>0</v>
      </c>
      <c r="AK520" s="411">
        <f t="shared" ref="AK520" si="753">AK519</f>
        <v>0</v>
      </c>
      <c r="AL520" s="411">
        <f t="shared" ref="AL520" si="754">AL519</f>
        <v>0</v>
      </c>
      <c r="AM520" s="306"/>
    </row>
    <row r="521" spans="1:39"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295"/>
      <c r="H523" s="295"/>
      <c r="I523" s="295"/>
      <c r="J523" s="295"/>
      <c r="K523" s="295"/>
      <c r="L523" s="295"/>
      <c r="M523" s="295"/>
      <c r="N523" s="295">
        <v>12</v>
      </c>
      <c r="O523" s="295"/>
      <c r="P523" s="295"/>
      <c r="Q523" s="295"/>
      <c r="R523" s="295"/>
      <c r="S523" s="295"/>
      <c r="T523" s="295"/>
      <c r="U523" s="295"/>
      <c r="V523" s="295"/>
      <c r="W523" s="295"/>
      <c r="X523" s="295"/>
      <c r="Y523" s="411">
        <v>0</v>
      </c>
      <c r="Z523" s="411">
        <v>0</v>
      </c>
      <c r="AA523" s="411">
        <v>0</v>
      </c>
      <c r="AB523" s="411">
        <v>0</v>
      </c>
      <c r="AC523" s="411">
        <v>0</v>
      </c>
      <c r="AD523" s="411">
        <v>0</v>
      </c>
      <c r="AE523" s="411">
        <f t="shared" ref="AE523" si="755">AE522</f>
        <v>0</v>
      </c>
      <c r="AF523" s="411">
        <f t="shared" ref="AF523" si="756">AF522</f>
        <v>0</v>
      </c>
      <c r="AG523" s="411">
        <f t="shared" ref="AG523" si="757">AG522</f>
        <v>0</v>
      </c>
      <c r="AH523" s="411">
        <f t="shared" ref="AH523" si="758">AH522</f>
        <v>0</v>
      </c>
      <c r="AI523" s="411">
        <f t="shared" ref="AI523" si="759">AI522</f>
        <v>0</v>
      </c>
      <c r="AJ523" s="411">
        <f t="shared" ref="AJ523" si="760">AJ522</f>
        <v>0</v>
      </c>
      <c r="AK523" s="411">
        <f t="shared" ref="AK523" si="761">AK522</f>
        <v>0</v>
      </c>
      <c r="AL523" s="411">
        <f t="shared" ref="AL523" si="762">AL522</f>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411">
        <v>0</v>
      </c>
      <c r="Z526" s="411">
        <v>0</v>
      </c>
      <c r="AA526" s="411">
        <v>0</v>
      </c>
      <c r="AB526" s="411">
        <v>0</v>
      </c>
      <c r="AC526" s="411">
        <v>0</v>
      </c>
      <c r="AD526" s="411">
        <v>0</v>
      </c>
      <c r="AE526" s="411">
        <f t="shared" ref="AE526" si="763">AE525</f>
        <v>0</v>
      </c>
      <c r="AF526" s="411">
        <f t="shared" ref="AF526" si="764">AF525</f>
        <v>0</v>
      </c>
      <c r="AG526" s="411">
        <f t="shared" ref="AG526" si="765">AG525</f>
        <v>0</v>
      </c>
      <c r="AH526" s="411">
        <f t="shared" ref="AH526" si="766">AH525</f>
        <v>0</v>
      </c>
      <c r="AI526" s="411">
        <f t="shared" ref="AI526" si="767">AI525</f>
        <v>0</v>
      </c>
      <c r="AJ526" s="411">
        <f t="shared" ref="AJ526" si="768">AJ525</f>
        <v>0</v>
      </c>
      <c r="AK526" s="411">
        <f t="shared" ref="AK526" si="769">AK525</f>
        <v>0</v>
      </c>
      <c r="AL526" s="411">
        <f t="shared" ref="AL526" si="770">AL525</f>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11">
        <v>0</v>
      </c>
      <c r="Z529" s="411">
        <v>0</v>
      </c>
      <c r="AA529" s="411">
        <v>0</v>
      </c>
      <c r="AB529" s="411">
        <v>0</v>
      </c>
      <c r="AC529" s="411">
        <v>0</v>
      </c>
      <c r="AD529" s="411">
        <v>0</v>
      </c>
      <c r="AE529" s="411">
        <f t="shared" ref="AE529" si="771">AE528</f>
        <v>0</v>
      </c>
      <c r="AF529" s="411">
        <f t="shared" ref="AF529" si="772">AF528</f>
        <v>0</v>
      </c>
      <c r="AG529" s="411">
        <f t="shared" ref="AG529" si="773">AG528</f>
        <v>0</v>
      </c>
      <c r="AH529" s="411">
        <f t="shared" ref="AH529" si="774">AH528</f>
        <v>0</v>
      </c>
      <c r="AI529" s="411">
        <f t="shared" ref="AI529" si="775">AI528</f>
        <v>0</v>
      </c>
      <c r="AJ529" s="411">
        <f t="shared" ref="AJ529" si="776">AJ528</f>
        <v>0</v>
      </c>
      <c r="AK529" s="411">
        <f t="shared" ref="AK529" si="777">AK528</f>
        <v>0</v>
      </c>
      <c r="AL529" s="411">
        <f t="shared" ref="AL529" si="778">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11">
        <v>0</v>
      </c>
      <c r="Z532" s="411">
        <v>0</v>
      </c>
      <c r="AA532" s="411">
        <v>0</v>
      </c>
      <c r="AB532" s="411">
        <v>0</v>
      </c>
      <c r="AC532" s="411">
        <v>0</v>
      </c>
      <c r="AD532" s="411">
        <v>0</v>
      </c>
      <c r="AE532" s="411">
        <f t="shared" ref="AE532" si="779">AE531</f>
        <v>0</v>
      </c>
      <c r="AF532" s="411">
        <f t="shared" ref="AF532" si="780">AF531</f>
        <v>0</v>
      </c>
      <c r="AG532" s="411">
        <f t="shared" ref="AG532" si="781">AG531</f>
        <v>0</v>
      </c>
      <c r="AH532" s="411">
        <f t="shared" ref="AH532" si="782">AH531</f>
        <v>0</v>
      </c>
      <c r="AI532" s="411">
        <f t="shared" ref="AI532" si="783">AI531</f>
        <v>0</v>
      </c>
      <c r="AJ532" s="411">
        <f t="shared" ref="AJ532" si="784">AJ531</f>
        <v>0</v>
      </c>
      <c r="AK532" s="411">
        <f t="shared" ref="AK532" si="785">AK531</f>
        <v>0</v>
      </c>
      <c r="AL532" s="411">
        <f t="shared" ref="AL532" si="786">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11">
        <v>0</v>
      </c>
      <c r="Z535" s="411">
        <v>0</v>
      </c>
      <c r="AA535" s="411">
        <v>0</v>
      </c>
      <c r="AB535" s="411">
        <v>0</v>
      </c>
      <c r="AC535" s="411">
        <v>0</v>
      </c>
      <c r="AD535" s="411">
        <v>0</v>
      </c>
      <c r="AE535" s="411">
        <f t="shared" ref="AE535" si="787">AE534</f>
        <v>0</v>
      </c>
      <c r="AF535" s="411">
        <f t="shared" ref="AF535" si="788">AF534</f>
        <v>0</v>
      </c>
      <c r="AG535" s="411">
        <f t="shared" ref="AG535" si="789">AG534</f>
        <v>0</v>
      </c>
      <c r="AH535" s="411">
        <f t="shared" ref="AH535" si="790">AH534</f>
        <v>0</v>
      </c>
      <c r="AI535" s="411">
        <f t="shared" ref="AI535" si="791">AI534</f>
        <v>0</v>
      </c>
      <c r="AJ535" s="411">
        <f t="shared" ref="AJ535" si="792">AJ534</f>
        <v>0</v>
      </c>
      <c r="AK535" s="411">
        <f t="shared" ref="AK535" si="793">AK534</f>
        <v>0</v>
      </c>
      <c r="AL535" s="411">
        <f t="shared" ref="AL535" si="794">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v>0</v>
      </c>
      <c r="AD538" s="411">
        <v>0</v>
      </c>
      <c r="AE538" s="411">
        <f t="shared" ref="AE538" si="795">AE537</f>
        <v>0</v>
      </c>
      <c r="AF538" s="411">
        <f t="shared" ref="AF538" si="796">AF537</f>
        <v>0</v>
      </c>
      <c r="AG538" s="411">
        <f t="shared" ref="AG538" si="797">AG537</f>
        <v>0</v>
      </c>
      <c r="AH538" s="411">
        <f t="shared" ref="AH538" si="798">AH537</f>
        <v>0</v>
      </c>
      <c r="AI538" s="411">
        <f t="shared" ref="AI538" si="799">AI537</f>
        <v>0</v>
      </c>
      <c r="AJ538" s="411">
        <f t="shared" ref="AJ538" si="800">AJ537</f>
        <v>0</v>
      </c>
      <c r="AK538" s="411">
        <f t="shared" ref="AK538" si="801">AK537</f>
        <v>0</v>
      </c>
      <c r="AL538" s="411">
        <f t="shared" ref="AL538" si="802">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11">
        <v>0</v>
      </c>
      <c r="Z541" s="411">
        <v>0</v>
      </c>
      <c r="AA541" s="411">
        <v>0</v>
      </c>
      <c r="AB541" s="411">
        <v>0</v>
      </c>
      <c r="AC541" s="411">
        <v>0</v>
      </c>
      <c r="AD541" s="411">
        <v>0</v>
      </c>
      <c r="AE541" s="411">
        <f t="shared" ref="AE541" si="803">AE540</f>
        <v>0</v>
      </c>
      <c r="AF541" s="411">
        <f t="shared" ref="AF541" si="804">AF540</f>
        <v>0</v>
      </c>
      <c r="AG541" s="411">
        <f t="shared" ref="AG541" si="805">AG540</f>
        <v>0</v>
      </c>
      <c r="AH541" s="411">
        <f t="shared" ref="AH541" si="806">AH540</f>
        <v>0</v>
      </c>
      <c r="AI541" s="411">
        <f t="shared" ref="AI541" si="807">AI540</f>
        <v>0</v>
      </c>
      <c r="AJ541" s="411">
        <f t="shared" ref="AJ541" si="808">AJ540</f>
        <v>0</v>
      </c>
      <c r="AK541" s="411">
        <f t="shared" ref="AK541" si="809">AK540</f>
        <v>0</v>
      </c>
      <c r="AL541" s="411">
        <f t="shared" ref="AL541" si="810">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11">
        <v>0</v>
      </c>
      <c r="Z544" s="411">
        <v>0</v>
      </c>
      <c r="AA544" s="411">
        <v>0</v>
      </c>
      <c r="AB544" s="411">
        <v>0</v>
      </c>
      <c r="AC544" s="411">
        <v>0</v>
      </c>
      <c r="AD544" s="411">
        <v>0</v>
      </c>
      <c r="AE544" s="411">
        <f t="shared" ref="AE544" si="811">AE543</f>
        <v>0</v>
      </c>
      <c r="AF544" s="411">
        <f t="shared" ref="AF544" si="812">AF543</f>
        <v>0</v>
      </c>
      <c r="AG544" s="411">
        <f t="shared" ref="AG544" si="813">AG543</f>
        <v>0</v>
      </c>
      <c r="AH544" s="411">
        <f t="shared" ref="AH544" si="814">AH543</f>
        <v>0</v>
      </c>
      <c r="AI544" s="411">
        <f t="shared" ref="AI544" si="815">AI543</f>
        <v>0</v>
      </c>
      <c r="AJ544" s="411">
        <f t="shared" ref="AJ544" si="816">AJ543</f>
        <v>0</v>
      </c>
      <c r="AK544" s="411">
        <f t="shared" ref="AK544" si="817">AK543</f>
        <v>0</v>
      </c>
      <c r="AL544" s="411">
        <f t="shared" ref="AL544" si="818">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11">
        <v>0</v>
      </c>
      <c r="Z547" s="411">
        <v>0</v>
      </c>
      <c r="AA547" s="411">
        <v>0</v>
      </c>
      <c r="AB547" s="411">
        <v>0</v>
      </c>
      <c r="AC547" s="411">
        <v>0</v>
      </c>
      <c r="AD547" s="411">
        <v>0</v>
      </c>
      <c r="AE547" s="411">
        <f t="shared" ref="AE547" si="819">AE546</f>
        <v>0</v>
      </c>
      <c r="AF547" s="411">
        <f t="shared" ref="AF547" si="820">AF546</f>
        <v>0</v>
      </c>
      <c r="AG547" s="411">
        <f t="shared" ref="AG547" si="821">AG546</f>
        <v>0</v>
      </c>
      <c r="AH547" s="411">
        <f t="shared" ref="AH547" si="822">AH546</f>
        <v>0</v>
      </c>
      <c r="AI547" s="411">
        <f t="shared" ref="AI547" si="823">AI546</f>
        <v>0</v>
      </c>
      <c r="AJ547" s="411">
        <f t="shared" ref="AJ547" si="824">AJ546</f>
        <v>0</v>
      </c>
      <c r="AK547" s="411">
        <f t="shared" ref="AK547" si="825">AK546</f>
        <v>0</v>
      </c>
      <c r="AL547" s="411">
        <f t="shared" ref="AL547" si="826">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11">
        <v>0</v>
      </c>
      <c r="Z550" s="411">
        <v>0</v>
      </c>
      <c r="AA550" s="411">
        <v>0</v>
      </c>
      <c r="AB550" s="411">
        <v>0</v>
      </c>
      <c r="AC550" s="411">
        <v>0</v>
      </c>
      <c r="AD550" s="411">
        <v>0</v>
      </c>
      <c r="AE550" s="411">
        <f t="shared" ref="AE550" si="827">AE549</f>
        <v>0</v>
      </c>
      <c r="AF550" s="411">
        <f t="shared" ref="AF550" si="828">AF549</f>
        <v>0</v>
      </c>
      <c r="AG550" s="411">
        <f t="shared" ref="AG550" si="829">AG549</f>
        <v>0</v>
      </c>
      <c r="AH550" s="411">
        <f t="shared" ref="AH550" si="830">AH549</f>
        <v>0</v>
      </c>
      <c r="AI550" s="411">
        <f t="shared" ref="AI550" si="831">AI549</f>
        <v>0</v>
      </c>
      <c r="AJ550" s="411">
        <f t="shared" ref="AJ550" si="832">AJ549</f>
        <v>0</v>
      </c>
      <c r="AK550" s="411">
        <f t="shared" ref="AK550" si="833">AK549</f>
        <v>0</v>
      </c>
      <c r="AL550" s="411">
        <f t="shared" ref="AL550" si="834">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11">
        <v>0</v>
      </c>
      <c r="Z553" s="411">
        <v>0</v>
      </c>
      <c r="AA553" s="411">
        <v>0</v>
      </c>
      <c r="AB553" s="411">
        <v>0</v>
      </c>
      <c r="AC553" s="411">
        <v>0</v>
      </c>
      <c r="AD553" s="411">
        <v>0</v>
      </c>
      <c r="AE553" s="411">
        <f t="shared" ref="AE553" si="835">AE552</f>
        <v>0</v>
      </c>
      <c r="AF553" s="411">
        <f t="shared" ref="AF553" si="836">AF552</f>
        <v>0</v>
      </c>
      <c r="AG553" s="411">
        <f t="shared" ref="AG553" si="837">AG552</f>
        <v>0</v>
      </c>
      <c r="AH553" s="411">
        <f t="shared" ref="AH553" si="838">AH552</f>
        <v>0</v>
      </c>
      <c r="AI553" s="411">
        <f t="shared" ref="AI553" si="839">AI552</f>
        <v>0</v>
      </c>
      <c r="AJ553" s="411">
        <f t="shared" ref="AJ553" si="840">AJ552</f>
        <v>0</v>
      </c>
      <c r="AK553" s="411">
        <f t="shared" ref="AK553" si="841">AK552</f>
        <v>0</v>
      </c>
      <c r="AL553" s="411">
        <f t="shared" ref="AL553" si="842">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11">
        <v>0</v>
      </c>
      <c r="Z556" s="411">
        <v>0</v>
      </c>
      <c r="AA556" s="411">
        <v>0</v>
      </c>
      <c r="AB556" s="411">
        <v>0</v>
      </c>
      <c r="AC556" s="411">
        <v>0</v>
      </c>
      <c r="AD556" s="411">
        <v>0</v>
      </c>
      <c r="AE556" s="411">
        <f t="shared" ref="AE556" si="843">AE555</f>
        <v>0</v>
      </c>
      <c r="AF556" s="411">
        <f t="shared" ref="AF556" si="844">AF555</f>
        <v>0</v>
      </c>
      <c r="AG556" s="411">
        <f t="shared" ref="AG556" si="845">AG555</f>
        <v>0</v>
      </c>
      <c r="AH556" s="411">
        <f t="shared" ref="AH556" si="846">AH555</f>
        <v>0</v>
      </c>
      <c r="AI556" s="411">
        <f t="shared" ref="AI556" si="847">AI555</f>
        <v>0</v>
      </c>
      <c r="AJ556" s="411">
        <f t="shared" ref="AJ556" si="848">AJ555</f>
        <v>0</v>
      </c>
      <c r="AK556" s="411">
        <f t="shared" ref="AK556" si="849">AK555</f>
        <v>0</v>
      </c>
      <c r="AL556" s="411">
        <f t="shared" ref="AL556" si="850">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11">
        <v>0</v>
      </c>
      <c r="Z559" s="411">
        <v>0</v>
      </c>
      <c r="AA559" s="411">
        <v>0</v>
      </c>
      <c r="AB559" s="411">
        <v>0</v>
      </c>
      <c r="AC559" s="411">
        <v>0</v>
      </c>
      <c r="AD559" s="411">
        <v>0</v>
      </c>
      <c r="AE559" s="411">
        <f t="shared" ref="AE559" si="851">AE558</f>
        <v>0</v>
      </c>
      <c r="AF559" s="411">
        <f t="shared" ref="AF559" si="852">AF558</f>
        <v>0</v>
      </c>
      <c r="AG559" s="411">
        <f t="shared" ref="AG559" si="853">AG558</f>
        <v>0</v>
      </c>
      <c r="AH559" s="411">
        <f t="shared" ref="AH559" si="854">AH558</f>
        <v>0</v>
      </c>
      <c r="AI559" s="411">
        <f t="shared" ref="AI559" si="855">AI558</f>
        <v>0</v>
      </c>
      <c r="AJ559" s="411">
        <f t="shared" ref="AJ559" si="856">AJ558</f>
        <v>0</v>
      </c>
      <c r="AK559" s="411">
        <f t="shared" ref="AK559" si="857">AK558</f>
        <v>0</v>
      </c>
      <c r="AL559" s="411">
        <f t="shared" ref="AL559" si="85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901547.63536198298</v>
      </c>
      <c r="E561" s="329"/>
      <c r="F561" s="329"/>
      <c r="G561" s="329"/>
      <c r="H561" s="329"/>
      <c r="I561" s="329"/>
      <c r="J561" s="329"/>
      <c r="K561" s="329"/>
      <c r="L561" s="329"/>
      <c r="M561" s="329"/>
      <c r="N561" s="329"/>
      <c r="O561" s="329">
        <f>SUM(O404:O559)</f>
        <v>62</v>
      </c>
      <c r="P561" s="329"/>
      <c r="Q561" s="329"/>
      <c r="R561" s="329"/>
      <c r="S561" s="329"/>
      <c r="T561" s="329"/>
      <c r="U561" s="329"/>
      <c r="V561" s="329"/>
      <c r="W561" s="329"/>
      <c r="X561" s="329"/>
      <c r="Y561" s="329">
        <f>IF(Y402="kWh",SUMPRODUCT(D404:D559,Y404:Y559))</f>
        <v>537330.50448702497</v>
      </c>
      <c r="Z561" s="329">
        <f>IF(Z402="kWh",SUMPRODUCT(D404:D559,Z404:Z559))</f>
        <v>19095.12785249748</v>
      </c>
      <c r="AA561" s="329">
        <f>IF(AA402="kw",SUMPRODUCT(N404:N559,O404:O559,AA404:AA559),SUMPRODUCT(D404:D559,AA404:AA559))</f>
        <v>55.2</v>
      </c>
      <c r="AB561" s="329">
        <f>IF(AB402="kw",SUMPRODUCT(N404:N559,O404:O559,AB404:AB559),SUMPRODUCT(D404:D559,AB404:AB559))</f>
        <v>162</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162365</v>
      </c>
      <c r="Z562" s="392">
        <f>HLOOKUP(Z218,'2. LRAMVA Threshold'!$B$42:$Q$53,9,FALSE)</f>
        <v>74389</v>
      </c>
      <c r="AA562" s="392">
        <f>HLOOKUP(AA218,'2. LRAMVA Threshold'!$B$42:$Q$53,9,FALSE)</f>
        <v>432.56</v>
      </c>
      <c r="AB562" s="392">
        <f>HLOOKUP(AB218,'2. LRAMVA Threshold'!$B$42:$Q$53,9,FALSE)</f>
        <v>406.65</v>
      </c>
      <c r="AC562" s="392">
        <f>HLOOKUP(AC218,'2. LRAMVA Threshold'!$B$42:$Q$53,9,FALSE)</f>
        <v>0.46</v>
      </c>
      <c r="AD562" s="392">
        <f>HLOOKUP(AD218,'2. LRAMVA Threshold'!$B$42:$Q$53,9,FALSE)</f>
        <v>1405.07</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9.9000000000000008E-3</v>
      </c>
      <c r="Z564" s="341">
        <f>HLOOKUP(Z$35,'3.  Distribution Rates'!$C$122:$P$133,9,FALSE)</f>
        <v>6.3E-3</v>
      </c>
      <c r="AA564" s="341">
        <f>HLOOKUP(AA$35,'3.  Distribution Rates'!$C$122:$P$133,9,FALSE)</f>
        <v>1.7453000000000001</v>
      </c>
      <c r="AB564" s="341">
        <f>HLOOKUP(AB$35,'3.  Distribution Rates'!$C$122:$P$133,9,FALSE)</f>
        <v>1.1595</v>
      </c>
      <c r="AC564" s="341">
        <f>HLOOKUP(AC$35,'3.  Distribution Rates'!$C$122:$P$133,9,FALSE)</f>
        <v>8.1021999999999998</v>
      </c>
      <c r="AD564" s="341">
        <f>HLOOKUP(AD$35,'3.  Distribution Rates'!$C$122:$P$133,9,FALSE)</f>
        <v>2.5556000000000001</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85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85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85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932.12030172837763</v>
      </c>
      <c r="Z568" s="378">
        <f>'4.  2011-2014 LRAM'!Z528*Z564</f>
        <v>581.31139525829997</v>
      </c>
      <c r="AA568" s="378">
        <f>'4.  2011-2014 LRAM'!AA528*AA564</f>
        <v>565.53789334225996</v>
      </c>
      <c r="AB568" s="378">
        <f>'4.  2011-2014 LRAM'!AB528*AB564</f>
        <v>226.72657360124097</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859"/>
        <v>2305.6961639301785</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860">Y209*Y564</f>
        <v>4220.9639999999999</v>
      </c>
      <c r="Z569" s="378">
        <f t="shared" si="860"/>
        <v>759.16010646000007</v>
      </c>
      <c r="AA569" s="378">
        <f t="shared" si="860"/>
        <v>543.74402628000007</v>
      </c>
      <c r="AB569" s="378">
        <f>AB209*AB564</f>
        <v>153.14583240000002</v>
      </c>
      <c r="AC569" s="378">
        <f t="shared" si="860"/>
        <v>0</v>
      </c>
      <c r="AD569" s="378">
        <f t="shared" si="860"/>
        <v>1131.4142097600002</v>
      </c>
      <c r="AE569" s="378">
        <f t="shared" si="860"/>
        <v>0</v>
      </c>
      <c r="AF569" s="378">
        <f t="shared" si="860"/>
        <v>0</v>
      </c>
      <c r="AG569" s="378">
        <f t="shared" si="860"/>
        <v>0</v>
      </c>
      <c r="AH569" s="378">
        <f t="shared" si="860"/>
        <v>0</v>
      </c>
      <c r="AI569" s="378">
        <f t="shared" si="860"/>
        <v>0</v>
      </c>
      <c r="AJ569" s="378">
        <f t="shared" si="860"/>
        <v>0</v>
      </c>
      <c r="AK569" s="378">
        <f t="shared" si="860"/>
        <v>0</v>
      </c>
      <c r="AL569" s="378">
        <f t="shared" si="860"/>
        <v>0</v>
      </c>
      <c r="AM569" s="628">
        <f t="shared" si="859"/>
        <v>6808.4281749000002</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4089.1356000000005</v>
      </c>
      <c r="Z570" s="378">
        <f>Z392*Z564</f>
        <v>1681.4246110199999</v>
      </c>
      <c r="AA570" s="378">
        <f t="shared" ref="AA570:AL570" si="861">AA392*AA564</f>
        <v>549.87002928000004</v>
      </c>
      <c r="AB570" s="378">
        <f>AB392*AB564</f>
        <v>2422.4802731999998</v>
      </c>
      <c r="AC570" s="378">
        <f t="shared" si="861"/>
        <v>0</v>
      </c>
      <c r="AD570" s="378">
        <f t="shared" si="861"/>
        <v>0</v>
      </c>
      <c r="AE570" s="378">
        <f t="shared" si="861"/>
        <v>0</v>
      </c>
      <c r="AF570" s="378">
        <f t="shared" si="861"/>
        <v>0</v>
      </c>
      <c r="AG570" s="378">
        <f t="shared" si="861"/>
        <v>0</v>
      </c>
      <c r="AH570" s="378">
        <f t="shared" si="861"/>
        <v>0</v>
      </c>
      <c r="AI570" s="378">
        <f t="shared" si="861"/>
        <v>0</v>
      </c>
      <c r="AJ570" s="378">
        <f t="shared" si="861"/>
        <v>0</v>
      </c>
      <c r="AK570" s="378">
        <f t="shared" si="861"/>
        <v>0</v>
      </c>
      <c r="AL570" s="378">
        <f t="shared" si="861"/>
        <v>0</v>
      </c>
      <c r="AM570" s="628">
        <f t="shared" si="859"/>
        <v>8742.9105135000009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5319.571994421548</v>
      </c>
      <c r="Z571" s="378">
        <f t="shared" ref="Z571:AL571" si="862">Z561*Z564</f>
        <v>120.29930547073413</v>
      </c>
      <c r="AA571" s="378">
        <f t="shared" si="862"/>
        <v>96.340560000000011</v>
      </c>
      <c r="AB571" s="378">
        <f t="shared" si="862"/>
        <v>187.839</v>
      </c>
      <c r="AC571" s="378">
        <f t="shared" si="862"/>
        <v>0</v>
      </c>
      <c r="AD571" s="378">
        <f t="shared" si="862"/>
        <v>0</v>
      </c>
      <c r="AE571" s="378">
        <f t="shared" si="862"/>
        <v>0</v>
      </c>
      <c r="AF571" s="378">
        <f t="shared" si="862"/>
        <v>0</v>
      </c>
      <c r="AG571" s="378">
        <f t="shared" si="862"/>
        <v>0</v>
      </c>
      <c r="AH571" s="378">
        <f t="shared" si="862"/>
        <v>0</v>
      </c>
      <c r="AI571" s="378">
        <f t="shared" si="862"/>
        <v>0</v>
      </c>
      <c r="AJ571" s="378">
        <f t="shared" si="862"/>
        <v>0</v>
      </c>
      <c r="AK571" s="378">
        <f t="shared" si="862"/>
        <v>0</v>
      </c>
      <c r="AL571" s="378">
        <f t="shared" si="862"/>
        <v>0</v>
      </c>
      <c r="AM571" s="628">
        <f t="shared" si="859"/>
        <v>5724.0508598922816</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14561.791896149927</v>
      </c>
      <c r="Z572" s="346">
        <f>SUM(Z565:Z571)</f>
        <v>3142.195418209034</v>
      </c>
      <c r="AA572" s="346">
        <f t="shared" ref="AA572:AE572" si="863">SUM(AA565:AA571)</f>
        <v>1755.4925089022599</v>
      </c>
      <c r="AB572" s="346">
        <f t="shared" si="863"/>
        <v>2990.1916792012407</v>
      </c>
      <c r="AC572" s="346">
        <f t="shared" si="863"/>
        <v>0</v>
      </c>
      <c r="AD572" s="346">
        <f>SUM(AD565:AD571)</f>
        <v>1131.4142097600002</v>
      </c>
      <c r="AE572" s="346">
        <f t="shared" si="863"/>
        <v>0</v>
      </c>
      <c r="AF572" s="346">
        <f>SUM(AF565:AF571)</f>
        <v>0</v>
      </c>
      <c r="AG572" s="346">
        <f>SUM(AG565:AG571)</f>
        <v>0</v>
      </c>
      <c r="AH572" s="346">
        <f t="shared" ref="AH572:AL572" si="864">SUM(AH565:AH571)</f>
        <v>0</v>
      </c>
      <c r="AI572" s="346">
        <f t="shared" si="864"/>
        <v>0</v>
      </c>
      <c r="AJ572" s="346">
        <f>SUM(AJ565:AJ571)</f>
        <v>0</v>
      </c>
      <c r="AK572" s="346">
        <f t="shared" si="864"/>
        <v>0</v>
      </c>
      <c r="AL572" s="346">
        <f t="shared" si="864"/>
        <v>0</v>
      </c>
      <c r="AM572" s="407">
        <f>SUM(AM565:AM571)</f>
        <v>23581.085712222462</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1607.4135000000001</v>
      </c>
      <c r="Z573" s="347">
        <f t="shared" ref="Z573:AE573" si="865">Z562*Z564</f>
        <v>468.65070000000003</v>
      </c>
      <c r="AA573" s="347">
        <f t="shared" si="865"/>
        <v>754.94696800000008</v>
      </c>
      <c r="AB573" s="347">
        <f t="shared" si="865"/>
        <v>471.51067499999994</v>
      </c>
      <c r="AC573" s="347">
        <f t="shared" si="865"/>
        <v>3.7270120000000002</v>
      </c>
      <c r="AD573" s="347">
        <f>AD562*AD564</f>
        <v>3590.7968919999998</v>
      </c>
      <c r="AE573" s="347">
        <f t="shared" si="865"/>
        <v>0</v>
      </c>
      <c r="AF573" s="347">
        <f>AF562*AF564</f>
        <v>0</v>
      </c>
      <c r="AG573" s="347">
        <f t="shared" ref="AG573:AL573" si="866">AG562*AG564</f>
        <v>0</v>
      </c>
      <c r="AH573" s="347">
        <f t="shared" si="866"/>
        <v>0</v>
      </c>
      <c r="AI573" s="347">
        <f t="shared" si="866"/>
        <v>0</v>
      </c>
      <c r="AJ573" s="347">
        <f>AJ562*AJ564</f>
        <v>0</v>
      </c>
      <c r="AK573" s="347">
        <f>AK562*AK564</f>
        <v>0</v>
      </c>
      <c r="AL573" s="347">
        <f t="shared" si="866"/>
        <v>0</v>
      </c>
      <c r="AM573" s="407">
        <f>SUM(Y573:AL573)</f>
        <v>6897.0457470000001</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16684.039965222462</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412699</v>
      </c>
      <c r="Z576" s="291">
        <f>SUMPRODUCT(E404:E559,Z404:Z559)</f>
        <v>11613.72</v>
      </c>
      <c r="AA576" s="291">
        <f>IF(AA402="kw",SUMPRODUCT($N$404:$N$559,$P$404:$P$559,AA404:AA559),SUMPRODUCT($E$404:$E$559,AA404:AA559))</f>
        <v>55.2</v>
      </c>
      <c r="AB576" s="291">
        <f>IF(AB402="kw",SUMPRODUCT($N$404:$N$559,$P$404:$P$559,AB404:AB559),SUMPRODUCT($E$404:$E$559,AB404:AB559))</f>
        <v>162</v>
      </c>
      <c r="AC576" s="291">
        <f>IF(AC402="kw",SUMPRODUCT($N$404:$N$559,$P$404:$P$559,AC404:AC559),SUMPRODUCT($E$404:$E$559,AC404:AC559))</f>
        <v>0</v>
      </c>
      <c r="AD576" s="291">
        <f t="shared" ref="AD576:AL576" si="867">IF(AD402="kw",SUMPRODUCT($N$404:$N$559,$P$404:$P$559,AD404:AD559),SUMPRODUCT($E$404:$E$559,AD404:AD559))</f>
        <v>0</v>
      </c>
      <c r="AE576" s="291">
        <f t="shared" si="867"/>
        <v>0</v>
      </c>
      <c r="AF576" s="291">
        <f t="shared" si="867"/>
        <v>0</v>
      </c>
      <c r="AG576" s="291">
        <f t="shared" si="867"/>
        <v>0</v>
      </c>
      <c r="AH576" s="291">
        <f t="shared" si="867"/>
        <v>0</v>
      </c>
      <c r="AI576" s="291">
        <f t="shared" si="867"/>
        <v>0</v>
      </c>
      <c r="AJ576" s="291">
        <f t="shared" si="867"/>
        <v>0</v>
      </c>
      <c r="AK576" s="291">
        <f t="shared" si="867"/>
        <v>0</v>
      </c>
      <c r="AL576" s="291">
        <f t="shared" si="86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412699</v>
      </c>
      <c r="Z577" s="291">
        <f>SUMPRODUCT(F404:F559,Z404:Z559)</f>
        <v>11613.72</v>
      </c>
      <c r="AA577" s="291">
        <f t="shared" ref="AA577:AL577" si="868">IF(AA402="kw",SUMPRODUCT($N$404:$N$559,$Q$404:$Q$559,AA404:AA559),SUMPRODUCT($F$404:$F$559,AA404:AA559))</f>
        <v>55.2</v>
      </c>
      <c r="AB577" s="291">
        <f t="shared" si="868"/>
        <v>162</v>
      </c>
      <c r="AC577" s="291">
        <f>IF(AC402="kw",SUMPRODUCT($N$404:$N$559,$Q$404:$Q$559,AC404:AC559),SUMPRODUCT($F$404:$F$559,AC404:AC559))</f>
        <v>0</v>
      </c>
      <c r="AD577" s="291">
        <f t="shared" si="868"/>
        <v>0</v>
      </c>
      <c r="AE577" s="291">
        <f t="shared" si="868"/>
        <v>0</v>
      </c>
      <c r="AF577" s="291">
        <f t="shared" si="868"/>
        <v>0</v>
      </c>
      <c r="AG577" s="291">
        <f t="shared" si="868"/>
        <v>0</v>
      </c>
      <c r="AH577" s="291">
        <f t="shared" si="868"/>
        <v>0</v>
      </c>
      <c r="AI577" s="291">
        <f t="shared" si="868"/>
        <v>0</v>
      </c>
      <c r="AJ577" s="291">
        <f t="shared" si="868"/>
        <v>0</v>
      </c>
      <c r="AK577" s="291">
        <f t="shared" si="868"/>
        <v>0</v>
      </c>
      <c r="AL577" s="291">
        <f t="shared" si="86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412699</v>
      </c>
      <c r="Z578" s="326">
        <f>SUMPRODUCT(G404:G559,Z404:Z559)</f>
        <v>11613.72</v>
      </c>
      <c r="AA578" s="326">
        <f t="shared" ref="AA578:AL578" si="869">IF(AA402="kw",SUMPRODUCT($N$404:$N$559,$R$404:$R$559,AA404:AA559),SUMPRODUCT($G$404:$G$559,AA404:AA559))</f>
        <v>55.2</v>
      </c>
      <c r="AB578" s="326">
        <f t="shared" si="869"/>
        <v>162</v>
      </c>
      <c r="AC578" s="326">
        <f>IF(AC402="kw",SUMPRODUCT($N$404:$N$559,$R$404:$R$559,AC404:AC559),SUMPRODUCT($G$404:$G$559,AC404:AC559))</f>
        <v>0</v>
      </c>
      <c r="AD578" s="326">
        <f t="shared" si="869"/>
        <v>0</v>
      </c>
      <c r="AE578" s="326">
        <f t="shared" si="869"/>
        <v>0</v>
      </c>
      <c r="AF578" s="326">
        <f t="shared" si="869"/>
        <v>0</v>
      </c>
      <c r="AG578" s="326">
        <f t="shared" si="869"/>
        <v>0</v>
      </c>
      <c r="AH578" s="326">
        <f t="shared" si="869"/>
        <v>0</v>
      </c>
      <c r="AI578" s="326">
        <f t="shared" si="869"/>
        <v>0</v>
      </c>
      <c r="AJ578" s="326">
        <f t="shared" si="869"/>
        <v>0</v>
      </c>
      <c r="AK578" s="326">
        <f t="shared" si="869"/>
        <v>0</v>
      </c>
      <c r="AL578" s="326">
        <f t="shared" si="869"/>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53" t="s">
        <v>211</v>
      </c>
      <c r="C583" s="855" t="s">
        <v>33</v>
      </c>
      <c r="D583" s="284" t="s">
        <v>422</v>
      </c>
      <c r="E583" s="857" t="s">
        <v>209</v>
      </c>
      <c r="F583" s="858"/>
      <c r="G583" s="858"/>
      <c r="H583" s="858"/>
      <c r="I583" s="858"/>
      <c r="J583" s="858"/>
      <c r="K583" s="858"/>
      <c r="L583" s="858"/>
      <c r="M583" s="859"/>
      <c r="N583" s="860" t="s">
        <v>213</v>
      </c>
      <c r="O583" s="284" t="s">
        <v>423</v>
      </c>
      <c r="P583" s="857" t="s">
        <v>212</v>
      </c>
      <c r="Q583" s="858"/>
      <c r="R583" s="858"/>
      <c r="S583" s="858"/>
      <c r="T583" s="858"/>
      <c r="U583" s="858"/>
      <c r="V583" s="858"/>
      <c r="W583" s="858"/>
      <c r="X583" s="859"/>
      <c r="Y583" s="850" t="s">
        <v>243</v>
      </c>
      <c r="Z583" s="851"/>
      <c r="AA583" s="851"/>
      <c r="AB583" s="851"/>
      <c r="AC583" s="851"/>
      <c r="AD583" s="851"/>
      <c r="AE583" s="851"/>
      <c r="AF583" s="851"/>
      <c r="AG583" s="851"/>
      <c r="AH583" s="851"/>
      <c r="AI583" s="851"/>
      <c r="AJ583" s="851"/>
      <c r="AK583" s="851"/>
      <c r="AL583" s="851"/>
      <c r="AM583" s="852"/>
    </row>
    <row r="584" spans="1:39" ht="68.25" customHeight="1">
      <c r="B584" s="854"/>
      <c r="C584" s="856"/>
      <c r="D584" s="285">
        <v>2018</v>
      </c>
      <c r="E584" s="285">
        <v>2019</v>
      </c>
      <c r="F584" s="285">
        <v>2020</v>
      </c>
      <c r="G584" s="285">
        <v>2021</v>
      </c>
      <c r="H584" s="285">
        <v>2022</v>
      </c>
      <c r="I584" s="285">
        <v>2023</v>
      </c>
      <c r="J584" s="285">
        <v>2024</v>
      </c>
      <c r="K584" s="285">
        <v>2025</v>
      </c>
      <c r="L584" s="285">
        <v>2026</v>
      </c>
      <c r="M584" s="285">
        <v>2027</v>
      </c>
      <c r="N584" s="86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50-1499 KW</v>
      </c>
      <c r="AB584" s="285" t="str">
        <f>'1.  LRAMVA Summary'!G52</f>
        <v>Intermediate</v>
      </c>
      <c r="AC584" s="285" t="str">
        <f>'1.  LRAMVA Summary'!H52</f>
        <v>Sentinel</v>
      </c>
      <c r="AD584" s="285" t="str">
        <f>'1.  LRAMVA Summary'!I52</f>
        <v xml:space="preserve">Street Lighting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751"/>
      <c r="Z587" s="751"/>
      <c r="AA587" s="751"/>
      <c r="AB587" s="751"/>
      <c r="AC587" s="751"/>
      <c r="AD587" s="751"/>
      <c r="AE587" s="751"/>
      <c r="AF587" s="410"/>
      <c r="AG587" s="410"/>
      <c r="AH587" s="410"/>
      <c r="AI587" s="410"/>
      <c r="AJ587" s="410"/>
      <c r="AK587" s="410"/>
      <c r="AL587" s="410"/>
      <c r="AM587" s="296">
        <f>SUM(Y587:AL587)</f>
        <v>0</v>
      </c>
    </row>
    <row r="588" spans="1:39" outlineLevel="1">
      <c r="A588" s="531"/>
      <c r="B588" s="294" t="s">
        <v>310</v>
      </c>
      <c r="C588" s="291" t="s">
        <v>163</v>
      </c>
      <c r="D588" s="295"/>
      <c r="E588" s="295"/>
      <c r="F588" s="295"/>
      <c r="G588" s="295"/>
      <c r="H588" s="295"/>
      <c r="I588" s="295"/>
      <c r="J588" s="295"/>
      <c r="K588" s="295"/>
      <c r="L588" s="295"/>
      <c r="M588" s="295"/>
      <c r="N588" s="291"/>
      <c r="O588" s="295"/>
      <c r="P588" s="295"/>
      <c r="Q588" s="295"/>
      <c r="R588" s="295"/>
      <c r="S588" s="295"/>
      <c r="T588" s="295"/>
      <c r="U588" s="295"/>
      <c r="V588" s="295"/>
      <c r="W588" s="295"/>
      <c r="X588" s="295"/>
      <c r="Y588" s="752">
        <v>0</v>
      </c>
      <c r="Z588" s="752">
        <v>0</v>
      </c>
      <c r="AA588" s="752">
        <v>0</v>
      </c>
      <c r="AB588" s="752">
        <v>0</v>
      </c>
      <c r="AC588" s="752">
        <v>0</v>
      </c>
      <c r="AD588" s="752">
        <v>0</v>
      </c>
      <c r="AE588" s="752">
        <f t="shared" ref="AE588" si="870">AE587</f>
        <v>0</v>
      </c>
      <c r="AF588" s="411">
        <f t="shared" ref="AF588" si="871">AF587</f>
        <v>0</v>
      </c>
      <c r="AG588" s="411">
        <f t="shared" ref="AG588" si="872">AG587</f>
        <v>0</v>
      </c>
      <c r="AH588" s="411">
        <f t="shared" ref="AH588" si="873">AH587</f>
        <v>0</v>
      </c>
      <c r="AI588" s="411">
        <f t="shared" ref="AI588" si="874">AI587</f>
        <v>0</v>
      </c>
      <c r="AJ588" s="411">
        <f t="shared" ref="AJ588" si="875">AJ587</f>
        <v>0</v>
      </c>
      <c r="AK588" s="411">
        <f t="shared" ref="AK588" si="876">AK587</f>
        <v>0</v>
      </c>
      <c r="AL588" s="411">
        <f t="shared" ref="AL588" si="877">AL587</f>
        <v>0</v>
      </c>
      <c r="AM588" s="297"/>
    </row>
    <row r="589" spans="1:39" ht="15.75"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22"/>
      <c r="Z589" s="753"/>
      <c r="AA589" s="753"/>
      <c r="AB589" s="753"/>
      <c r="AC589" s="753"/>
      <c r="AD589" s="753"/>
      <c r="AE589" s="753"/>
      <c r="AF589" s="413"/>
      <c r="AG589" s="413"/>
      <c r="AH589" s="413"/>
      <c r="AI589" s="413"/>
      <c r="AJ589" s="413"/>
      <c r="AK589" s="413"/>
      <c r="AL589" s="413"/>
      <c r="AM589" s="302"/>
    </row>
    <row r="590" spans="1:39"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751"/>
      <c r="Z590" s="751"/>
      <c r="AA590" s="751"/>
      <c r="AB590" s="751"/>
      <c r="AC590" s="751"/>
      <c r="AD590" s="751"/>
      <c r="AE590" s="751"/>
      <c r="AF590" s="410"/>
      <c r="AG590" s="410"/>
      <c r="AH590" s="410"/>
      <c r="AI590" s="410"/>
      <c r="AJ590" s="410"/>
      <c r="AK590" s="410"/>
      <c r="AL590" s="410"/>
      <c r="AM590" s="296">
        <f>SUM(Y590:AL590)</f>
        <v>0</v>
      </c>
    </row>
    <row r="591" spans="1:39" outlineLevel="1">
      <c r="A591" s="531"/>
      <c r="B591" s="294" t="s">
        <v>310</v>
      </c>
      <c r="C591" s="291" t="s">
        <v>163</v>
      </c>
      <c r="D591" s="295"/>
      <c r="E591" s="295"/>
      <c r="F591" s="295"/>
      <c r="G591" s="295"/>
      <c r="H591" s="295"/>
      <c r="I591" s="295"/>
      <c r="J591" s="295"/>
      <c r="K591" s="295"/>
      <c r="L591" s="295"/>
      <c r="M591" s="295"/>
      <c r="N591" s="291"/>
      <c r="O591" s="295"/>
      <c r="P591" s="295"/>
      <c r="Q591" s="295"/>
      <c r="R591" s="295"/>
      <c r="S591" s="295"/>
      <c r="T591" s="295"/>
      <c r="U591" s="295"/>
      <c r="V591" s="295"/>
      <c r="W591" s="295"/>
      <c r="X591" s="295"/>
      <c r="Y591" s="752">
        <v>0</v>
      </c>
      <c r="Z591" s="752">
        <v>0</v>
      </c>
      <c r="AA591" s="752">
        <v>0</v>
      </c>
      <c r="AB591" s="752">
        <v>0</v>
      </c>
      <c r="AC591" s="752">
        <v>0</v>
      </c>
      <c r="AD591" s="752">
        <v>0</v>
      </c>
      <c r="AE591" s="752">
        <f t="shared" ref="AE591" si="878">AE590</f>
        <v>0</v>
      </c>
      <c r="AF591" s="411">
        <f t="shared" ref="AF591" si="879">AF590</f>
        <v>0</v>
      </c>
      <c r="AG591" s="411">
        <f t="shared" ref="AG591" si="880">AG590</f>
        <v>0</v>
      </c>
      <c r="AH591" s="411">
        <f t="shared" ref="AH591" si="881">AH590</f>
        <v>0</v>
      </c>
      <c r="AI591" s="411">
        <f t="shared" ref="AI591" si="882">AI590</f>
        <v>0</v>
      </c>
      <c r="AJ591" s="411">
        <f t="shared" ref="AJ591" si="883">AJ590</f>
        <v>0</v>
      </c>
      <c r="AK591" s="411">
        <f t="shared" ref="AK591" si="884">AK590</f>
        <v>0</v>
      </c>
      <c r="AL591" s="411">
        <f t="shared" ref="AL591" si="885">AL590</f>
        <v>0</v>
      </c>
      <c r="AM591" s="297"/>
    </row>
    <row r="592" spans="1:39" ht="15.75"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22"/>
      <c r="Z592" s="753"/>
      <c r="AA592" s="753"/>
      <c r="AB592" s="753"/>
      <c r="AC592" s="753"/>
      <c r="AD592" s="753"/>
      <c r="AE592" s="753"/>
      <c r="AF592" s="413"/>
      <c r="AG592" s="413"/>
      <c r="AH592" s="413"/>
      <c r="AI592" s="413"/>
      <c r="AJ592" s="413"/>
      <c r="AK592" s="413"/>
      <c r="AL592" s="413"/>
      <c r="AM592" s="302"/>
    </row>
    <row r="593" spans="1:39"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751"/>
      <c r="Z593" s="751"/>
      <c r="AA593" s="751"/>
      <c r="AB593" s="751"/>
      <c r="AC593" s="751"/>
      <c r="AD593" s="751"/>
      <c r="AE593" s="751"/>
      <c r="AF593" s="410"/>
      <c r="AG593" s="410"/>
      <c r="AH593" s="410"/>
      <c r="AI593" s="410"/>
      <c r="AJ593" s="410"/>
      <c r="AK593" s="410"/>
      <c r="AL593" s="410"/>
      <c r="AM593" s="296">
        <f>SUM(Y593:AL593)</f>
        <v>0</v>
      </c>
    </row>
    <row r="594" spans="1:39" outlineLevel="1">
      <c r="A594" s="531"/>
      <c r="B594" s="294" t="s">
        <v>310</v>
      </c>
      <c r="C594" s="291" t="s">
        <v>163</v>
      </c>
      <c r="D594" s="295"/>
      <c r="E594" s="295"/>
      <c r="F594" s="295"/>
      <c r="G594" s="295"/>
      <c r="H594" s="295"/>
      <c r="I594" s="295"/>
      <c r="J594" s="295"/>
      <c r="K594" s="295"/>
      <c r="L594" s="295"/>
      <c r="M594" s="295"/>
      <c r="N594" s="291"/>
      <c r="O594" s="295"/>
      <c r="P594" s="295"/>
      <c r="Q594" s="295"/>
      <c r="R594" s="295"/>
      <c r="S594" s="295"/>
      <c r="T594" s="295"/>
      <c r="U594" s="295"/>
      <c r="V594" s="295"/>
      <c r="W594" s="295"/>
      <c r="X594" s="295"/>
      <c r="Y594" s="752">
        <v>0</v>
      </c>
      <c r="Z594" s="752">
        <v>0</v>
      </c>
      <c r="AA594" s="752">
        <v>0</v>
      </c>
      <c r="AB594" s="752">
        <v>0</v>
      </c>
      <c r="AC594" s="752">
        <v>0</v>
      </c>
      <c r="AD594" s="752">
        <v>0</v>
      </c>
      <c r="AE594" s="752">
        <f t="shared" ref="AE594" si="886">AE593</f>
        <v>0</v>
      </c>
      <c r="AF594" s="411">
        <f t="shared" ref="AF594" si="887">AF593</f>
        <v>0</v>
      </c>
      <c r="AG594" s="411">
        <f t="shared" ref="AG594" si="888">AG593</f>
        <v>0</v>
      </c>
      <c r="AH594" s="411">
        <f t="shared" ref="AH594" si="889">AH593</f>
        <v>0</v>
      </c>
      <c r="AI594" s="411">
        <f t="shared" ref="AI594" si="890">AI593</f>
        <v>0</v>
      </c>
      <c r="AJ594" s="411">
        <f t="shared" ref="AJ594" si="891">AJ593</f>
        <v>0</v>
      </c>
      <c r="AK594" s="411">
        <f t="shared" ref="AK594" si="892">AK593</f>
        <v>0</v>
      </c>
      <c r="AL594" s="411">
        <f t="shared" ref="AL594" si="893">AL593</f>
        <v>0</v>
      </c>
      <c r="AM594" s="297"/>
    </row>
    <row r="595" spans="1:39"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22"/>
      <c r="Z595" s="422"/>
      <c r="AA595" s="422"/>
      <c r="AB595" s="422"/>
      <c r="AC595" s="422"/>
      <c r="AD595" s="422"/>
      <c r="AE595" s="422"/>
      <c r="AF595" s="412"/>
      <c r="AG595" s="412"/>
      <c r="AH595" s="412"/>
      <c r="AI595" s="412"/>
      <c r="AJ595" s="412"/>
      <c r="AK595" s="412"/>
      <c r="AL595" s="412"/>
      <c r="AM595" s="306"/>
    </row>
    <row r="596" spans="1:39" outlineLevel="1">
      <c r="A596" s="531">
        <v>4</v>
      </c>
      <c r="B596" s="519"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751"/>
      <c r="Z596" s="751"/>
      <c r="AA596" s="751"/>
      <c r="AB596" s="751"/>
      <c r="AC596" s="751"/>
      <c r="AD596" s="751"/>
      <c r="AE596" s="751"/>
      <c r="AF596" s="410"/>
      <c r="AG596" s="410"/>
      <c r="AH596" s="410"/>
      <c r="AI596" s="410"/>
      <c r="AJ596" s="410"/>
      <c r="AK596" s="410"/>
      <c r="AL596" s="410"/>
      <c r="AM596" s="296">
        <f>SUM(Y596:AL596)</f>
        <v>0</v>
      </c>
    </row>
    <row r="597" spans="1:39" outlineLevel="1">
      <c r="A597" s="531"/>
      <c r="B597" s="294" t="s">
        <v>310</v>
      </c>
      <c r="C597" s="291" t="s">
        <v>163</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752">
        <v>0</v>
      </c>
      <c r="Z597" s="752">
        <v>0</v>
      </c>
      <c r="AA597" s="752">
        <v>0</v>
      </c>
      <c r="AB597" s="752">
        <v>0</v>
      </c>
      <c r="AC597" s="752">
        <v>0</v>
      </c>
      <c r="AD597" s="752">
        <v>0</v>
      </c>
      <c r="AE597" s="752">
        <f t="shared" ref="AE597" si="894">AE596</f>
        <v>0</v>
      </c>
      <c r="AF597" s="411">
        <f t="shared" ref="AF597" si="895">AF596</f>
        <v>0</v>
      </c>
      <c r="AG597" s="411">
        <f t="shared" ref="AG597" si="896">AG596</f>
        <v>0</v>
      </c>
      <c r="AH597" s="411">
        <f t="shared" ref="AH597" si="897">AH596</f>
        <v>0</v>
      </c>
      <c r="AI597" s="411">
        <f t="shared" ref="AI597" si="898">AI596</f>
        <v>0</v>
      </c>
      <c r="AJ597" s="411">
        <f t="shared" ref="AJ597" si="899">AJ596</f>
        <v>0</v>
      </c>
      <c r="AK597" s="411">
        <f t="shared" ref="AK597" si="900">AK596</f>
        <v>0</v>
      </c>
      <c r="AL597" s="411">
        <f t="shared" ref="AL597" si="901">AL596</f>
        <v>0</v>
      </c>
      <c r="AM597" s="297"/>
    </row>
    <row r="598" spans="1:39"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22"/>
      <c r="Z598" s="422"/>
      <c r="AA598" s="422"/>
      <c r="AB598" s="422"/>
      <c r="AC598" s="422"/>
      <c r="AD598" s="422"/>
      <c r="AE598" s="422"/>
      <c r="AF598" s="412"/>
      <c r="AG598" s="412"/>
      <c r="AH598" s="412"/>
      <c r="AI598" s="412"/>
      <c r="AJ598" s="412"/>
      <c r="AK598" s="412"/>
      <c r="AL598" s="412"/>
      <c r="AM598" s="306"/>
    </row>
    <row r="599" spans="1:39" ht="15.75"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751"/>
      <c r="Z599" s="751"/>
      <c r="AA599" s="751"/>
      <c r="AB599" s="751"/>
      <c r="AC599" s="751"/>
      <c r="AD599" s="751"/>
      <c r="AE599" s="751"/>
      <c r="AF599" s="410"/>
      <c r="AG599" s="410"/>
      <c r="AH599" s="410"/>
      <c r="AI599" s="410"/>
      <c r="AJ599" s="410"/>
      <c r="AK599" s="410"/>
      <c r="AL599" s="410"/>
      <c r="AM599" s="296">
        <f>SUM(Y599:AL599)</f>
        <v>0</v>
      </c>
    </row>
    <row r="600" spans="1:39" outlineLevel="1">
      <c r="A600" s="531"/>
      <c r="B600" s="294" t="s">
        <v>310</v>
      </c>
      <c r="C600" s="291" t="s">
        <v>163</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752">
        <v>0</v>
      </c>
      <c r="Z600" s="752">
        <v>0</v>
      </c>
      <c r="AA600" s="752">
        <v>0</v>
      </c>
      <c r="AB600" s="752">
        <v>0</v>
      </c>
      <c r="AC600" s="752">
        <v>0</v>
      </c>
      <c r="AD600" s="752">
        <v>0</v>
      </c>
      <c r="AE600" s="752">
        <f t="shared" ref="AE600" si="902">AE599</f>
        <v>0</v>
      </c>
      <c r="AF600" s="411">
        <f t="shared" ref="AF600" si="903">AF599</f>
        <v>0</v>
      </c>
      <c r="AG600" s="411">
        <f t="shared" ref="AG600" si="904">AG599</f>
        <v>0</v>
      </c>
      <c r="AH600" s="411">
        <f t="shared" ref="AH600" si="905">AH599</f>
        <v>0</v>
      </c>
      <c r="AI600" s="411">
        <f t="shared" ref="AI600" si="906">AI599</f>
        <v>0</v>
      </c>
      <c r="AJ600" s="411">
        <f t="shared" ref="AJ600" si="907">AJ599</f>
        <v>0</v>
      </c>
      <c r="AK600" s="411">
        <f t="shared" ref="AK600" si="908">AK599</f>
        <v>0</v>
      </c>
      <c r="AL600" s="411">
        <f t="shared" ref="AL600" si="909">AL599</f>
        <v>0</v>
      </c>
      <c r="AM600" s="297"/>
    </row>
    <row r="601" spans="1:39"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754"/>
      <c r="AA601" s="754"/>
      <c r="AB601" s="754"/>
      <c r="AC601" s="754"/>
      <c r="AD601" s="754"/>
      <c r="AE601" s="754"/>
      <c r="AF601" s="423"/>
      <c r="AG601" s="423"/>
      <c r="AH601" s="423"/>
      <c r="AI601" s="423"/>
      <c r="AJ601" s="423"/>
      <c r="AK601" s="423"/>
      <c r="AL601" s="423"/>
      <c r="AM601" s="297"/>
    </row>
    <row r="602" spans="1:39" ht="15.75" outlineLevel="1">
      <c r="A602" s="531"/>
      <c r="B602" s="319" t="s">
        <v>498</v>
      </c>
      <c r="C602" s="289"/>
      <c r="D602" s="345"/>
      <c r="E602" s="345"/>
      <c r="F602" s="345"/>
      <c r="G602" s="345"/>
      <c r="H602" s="345"/>
      <c r="I602" s="345"/>
      <c r="J602" s="345"/>
      <c r="K602" s="345"/>
      <c r="L602" s="345"/>
      <c r="M602" s="345"/>
      <c r="N602" s="300"/>
      <c r="O602" s="345"/>
      <c r="P602" s="345"/>
      <c r="Q602" s="345"/>
      <c r="R602" s="345"/>
      <c r="S602" s="345"/>
      <c r="T602" s="345"/>
      <c r="U602" s="345"/>
      <c r="V602" s="345"/>
      <c r="W602" s="345"/>
      <c r="X602" s="345"/>
      <c r="Y602" s="753"/>
      <c r="Z602" s="753"/>
      <c r="AA602" s="753"/>
      <c r="AB602" s="753"/>
      <c r="AC602" s="753"/>
      <c r="AD602" s="753"/>
      <c r="AE602" s="753"/>
      <c r="AF602" s="414"/>
      <c r="AG602" s="414"/>
      <c r="AH602" s="414"/>
      <c r="AI602" s="414"/>
      <c r="AJ602" s="414"/>
      <c r="AK602" s="414"/>
      <c r="AL602" s="414"/>
      <c r="AM602" s="292"/>
    </row>
    <row r="603" spans="1:39"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755"/>
      <c r="Z603" s="751"/>
      <c r="AA603" s="751"/>
      <c r="AB603" s="751"/>
      <c r="AC603" s="751"/>
      <c r="AD603" s="751"/>
      <c r="AE603" s="751"/>
      <c r="AF603" s="415"/>
      <c r="AG603" s="415"/>
      <c r="AH603" s="415"/>
      <c r="AI603" s="415"/>
      <c r="AJ603" s="415"/>
      <c r="AK603" s="415"/>
      <c r="AL603" s="415"/>
      <c r="AM603" s="296">
        <f>SUM(Y603:AL603)</f>
        <v>0</v>
      </c>
    </row>
    <row r="604" spans="1:39" outlineLevel="1">
      <c r="A604" s="531"/>
      <c r="B604" s="294" t="s">
        <v>310</v>
      </c>
      <c r="C604" s="291" t="s">
        <v>163</v>
      </c>
      <c r="D604" s="295"/>
      <c r="E604" s="295"/>
      <c r="F604" s="295"/>
      <c r="G604" s="295"/>
      <c r="H604" s="295"/>
      <c r="I604" s="295"/>
      <c r="J604" s="295"/>
      <c r="K604" s="295"/>
      <c r="L604" s="295"/>
      <c r="M604" s="295"/>
      <c r="N604" s="295">
        <v>12</v>
      </c>
      <c r="O604" s="295"/>
      <c r="P604" s="295"/>
      <c r="Q604" s="295"/>
      <c r="R604" s="295"/>
      <c r="S604" s="295"/>
      <c r="T604" s="295"/>
      <c r="U604" s="295"/>
      <c r="V604" s="295"/>
      <c r="W604" s="295"/>
      <c r="X604" s="295"/>
      <c r="Y604" s="752">
        <v>0</v>
      </c>
      <c r="Z604" s="752">
        <v>0</v>
      </c>
      <c r="AA604" s="752">
        <v>0</v>
      </c>
      <c r="AB604" s="752">
        <v>0</v>
      </c>
      <c r="AC604" s="752">
        <v>0</v>
      </c>
      <c r="AD604" s="752">
        <v>0</v>
      </c>
      <c r="AE604" s="752">
        <f t="shared" ref="AE604" si="910">AE603</f>
        <v>0</v>
      </c>
      <c r="AF604" s="411">
        <f t="shared" ref="AF604" si="911">AF603</f>
        <v>0</v>
      </c>
      <c r="AG604" s="411">
        <f t="shared" ref="AG604" si="912">AG603</f>
        <v>0</v>
      </c>
      <c r="AH604" s="411">
        <f t="shared" ref="AH604" si="913">AH603</f>
        <v>0</v>
      </c>
      <c r="AI604" s="411">
        <f t="shared" ref="AI604" si="914">AI603</f>
        <v>0</v>
      </c>
      <c r="AJ604" s="411">
        <f t="shared" ref="AJ604" si="915">AJ603</f>
        <v>0</v>
      </c>
      <c r="AK604" s="411">
        <f t="shared" ref="AK604" si="916">AK603</f>
        <v>0</v>
      </c>
      <c r="AL604" s="411">
        <f t="shared" ref="AL604" si="917">AL603</f>
        <v>0</v>
      </c>
      <c r="AM604" s="311"/>
    </row>
    <row r="605" spans="1:39"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8"/>
      <c r="Z605" s="418"/>
      <c r="AA605" s="418"/>
      <c r="AB605" s="418"/>
      <c r="AC605" s="418"/>
      <c r="AD605" s="418"/>
      <c r="AE605" s="418"/>
      <c r="AF605" s="416"/>
      <c r="AG605" s="416"/>
      <c r="AH605" s="416"/>
      <c r="AI605" s="416"/>
      <c r="AJ605" s="416"/>
      <c r="AK605" s="416"/>
      <c r="AL605" s="416"/>
      <c r="AM605" s="313"/>
    </row>
    <row r="606" spans="1:39" ht="30"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755"/>
      <c r="Z606" s="751"/>
      <c r="AA606" s="751"/>
      <c r="AB606" s="751"/>
      <c r="AC606" s="751"/>
      <c r="AD606" s="751"/>
      <c r="AE606" s="751"/>
      <c r="AF606" s="415"/>
      <c r="AG606" s="415"/>
      <c r="AH606" s="415"/>
      <c r="AI606" s="415"/>
      <c r="AJ606" s="415"/>
      <c r="AK606" s="415"/>
      <c r="AL606" s="415"/>
      <c r="AM606" s="296">
        <f>SUM(Y606:AL606)</f>
        <v>0</v>
      </c>
    </row>
    <row r="607" spans="1:39" outlineLevel="1">
      <c r="A607" s="531"/>
      <c r="B607" s="294" t="s">
        <v>310</v>
      </c>
      <c r="C607" s="291" t="s">
        <v>163</v>
      </c>
      <c r="D607" s="295"/>
      <c r="E607" s="295"/>
      <c r="F607" s="295"/>
      <c r="G607" s="295"/>
      <c r="H607" s="295"/>
      <c r="I607" s="295"/>
      <c r="J607" s="295"/>
      <c r="K607" s="295"/>
      <c r="L607" s="295"/>
      <c r="M607" s="295"/>
      <c r="N607" s="295">
        <v>12</v>
      </c>
      <c r="O607" s="295"/>
      <c r="P607" s="295"/>
      <c r="Q607" s="295"/>
      <c r="R607" s="295"/>
      <c r="S607" s="295"/>
      <c r="T607" s="295"/>
      <c r="U607" s="295"/>
      <c r="V607" s="295"/>
      <c r="W607" s="295"/>
      <c r="X607" s="295"/>
      <c r="Y607" s="752">
        <v>0</v>
      </c>
      <c r="Z607" s="752">
        <v>0</v>
      </c>
      <c r="AA607" s="752">
        <v>0</v>
      </c>
      <c r="AB607" s="752">
        <v>0</v>
      </c>
      <c r="AC607" s="752">
        <v>0</v>
      </c>
      <c r="AD607" s="752">
        <v>0</v>
      </c>
      <c r="AE607" s="752">
        <f t="shared" ref="AE607" si="918">AE606</f>
        <v>0</v>
      </c>
      <c r="AF607" s="411">
        <f t="shared" ref="AF607" si="919">AF606</f>
        <v>0</v>
      </c>
      <c r="AG607" s="411">
        <f t="shared" ref="AG607" si="920">AG606</f>
        <v>0</v>
      </c>
      <c r="AH607" s="411">
        <f t="shared" ref="AH607" si="921">AH606</f>
        <v>0</v>
      </c>
      <c r="AI607" s="411">
        <f t="shared" ref="AI607" si="922">AI606</f>
        <v>0</v>
      </c>
      <c r="AJ607" s="411">
        <f t="shared" ref="AJ607" si="923">AJ606</f>
        <v>0</v>
      </c>
      <c r="AK607" s="411">
        <f t="shared" ref="AK607" si="924">AK606</f>
        <v>0</v>
      </c>
      <c r="AL607" s="411">
        <f t="shared" ref="AL607" si="925">AL606</f>
        <v>0</v>
      </c>
      <c r="AM607" s="311"/>
    </row>
    <row r="608" spans="1:39"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8"/>
      <c r="Z608" s="756"/>
      <c r="AA608" s="418"/>
      <c r="AB608" s="418"/>
      <c r="AC608" s="418"/>
      <c r="AD608" s="418"/>
      <c r="AE608" s="418"/>
      <c r="AF608" s="416"/>
      <c r="AG608" s="416"/>
      <c r="AH608" s="416"/>
      <c r="AI608" s="416"/>
      <c r="AJ608" s="416"/>
      <c r="AK608" s="416"/>
      <c r="AL608" s="416"/>
      <c r="AM608" s="313"/>
    </row>
    <row r="609" spans="1:39" ht="30"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755"/>
      <c r="Z609" s="751"/>
      <c r="AA609" s="751"/>
      <c r="AB609" s="751"/>
      <c r="AC609" s="751"/>
      <c r="AD609" s="751"/>
      <c r="AE609" s="751"/>
      <c r="AF609" s="415"/>
      <c r="AG609" s="415"/>
      <c r="AH609" s="415"/>
      <c r="AI609" s="415"/>
      <c r="AJ609" s="415"/>
      <c r="AK609" s="415"/>
      <c r="AL609" s="415"/>
      <c r="AM609" s="296">
        <f>SUM(Y609:AL609)</f>
        <v>0</v>
      </c>
    </row>
    <row r="610" spans="1:39" outlineLevel="1">
      <c r="A610" s="531"/>
      <c r="B610" s="294" t="s">
        <v>310</v>
      </c>
      <c r="C610" s="291" t="s">
        <v>163</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752">
        <v>0</v>
      </c>
      <c r="Z610" s="752">
        <v>0</v>
      </c>
      <c r="AA610" s="752">
        <v>0</v>
      </c>
      <c r="AB610" s="752">
        <v>0</v>
      </c>
      <c r="AC610" s="752">
        <v>0</v>
      </c>
      <c r="AD610" s="752">
        <v>0</v>
      </c>
      <c r="AE610" s="752">
        <f t="shared" ref="AE610" si="926">AE609</f>
        <v>0</v>
      </c>
      <c r="AF610" s="411">
        <f t="shared" ref="AF610" si="927">AF609</f>
        <v>0</v>
      </c>
      <c r="AG610" s="411">
        <f t="shared" ref="AG610" si="928">AG609</f>
        <v>0</v>
      </c>
      <c r="AH610" s="411">
        <f t="shared" ref="AH610" si="929">AH609</f>
        <v>0</v>
      </c>
      <c r="AI610" s="411">
        <f t="shared" ref="AI610" si="930">AI609</f>
        <v>0</v>
      </c>
      <c r="AJ610" s="411">
        <f t="shared" ref="AJ610" si="931">AJ609</f>
        <v>0</v>
      </c>
      <c r="AK610" s="411">
        <f t="shared" ref="AK610" si="932">AK609</f>
        <v>0</v>
      </c>
      <c r="AL610" s="411">
        <f t="shared" ref="AL610" si="933">AL609</f>
        <v>0</v>
      </c>
      <c r="AM610" s="311"/>
    </row>
    <row r="611" spans="1:39"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8"/>
      <c r="Z611" s="756"/>
      <c r="AA611" s="418"/>
      <c r="AB611" s="418"/>
      <c r="AC611" s="418"/>
      <c r="AD611" s="418"/>
      <c r="AE611" s="418"/>
      <c r="AF611" s="416"/>
      <c r="AG611" s="416"/>
      <c r="AH611" s="416"/>
      <c r="AI611" s="416"/>
      <c r="AJ611" s="416"/>
      <c r="AK611" s="416"/>
      <c r="AL611" s="416"/>
      <c r="AM611" s="313"/>
    </row>
    <row r="612" spans="1:39" ht="30"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755"/>
      <c r="Z612" s="751"/>
      <c r="AA612" s="751"/>
      <c r="AB612" s="751"/>
      <c r="AC612" s="751"/>
      <c r="AD612" s="751"/>
      <c r="AE612" s="751"/>
      <c r="AF612" s="415"/>
      <c r="AG612" s="415"/>
      <c r="AH612" s="415"/>
      <c r="AI612" s="415"/>
      <c r="AJ612" s="415"/>
      <c r="AK612" s="415"/>
      <c r="AL612" s="415"/>
      <c r="AM612" s="296">
        <f>SUM(Y612:AL612)</f>
        <v>0</v>
      </c>
    </row>
    <row r="613" spans="1:39" outlineLevel="1">
      <c r="A613" s="531"/>
      <c r="B613" s="294" t="s">
        <v>310</v>
      </c>
      <c r="C613" s="291" t="s">
        <v>163</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752">
        <v>0</v>
      </c>
      <c r="Z613" s="752">
        <v>0</v>
      </c>
      <c r="AA613" s="752">
        <v>0</v>
      </c>
      <c r="AB613" s="752">
        <v>0</v>
      </c>
      <c r="AC613" s="752">
        <v>0</v>
      </c>
      <c r="AD613" s="752">
        <v>0</v>
      </c>
      <c r="AE613" s="752">
        <f t="shared" ref="AE613" si="934">AE612</f>
        <v>0</v>
      </c>
      <c r="AF613" s="411">
        <f t="shared" ref="AF613" si="935">AF612</f>
        <v>0</v>
      </c>
      <c r="AG613" s="411">
        <f t="shared" ref="AG613" si="936">AG612</f>
        <v>0</v>
      </c>
      <c r="AH613" s="411">
        <f t="shared" ref="AH613" si="937">AH612</f>
        <v>0</v>
      </c>
      <c r="AI613" s="411">
        <f t="shared" ref="AI613" si="938">AI612</f>
        <v>0</v>
      </c>
      <c r="AJ613" s="411">
        <f t="shared" ref="AJ613" si="939">AJ612</f>
        <v>0</v>
      </c>
      <c r="AK613" s="411">
        <f t="shared" ref="AK613" si="940">AK612</f>
        <v>0</v>
      </c>
      <c r="AL613" s="411">
        <f t="shared" ref="AL613" si="941">AL612</f>
        <v>0</v>
      </c>
      <c r="AM613" s="311"/>
    </row>
    <row r="614" spans="1:39"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8"/>
      <c r="Z614" s="418"/>
      <c r="AA614" s="418"/>
      <c r="AB614" s="418"/>
      <c r="AC614" s="418"/>
      <c r="AD614" s="418"/>
      <c r="AE614" s="418"/>
      <c r="AF614" s="416"/>
      <c r="AG614" s="416"/>
      <c r="AH614" s="416"/>
      <c r="AI614" s="416"/>
      <c r="AJ614" s="416"/>
      <c r="AK614" s="416"/>
      <c r="AL614" s="416"/>
      <c r="AM614" s="313"/>
    </row>
    <row r="615" spans="1:39" ht="30"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755"/>
      <c r="Z615" s="751"/>
      <c r="AA615" s="751"/>
      <c r="AB615" s="751"/>
      <c r="AC615" s="751"/>
      <c r="AD615" s="751"/>
      <c r="AE615" s="751"/>
      <c r="AF615" s="415"/>
      <c r="AG615" s="415"/>
      <c r="AH615" s="415"/>
      <c r="AI615" s="415"/>
      <c r="AJ615" s="415"/>
      <c r="AK615" s="415"/>
      <c r="AL615" s="415"/>
      <c r="AM615" s="296">
        <f>SUM(Y615:AL615)</f>
        <v>0</v>
      </c>
    </row>
    <row r="616" spans="1:39" outlineLevel="1">
      <c r="A616" s="531"/>
      <c r="B616" s="294" t="s">
        <v>310</v>
      </c>
      <c r="C616" s="291" t="s">
        <v>163</v>
      </c>
      <c r="D616" s="295"/>
      <c r="E616" s="295"/>
      <c r="F616" s="295"/>
      <c r="G616" s="295"/>
      <c r="H616" s="295"/>
      <c r="I616" s="295"/>
      <c r="J616" s="295"/>
      <c r="K616" s="295"/>
      <c r="L616" s="295"/>
      <c r="M616" s="295"/>
      <c r="N616" s="295">
        <v>3</v>
      </c>
      <c r="O616" s="295"/>
      <c r="P616" s="295"/>
      <c r="Q616" s="295"/>
      <c r="R616" s="295"/>
      <c r="S616" s="295"/>
      <c r="T616" s="295"/>
      <c r="U616" s="295"/>
      <c r="V616" s="295"/>
      <c r="W616" s="295"/>
      <c r="X616" s="295"/>
      <c r="Y616" s="752">
        <v>0</v>
      </c>
      <c r="Z616" s="752">
        <v>0</v>
      </c>
      <c r="AA616" s="752">
        <v>0</v>
      </c>
      <c r="AB616" s="752">
        <v>0</v>
      </c>
      <c r="AC616" s="752">
        <v>0</v>
      </c>
      <c r="AD616" s="752">
        <v>0</v>
      </c>
      <c r="AE616" s="752">
        <f t="shared" ref="AE616" si="942">AE615</f>
        <v>0</v>
      </c>
      <c r="AF616" s="411">
        <f t="shared" ref="AF616" si="943">AF615</f>
        <v>0</v>
      </c>
      <c r="AG616" s="411">
        <f t="shared" ref="AG616" si="944">AG615</f>
        <v>0</v>
      </c>
      <c r="AH616" s="411">
        <f t="shared" ref="AH616" si="945">AH615</f>
        <v>0</v>
      </c>
      <c r="AI616" s="411">
        <f t="shared" ref="AI616" si="946">AI615</f>
        <v>0</v>
      </c>
      <c r="AJ616" s="411">
        <f t="shared" ref="AJ616" si="947">AJ615</f>
        <v>0</v>
      </c>
      <c r="AK616" s="411">
        <f t="shared" ref="AK616" si="948">AK615</f>
        <v>0</v>
      </c>
      <c r="AL616" s="411">
        <f t="shared" ref="AL616" si="949">AL615</f>
        <v>0</v>
      </c>
      <c r="AM616" s="311"/>
    </row>
    <row r="617" spans="1:39"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8"/>
      <c r="Z617" s="756"/>
      <c r="AA617" s="418"/>
      <c r="AB617" s="418"/>
      <c r="AC617" s="418"/>
      <c r="AD617" s="418"/>
      <c r="AE617" s="418"/>
      <c r="AF617" s="416"/>
      <c r="AG617" s="416"/>
      <c r="AH617" s="416"/>
      <c r="AI617" s="416"/>
      <c r="AJ617" s="416"/>
      <c r="AK617" s="416"/>
      <c r="AL617" s="416"/>
      <c r="AM617" s="313"/>
    </row>
    <row r="618" spans="1:39" ht="15.75" outlineLevel="1">
      <c r="A618" s="531"/>
      <c r="B618" s="288" t="s">
        <v>10</v>
      </c>
      <c r="C618" s="289"/>
      <c r="D618" s="345"/>
      <c r="E618" s="345"/>
      <c r="F618" s="345"/>
      <c r="G618" s="345"/>
      <c r="H618" s="345"/>
      <c r="I618" s="345"/>
      <c r="J618" s="345"/>
      <c r="K618" s="345"/>
      <c r="L618" s="345"/>
      <c r="M618" s="345"/>
      <c r="N618" s="300"/>
      <c r="O618" s="345"/>
      <c r="P618" s="345"/>
      <c r="Q618" s="345"/>
      <c r="R618" s="345"/>
      <c r="S618" s="345"/>
      <c r="T618" s="345"/>
      <c r="U618" s="345"/>
      <c r="V618" s="345"/>
      <c r="W618" s="345"/>
      <c r="X618" s="345"/>
      <c r="Y618" s="753"/>
      <c r="Z618" s="753"/>
      <c r="AA618" s="753"/>
      <c r="AB618" s="753"/>
      <c r="AC618" s="753"/>
      <c r="AD618" s="753"/>
      <c r="AE618" s="753"/>
      <c r="AF618" s="414"/>
      <c r="AG618" s="414"/>
      <c r="AH618" s="414"/>
      <c r="AI618" s="414"/>
      <c r="AJ618" s="414"/>
      <c r="AK618" s="414"/>
      <c r="AL618" s="414"/>
      <c r="AM618" s="292"/>
    </row>
    <row r="619" spans="1:39" ht="30"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57"/>
      <c r="Z619" s="751"/>
      <c r="AA619" s="751"/>
      <c r="AB619" s="751"/>
      <c r="AC619" s="751"/>
      <c r="AD619" s="751"/>
      <c r="AE619" s="751"/>
      <c r="AF619" s="415"/>
      <c r="AG619" s="415"/>
      <c r="AH619" s="415"/>
      <c r="AI619" s="415"/>
      <c r="AJ619" s="415"/>
      <c r="AK619" s="415"/>
      <c r="AL619" s="415"/>
      <c r="AM619" s="296">
        <f>SUM(Y619:AL619)</f>
        <v>0</v>
      </c>
    </row>
    <row r="620" spans="1:39" outlineLevel="1">
      <c r="A620" s="531"/>
      <c r="B620" s="294" t="s">
        <v>310</v>
      </c>
      <c r="C620" s="291" t="s">
        <v>163</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752">
        <v>0</v>
      </c>
      <c r="Z620" s="752">
        <v>0</v>
      </c>
      <c r="AA620" s="752">
        <v>0</v>
      </c>
      <c r="AB620" s="752">
        <v>0</v>
      </c>
      <c r="AC620" s="752">
        <v>0</v>
      </c>
      <c r="AD620" s="752">
        <v>0</v>
      </c>
      <c r="AE620" s="752">
        <f t="shared" ref="AE620" si="950">AE619</f>
        <v>0</v>
      </c>
      <c r="AF620" s="411">
        <f t="shared" ref="AF620" si="951">AF619</f>
        <v>0</v>
      </c>
      <c r="AG620" s="411">
        <f t="shared" ref="AG620" si="952">AG619</f>
        <v>0</v>
      </c>
      <c r="AH620" s="411">
        <f t="shared" ref="AH620" si="953">AH619</f>
        <v>0</v>
      </c>
      <c r="AI620" s="411">
        <f t="shared" ref="AI620" si="954">AI619</f>
        <v>0</v>
      </c>
      <c r="AJ620" s="411">
        <f t="shared" ref="AJ620" si="955">AJ619</f>
        <v>0</v>
      </c>
      <c r="AK620" s="411">
        <f t="shared" ref="AK620" si="956">AK619</f>
        <v>0</v>
      </c>
      <c r="AL620" s="411">
        <f t="shared" ref="AL620" si="957">AL619</f>
        <v>0</v>
      </c>
      <c r="AM620" s="297"/>
    </row>
    <row r="621" spans="1:39"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22"/>
      <c r="Z621" s="758"/>
      <c r="AA621" s="758"/>
      <c r="AB621" s="758"/>
      <c r="AC621" s="758"/>
      <c r="AD621" s="758"/>
      <c r="AE621" s="758"/>
      <c r="AF621" s="421"/>
      <c r="AG621" s="421"/>
      <c r="AH621" s="421"/>
      <c r="AI621" s="421"/>
      <c r="AJ621" s="421"/>
      <c r="AK621" s="421"/>
      <c r="AL621" s="421"/>
      <c r="AM621" s="306"/>
    </row>
    <row r="622" spans="1:39" ht="45"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1"/>
      <c r="Z622" s="751"/>
      <c r="AA622" s="751"/>
      <c r="AB622" s="751"/>
      <c r="AC622" s="751"/>
      <c r="AD622" s="751"/>
      <c r="AE622" s="751"/>
      <c r="AF622" s="415"/>
      <c r="AG622" s="415"/>
      <c r="AH622" s="415"/>
      <c r="AI622" s="415"/>
      <c r="AJ622" s="415"/>
      <c r="AK622" s="415"/>
      <c r="AL622" s="415"/>
      <c r="AM622" s="296">
        <f>SUM(Y622:AL622)</f>
        <v>0</v>
      </c>
    </row>
    <row r="623" spans="1:39" outlineLevel="1">
      <c r="A623" s="531"/>
      <c r="B623" s="294" t="s">
        <v>310</v>
      </c>
      <c r="C623" s="291" t="s">
        <v>163</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752">
        <v>0</v>
      </c>
      <c r="Z623" s="752">
        <v>0</v>
      </c>
      <c r="AA623" s="752">
        <v>0</v>
      </c>
      <c r="AB623" s="752">
        <v>0</v>
      </c>
      <c r="AC623" s="752">
        <v>0</v>
      </c>
      <c r="AD623" s="752">
        <v>0</v>
      </c>
      <c r="AE623" s="752">
        <f t="shared" ref="AE623" si="958">AE622</f>
        <v>0</v>
      </c>
      <c r="AF623" s="411">
        <f t="shared" ref="AF623" si="959">AF622</f>
        <v>0</v>
      </c>
      <c r="AG623" s="411">
        <f t="shared" ref="AG623" si="960">AG622</f>
        <v>0</v>
      </c>
      <c r="AH623" s="411">
        <f t="shared" ref="AH623" si="961">AH622</f>
        <v>0</v>
      </c>
      <c r="AI623" s="411">
        <f t="shared" ref="AI623" si="962">AI622</f>
        <v>0</v>
      </c>
      <c r="AJ623" s="411">
        <f t="shared" ref="AJ623" si="963">AJ622</f>
        <v>0</v>
      </c>
      <c r="AK623" s="411">
        <f t="shared" ref="AK623" si="964">AK622</f>
        <v>0</v>
      </c>
      <c r="AL623" s="411">
        <f t="shared" ref="AL623" si="965">AL622</f>
        <v>0</v>
      </c>
      <c r="AM623" s="297"/>
    </row>
    <row r="624" spans="1:39"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22"/>
      <c r="AB624" s="422"/>
      <c r="AC624" s="422"/>
      <c r="AD624" s="422"/>
      <c r="AE624" s="422"/>
      <c r="AF624" s="412"/>
      <c r="AG624" s="412"/>
      <c r="AH624" s="412"/>
      <c r="AI624" s="412"/>
      <c r="AJ624" s="412"/>
      <c r="AK624" s="412"/>
      <c r="AL624" s="412"/>
      <c r="AM624" s="306"/>
    </row>
    <row r="625" spans="1:40" ht="30"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1"/>
      <c r="Z625" s="751"/>
      <c r="AA625" s="751"/>
      <c r="AB625" s="751"/>
      <c r="AC625" s="751"/>
      <c r="AD625" s="751"/>
      <c r="AE625" s="751"/>
      <c r="AF625" s="415"/>
      <c r="AG625" s="415"/>
      <c r="AH625" s="415"/>
      <c r="AI625" s="415"/>
      <c r="AJ625" s="415"/>
      <c r="AK625" s="415"/>
      <c r="AL625" s="415"/>
      <c r="AM625" s="296">
        <f>SUM(Y625:AL625)</f>
        <v>0</v>
      </c>
    </row>
    <row r="626" spans="1:40" outlineLevel="1">
      <c r="A626" s="531"/>
      <c r="B626" s="294" t="s">
        <v>310</v>
      </c>
      <c r="C626" s="291" t="s">
        <v>163</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752">
        <v>0</v>
      </c>
      <c r="Z626" s="752">
        <v>0</v>
      </c>
      <c r="AA626" s="752">
        <v>0</v>
      </c>
      <c r="AB626" s="752">
        <v>0</v>
      </c>
      <c r="AC626" s="752">
        <v>0</v>
      </c>
      <c r="AD626" s="752">
        <v>0</v>
      </c>
      <c r="AE626" s="752">
        <f t="shared" ref="AE626" si="966">AE625</f>
        <v>0</v>
      </c>
      <c r="AF626" s="411">
        <f t="shared" ref="AF626" si="967">AF625</f>
        <v>0</v>
      </c>
      <c r="AG626" s="411">
        <f t="shared" ref="AG626" si="968">AG625</f>
        <v>0</v>
      </c>
      <c r="AH626" s="411">
        <f t="shared" ref="AH626" si="969">AH625</f>
        <v>0</v>
      </c>
      <c r="AI626" s="411">
        <f t="shared" ref="AI626" si="970">AI625</f>
        <v>0</v>
      </c>
      <c r="AJ626" s="411">
        <f t="shared" ref="AJ626" si="971">AJ625</f>
        <v>0</v>
      </c>
      <c r="AK626" s="411">
        <f t="shared" ref="AK626" si="972">AK625</f>
        <v>0</v>
      </c>
      <c r="AL626" s="411">
        <f t="shared" ref="AL626" si="973">AL625</f>
        <v>0</v>
      </c>
      <c r="AM626" s="306"/>
    </row>
    <row r="627" spans="1:40"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22"/>
      <c r="AB627" s="422"/>
      <c r="AC627" s="422"/>
      <c r="AD627" s="422"/>
      <c r="AE627" s="422"/>
      <c r="AF627" s="412"/>
      <c r="AG627" s="412"/>
      <c r="AH627" s="412"/>
      <c r="AI627" s="412"/>
      <c r="AJ627" s="412"/>
      <c r="AK627" s="412"/>
      <c r="AL627" s="412"/>
      <c r="AM627" s="306"/>
    </row>
    <row r="628" spans="1:40" ht="15.75" outlineLevel="1">
      <c r="A628" s="531"/>
      <c r="B628" s="288" t="s">
        <v>107</v>
      </c>
      <c r="C628" s="289"/>
      <c r="D628" s="300"/>
      <c r="E628" s="300"/>
      <c r="F628" s="300"/>
      <c r="G628" s="300"/>
      <c r="H628" s="300"/>
      <c r="I628" s="300"/>
      <c r="J628" s="300"/>
      <c r="K628" s="300"/>
      <c r="L628" s="300"/>
      <c r="M628" s="300"/>
      <c r="N628" s="300"/>
      <c r="O628" s="300"/>
      <c r="P628" s="345"/>
      <c r="Q628" s="345"/>
      <c r="R628" s="345"/>
      <c r="S628" s="345"/>
      <c r="T628" s="345"/>
      <c r="U628" s="345"/>
      <c r="V628" s="345"/>
      <c r="W628" s="345"/>
      <c r="X628" s="345"/>
      <c r="Y628" s="753"/>
      <c r="Z628" s="753"/>
      <c r="AA628" s="753"/>
      <c r="AB628" s="753"/>
      <c r="AC628" s="753"/>
      <c r="AD628" s="753"/>
      <c r="AE628" s="753"/>
      <c r="AF628" s="414"/>
      <c r="AG628" s="414"/>
      <c r="AH628" s="414"/>
      <c r="AI628" s="414"/>
      <c r="AJ628" s="414"/>
      <c r="AK628" s="414"/>
      <c r="AL628" s="414"/>
      <c r="AM628" s="292"/>
    </row>
    <row r="629" spans="1:40"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1"/>
      <c r="Z629" s="751"/>
      <c r="AA629" s="751"/>
      <c r="AB629" s="751"/>
      <c r="AC629" s="751"/>
      <c r="AD629" s="751"/>
      <c r="AE629" s="751"/>
      <c r="AF629" s="410"/>
      <c r="AG629" s="410"/>
      <c r="AH629" s="410"/>
      <c r="AI629" s="410"/>
      <c r="AJ629" s="410"/>
      <c r="AK629" s="410"/>
      <c r="AL629" s="410"/>
      <c r="AM629" s="296">
        <f>SUM(Y629:AL629)</f>
        <v>0</v>
      </c>
    </row>
    <row r="630" spans="1:40" outlineLevel="1">
      <c r="A630" s="531"/>
      <c r="B630" s="294" t="s">
        <v>310</v>
      </c>
      <c r="C630" s="291" t="s">
        <v>163</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752">
        <v>0</v>
      </c>
      <c r="Z630" s="752">
        <v>0</v>
      </c>
      <c r="AA630" s="752">
        <v>0</v>
      </c>
      <c r="AB630" s="752">
        <v>0</v>
      </c>
      <c r="AC630" s="752">
        <v>0</v>
      </c>
      <c r="AD630" s="752">
        <v>0</v>
      </c>
      <c r="AE630" s="752">
        <f t="shared" ref="AE630" si="974">AE629</f>
        <v>0</v>
      </c>
      <c r="AF630" s="411">
        <f t="shared" ref="AF630" si="975">AF629</f>
        <v>0</v>
      </c>
      <c r="AG630" s="411">
        <f t="shared" ref="AG630" si="976">AG629</f>
        <v>0</v>
      </c>
      <c r="AH630" s="411">
        <f t="shared" ref="AH630" si="977">AH629</f>
        <v>0</v>
      </c>
      <c r="AI630" s="411">
        <f t="shared" ref="AI630" si="978">AI629</f>
        <v>0</v>
      </c>
      <c r="AJ630" s="411">
        <f t="shared" ref="AJ630" si="979">AJ629</f>
        <v>0</v>
      </c>
      <c r="AK630" s="411">
        <f t="shared" ref="AK630" si="980">AK629</f>
        <v>0</v>
      </c>
      <c r="AL630" s="411">
        <f t="shared" ref="AL630" si="981">AL629</f>
        <v>0</v>
      </c>
      <c r="AM630" s="515"/>
      <c r="AN630" s="629"/>
    </row>
    <row r="631" spans="1:40" outlineLevel="1">
      <c r="A631" s="531"/>
      <c r="B631" s="315"/>
      <c r="C631" s="305"/>
      <c r="D631" s="291"/>
      <c r="E631" s="291"/>
      <c r="F631" s="291"/>
      <c r="G631" s="291"/>
      <c r="H631" s="291"/>
      <c r="I631" s="291"/>
      <c r="J631" s="291"/>
      <c r="K631" s="291"/>
      <c r="L631" s="291"/>
      <c r="M631" s="291"/>
      <c r="N631" s="291"/>
      <c r="O631" s="291"/>
      <c r="P631" s="291"/>
      <c r="Q631" s="291"/>
      <c r="R631" s="291"/>
      <c r="S631" s="291"/>
      <c r="T631" s="291"/>
      <c r="U631" s="291"/>
      <c r="V631" s="291"/>
      <c r="W631" s="291"/>
      <c r="X631" s="291"/>
      <c r="Y631" s="422"/>
      <c r="Z631" s="422"/>
      <c r="AA631" s="422"/>
      <c r="AB631" s="422"/>
      <c r="AC631" s="422"/>
      <c r="AD631" s="422"/>
      <c r="AE631" s="422"/>
      <c r="AF631" s="412"/>
      <c r="AG631" s="412"/>
      <c r="AH631" s="412"/>
      <c r="AI631" s="412"/>
      <c r="AJ631" s="412"/>
      <c r="AK631" s="412"/>
      <c r="AL631" s="412"/>
      <c r="AM631" s="301"/>
      <c r="AN631" s="629"/>
    </row>
    <row r="632" spans="1:40" s="309" customFormat="1" ht="15.75" outlineLevel="1">
      <c r="A632" s="531"/>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22"/>
      <c r="Z632" s="422"/>
      <c r="AA632" s="422"/>
      <c r="AB632" s="422"/>
      <c r="AC632" s="422"/>
      <c r="AD632" s="422"/>
      <c r="AE632" s="418"/>
      <c r="AF632" s="416"/>
      <c r="AG632" s="416"/>
      <c r="AH632" s="416"/>
      <c r="AI632" s="416"/>
      <c r="AJ632" s="416"/>
      <c r="AK632" s="416"/>
      <c r="AL632" s="416"/>
      <c r="AM632" s="516"/>
      <c r="AN632" s="630"/>
    </row>
    <row r="633" spans="1:40" outlineLevel="1">
      <c r="A633" s="531">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1"/>
      <c r="Z633" s="751"/>
      <c r="AA633" s="751"/>
      <c r="AB633" s="751"/>
      <c r="AC633" s="751"/>
      <c r="AD633" s="751"/>
      <c r="AE633" s="751"/>
      <c r="AF633" s="410"/>
      <c r="AG633" s="410"/>
      <c r="AH633" s="410"/>
      <c r="AI633" s="410"/>
      <c r="AJ633" s="410"/>
      <c r="AK633" s="410"/>
      <c r="AL633" s="410"/>
      <c r="AM633" s="296">
        <f>SUM(Y633:AL633)</f>
        <v>0</v>
      </c>
    </row>
    <row r="634" spans="1:40" outlineLevel="1">
      <c r="A634" s="531"/>
      <c r="B634" s="294" t="s">
        <v>310</v>
      </c>
      <c r="C634" s="291" t="s">
        <v>163</v>
      </c>
      <c r="D634" s="295"/>
      <c r="E634" s="295"/>
      <c r="F634" s="295"/>
      <c r="G634" s="295"/>
      <c r="H634" s="295"/>
      <c r="I634" s="295"/>
      <c r="J634" s="295"/>
      <c r="K634" s="295"/>
      <c r="L634" s="295"/>
      <c r="M634" s="295"/>
      <c r="N634" s="295">
        <v>0</v>
      </c>
      <c r="O634" s="295"/>
      <c r="P634" s="295"/>
      <c r="Q634" s="295"/>
      <c r="R634" s="295"/>
      <c r="S634" s="295"/>
      <c r="T634" s="295"/>
      <c r="U634" s="295"/>
      <c r="V634" s="295"/>
      <c r="W634" s="295"/>
      <c r="X634" s="295"/>
      <c r="Y634" s="752">
        <v>0</v>
      </c>
      <c r="Z634" s="752">
        <v>0</v>
      </c>
      <c r="AA634" s="752">
        <v>0</v>
      </c>
      <c r="AB634" s="752">
        <v>0</v>
      </c>
      <c r="AC634" s="752">
        <v>0</v>
      </c>
      <c r="AD634" s="752">
        <v>0</v>
      </c>
      <c r="AE634" s="752">
        <f t="shared" ref="AE634:AL634" si="982">AE633</f>
        <v>0</v>
      </c>
      <c r="AF634" s="411">
        <f t="shared" si="982"/>
        <v>0</v>
      </c>
      <c r="AG634" s="411">
        <f t="shared" si="982"/>
        <v>0</v>
      </c>
      <c r="AH634" s="411">
        <f t="shared" si="982"/>
        <v>0</v>
      </c>
      <c r="AI634" s="411">
        <f t="shared" si="982"/>
        <v>0</v>
      </c>
      <c r="AJ634" s="411">
        <f t="shared" si="982"/>
        <v>0</v>
      </c>
      <c r="AK634" s="411">
        <f t="shared" si="982"/>
        <v>0</v>
      </c>
      <c r="AL634" s="411">
        <f t="shared" si="982"/>
        <v>0</v>
      </c>
      <c r="AM634" s="297"/>
    </row>
    <row r="635" spans="1:40"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22"/>
      <c r="Z635" s="422"/>
      <c r="AA635" s="422"/>
      <c r="AB635" s="422"/>
      <c r="AC635" s="422"/>
      <c r="AD635" s="422"/>
      <c r="AE635" s="422"/>
      <c r="AF635" s="412"/>
      <c r="AG635" s="412"/>
      <c r="AH635" s="412"/>
      <c r="AI635" s="412"/>
      <c r="AJ635" s="412"/>
      <c r="AK635" s="412"/>
      <c r="AL635" s="412"/>
      <c r="AM635" s="306"/>
    </row>
    <row r="636" spans="1:40" s="283" customFormat="1" outlineLevel="1">
      <c r="A636" s="531">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1"/>
      <c r="Z636" s="751"/>
      <c r="AA636" s="751"/>
      <c r="AB636" s="751"/>
      <c r="AC636" s="751"/>
      <c r="AD636" s="751"/>
      <c r="AE636" s="751"/>
      <c r="AF636" s="410"/>
      <c r="AG636" s="410"/>
      <c r="AH636" s="410"/>
      <c r="AI636" s="410"/>
      <c r="AJ636" s="410"/>
      <c r="AK636" s="410"/>
      <c r="AL636" s="410"/>
      <c r="AM636" s="296">
        <f>SUM(Y636:AL636)</f>
        <v>0</v>
      </c>
    </row>
    <row r="637" spans="1:40" s="283" customFormat="1" outlineLevel="1">
      <c r="A637" s="531"/>
      <c r="B637" s="294" t="s">
        <v>310</v>
      </c>
      <c r="C637" s="291" t="s">
        <v>163</v>
      </c>
      <c r="D637" s="295"/>
      <c r="E637" s="295"/>
      <c r="F637" s="295"/>
      <c r="G637" s="295"/>
      <c r="H637" s="295"/>
      <c r="I637" s="295"/>
      <c r="J637" s="295"/>
      <c r="K637" s="295"/>
      <c r="L637" s="295"/>
      <c r="M637" s="295"/>
      <c r="N637" s="295">
        <v>0</v>
      </c>
      <c r="O637" s="295"/>
      <c r="P637" s="295"/>
      <c r="Q637" s="295"/>
      <c r="R637" s="295"/>
      <c r="S637" s="295"/>
      <c r="T637" s="295"/>
      <c r="U637" s="295"/>
      <c r="V637" s="295"/>
      <c r="W637" s="295"/>
      <c r="X637" s="295"/>
      <c r="Y637" s="752">
        <v>0</v>
      </c>
      <c r="Z637" s="752">
        <v>0</v>
      </c>
      <c r="AA637" s="752">
        <v>0</v>
      </c>
      <c r="AB637" s="752">
        <v>0</v>
      </c>
      <c r="AC637" s="752">
        <v>0</v>
      </c>
      <c r="AD637" s="752">
        <v>0</v>
      </c>
      <c r="AE637" s="752">
        <f t="shared" ref="AE637:AL637" si="983">AE636</f>
        <v>0</v>
      </c>
      <c r="AF637" s="411">
        <f t="shared" si="983"/>
        <v>0</v>
      </c>
      <c r="AG637" s="411">
        <f t="shared" si="983"/>
        <v>0</v>
      </c>
      <c r="AH637" s="411">
        <f t="shared" si="983"/>
        <v>0</v>
      </c>
      <c r="AI637" s="411">
        <f t="shared" si="983"/>
        <v>0</v>
      </c>
      <c r="AJ637" s="411">
        <f t="shared" si="983"/>
        <v>0</v>
      </c>
      <c r="AK637" s="411">
        <f t="shared" si="983"/>
        <v>0</v>
      </c>
      <c r="AL637" s="411">
        <f t="shared" si="983"/>
        <v>0</v>
      </c>
      <c r="AM637" s="297"/>
    </row>
    <row r="638" spans="1:40" s="283" customFormat="1"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22"/>
      <c r="Z638" s="422"/>
      <c r="AA638" s="422"/>
      <c r="AB638" s="422"/>
      <c r="AC638" s="422"/>
      <c r="AD638" s="422"/>
      <c r="AE638" s="418"/>
      <c r="AF638" s="416"/>
      <c r="AG638" s="416"/>
      <c r="AH638" s="416"/>
      <c r="AI638" s="416"/>
      <c r="AJ638" s="416"/>
      <c r="AK638" s="416"/>
      <c r="AL638" s="416"/>
      <c r="AM638" s="313"/>
    </row>
    <row r="639" spans="1:40" ht="15.75" outlineLevel="1">
      <c r="A639" s="531"/>
      <c r="B639" s="518" t="s">
        <v>496</v>
      </c>
      <c r="C639" s="320"/>
      <c r="D639" s="300"/>
      <c r="E639" s="345"/>
      <c r="F639" s="345"/>
      <c r="G639" s="345"/>
      <c r="H639" s="345"/>
      <c r="I639" s="345"/>
      <c r="J639" s="345"/>
      <c r="K639" s="345"/>
      <c r="L639" s="345"/>
      <c r="M639" s="345"/>
      <c r="N639" s="300"/>
      <c r="O639" s="345"/>
      <c r="P639" s="345"/>
      <c r="Q639" s="345"/>
      <c r="R639" s="345"/>
      <c r="S639" s="345"/>
      <c r="T639" s="345"/>
      <c r="U639" s="345"/>
      <c r="V639" s="345"/>
      <c r="W639" s="345"/>
      <c r="X639" s="345"/>
      <c r="Y639" s="753"/>
      <c r="Z639" s="753"/>
      <c r="AA639" s="753"/>
      <c r="AB639" s="753"/>
      <c r="AC639" s="753"/>
      <c r="AD639" s="753"/>
      <c r="AE639" s="753"/>
      <c r="AF639" s="414"/>
      <c r="AG639" s="414"/>
      <c r="AH639" s="414"/>
      <c r="AI639" s="414"/>
      <c r="AJ639" s="414"/>
      <c r="AK639" s="414"/>
      <c r="AL639" s="414"/>
      <c r="AM639" s="292"/>
    </row>
    <row r="640" spans="1:40"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57"/>
      <c r="Z640" s="751"/>
      <c r="AA640" s="751"/>
      <c r="AB640" s="751"/>
      <c r="AC640" s="751"/>
      <c r="AD640" s="751"/>
      <c r="AE640" s="751"/>
      <c r="AF640" s="415"/>
      <c r="AG640" s="415"/>
      <c r="AH640" s="415"/>
      <c r="AI640" s="415"/>
      <c r="AJ640" s="415"/>
      <c r="AK640" s="415"/>
      <c r="AL640" s="415"/>
      <c r="AM640" s="296">
        <f>SUM(Y640:AL640)</f>
        <v>0</v>
      </c>
    </row>
    <row r="641" spans="1:39" outlineLevel="1">
      <c r="A641" s="531"/>
      <c r="B641" s="294" t="s">
        <v>310</v>
      </c>
      <c r="C641" s="291" t="s">
        <v>163</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752">
        <v>0</v>
      </c>
      <c r="Z641" s="752">
        <v>0</v>
      </c>
      <c r="AA641" s="752">
        <v>0</v>
      </c>
      <c r="AB641" s="752">
        <v>0</v>
      </c>
      <c r="AC641" s="752">
        <v>0</v>
      </c>
      <c r="AD641" s="752">
        <v>0</v>
      </c>
      <c r="AE641" s="752">
        <f t="shared" ref="AE641:AL641" si="984">AE640</f>
        <v>0</v>
      </c>
      <c r="AF641" s="411">
        <f t="shared" si="984"/>
        <v>0</v>
      </c>
      <c r="AG641" s="411">
        <f t="shared" si="984"/>
        <v>0</v>
      </c>
      <c r="AH641" s="411">
        <f t="shared" si="984"/>
        <v>0</v>
      </c>
      <c r="AI641" s="411">
        <f t="shared" si="984"/>
        <v>0</v>
      </c>
      <c r="AJ641" s="411">
        <f t="shared" si="984"/>
        <v>0</v>
      </c>
      <c r="AK641" s="411">
        <f t="shared" si="984"/>
        <v>0</v>
      </c>
      <c r="AL641" s="411">
        <f t="shared" si="984"/>
        <v>0</v>
      </c>
      <c r="AM641" s="306"/>
    </row>
    <row r="642" spans="1:39"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2"/>
      <c r="AA642" s="422"/>
      <c r="AB642" s="422"/>
      <c r="AC642" s="422"/>
      <c r="AD642" s="422"/>
      <c r="AE642" s="422"/>
      <c r="AF642" s="425"/>
      <c r="AG642" s="425"/>
      <c r="AH642" s="425"/>
      <c r="AI642" s="425"/>
      <c r="AJ642" s="425"/>
      <c r="AK642" s="425"/>
      <c r="AL642" s="425"/>
      <c r="AM642" s="306"/>
    </row>
    <row r="643" spans="1:39"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57"/>
      <c r="Z643" s="751"/>
      <c r="AA643" s="751"/>
      <c r="AB643" s="751"/>
      <c r="AC643" s="751"/>
      <c r="AD643" s="751"/>
      <c r="AE643" s="751"/>
      <c r="AF643" s="415"/>
      <c r="AG643" s="415"/>
      <c r="AH643" s="415"/>
      <c r="AI643" s="415"/>
      <c r="AJ643" s="415"/>
      <c r="AK643" s="415"/>
      <c r="AL643" s="415"/>
      <c r="AM643" s="296">
        <f>SUM(Y643:AL643)</f>
        <v>0</v>
      </c>
    </row>
    <row r="644" spans="1:39" outlineLevel="1">
      <c r="A644" s="531"/>
      <c r="B644" s="294" t="s">
        <v>310</v>
      </c>
      <c r="C644" s="291" t="s">
        <v>163</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752">
        <v>0</v>
      </c>
      <c r="Z644" s="752">
        <v>0</v>
      </c>
      <c r="AA644" s="752">
        <v>0</v>
      </c>
      <c r="AB644" s="752">
        <v>0</v>
      </c>
      <c r="AC644" s="752">
        <v>0</v>
      </c>
      <c r="AD644" s="752">
        <v>0</v>
      </c>
      <c r="AE644" s="752">
        <f t="shared" ref="AE644:AL644" si="985">AE643</f>
        <v>0</v>
      </c>
      <c r="AF644" s="411">
        <f t="shared" si="985"/>
        <v>0</v>
      </c>
      <c r="AG644" s="411">
        <f t="shared" si="985"/>
        <v>0</v>
      </c>
      <c r="AH644" s="411">
        <f t="shared" si="985"/>
        <v>0</v>
      </c>
      <c r="AI644" s="411">
        <f t="shared" si="985"/>
        <v>0</v>
      </c>
      <c r="AJ644" s="411">
        <f t="shared" si="985"/>
        <v>0</v>
      </c>
      <c r="AK644" s="411">
        <f t="shared" si="985"/>
        <v>0</v>
      </c>
      <c r="AL644" s="411">
        <f t="shared" si="985"/>
        <v>0</v>
      </c>
      <c r="AM644" s="306"/>
    </row>
    <row r="645" spans="1:39"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754"/>
      <c r="Z645" s="754"/>
      <c r="AA645" s="754"/>
      <c r="AB645" s="754"/>
      <c r="AC645" s="754"/>
      <c r="AD645" s="754"/>
      <c r="AE645" s="754"/>
      <c r="AF645" s="424"/>
      <c r="AG645" s="424"/>
      <c r="AH645" s="424"/>
      <c r="AI645" s="424"/>
      <c r="AJ645" s="424"/>
      <c r="AK645" s="424"/>
      <c r="AL645" s="424"/>
      <c r="AM645" s="297"/>
    </row>
    <row r="646" spans="1:39"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57"/>
      <c r="Z646" s="751"/>
      <c r="AA646" s="751"/>
      <c r="AB646" s="751"/>
      <c r="AC646" s="751"/>
      <c r="AD646" s="751"/>
      <c r="AE646" s="751"/>
      <c r="AF646" s="415"/>
      <c r="AG646" s="415"/>
      <c r="AH646" s="415"/>
      <c r="AI646" s="415"/>
      <c r="AJ646" s="415"/>
      <c r="AK646" s="415"/>
      <c r="AL646" s="415"/>
      <c r="AM646" s="296">
        <f>SUM(Y646:AL646)</f>
        <v>0</v>
      </c>
    </row>
    <row r="647" spans="1:39" outlineLevel="1">
      <c r="A647" s="531"/>
      <c r="B647" s="294" t="s">
        <v>310</v>
      </c>
      <c r="C647" s="291" t="s">
        <v>163</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752">
        <v>0</v>
      </c>
      <c r="Z647" s="752">
        <v>0</v>
      </c>
      <c r="AA647" s="752">
        <v>0</v>
      </c>
      <c r="AB647" s="752">
        <v>0</v>
      </c>
      <c r="AC647" s="752">
        <v>0</v>
      </c>
      <c r="AD647" s="752">
        <v>0</v>
      </c>
      <c r="AE647" s="752">
        <f t="shared" ref="AE647:AL647" si="986">AE646</f>
        <v>0</v>
      </c>
      <c r="AF647" s="411">
        <f t="shared" si="986"/>
        <v>0</v>
      </c>
      <c r="AG647" s="411">
        <f t="shared" si="986"/>
        <v>0</v>
      </c>
      <c r="AH647" s="411">
        <f t="shared" si="986"/>
        <v>0</v>
      </c>
      <c r="AI647" s="411">
        <f t="shared" si="986"/>
        <v>0</v>
      </c>
      <c r="AJ647" s="411">
        <f t="shared" si="986"/>
        <v>0</v>
      </c>
      <c r="AK647" s="411">
        <f t="shared" si="986"/>
        <v>0</v>
      </c>
      <c r="AL647" s="411">
        <f t="shared" si="986"/>
        <v>0</v>
      </c>
      <c r="AM647" s="297"/>
    </row>
    <row r="648" spans="1:39"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2"/>
      <c r="Z648" s="422"/>
      <c r="AA648" s="422"/>
      <c r="AB648" s="422"/>
      <c r="AC648" s="422"/>
      <c r="AD648" s="422"/>
      <c r="AE648" s="422"/>
      <c r="AF648" s="412"/>
      <c r="AG648" s="412"/>
      <c r="AH648" s="412"/>
      <c r="AI648" s="412"/>
      <c r="AJ648" s="412"/>
      <c r="AK648" s="412"/>
      <c r="AL648" s="412"/>
      <c r="AM648" s="306"/>
    </row>
    <row r="649" spans="1:39"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57"/>
      <c r="Z649" s="751"/>
      <c r="AA649" s="751"/>
      <c r="AB649" s="751"/>
      <c r="AC649" s="751"/>
      <c r="AD649" s="751"/>
      <c r="AE649" s="751"/>
      <c r="AF649" s="415"/>
      <c r="AG649" s="415"/>
      <c r="AH649" s="415"/>
      <c r="AI649" s="415"/>
      <c r="AJ649" s="415"/>
      <c r="AK649" s="415"/>
      <c r="AL649" s="415"/>
      <c r="AM649" s="296">
        <f>SUM(Y649:AL649)</f>
        <v>0</v>
      </c>
    </row>
    <row r="650" spans="1:39" outlineLevel="1">
      <c r="A650" s="531"/>
      <c r="B650" s="294" t="s">
        <v>310</v>
      </c>
      <c r="C650" s="291" t="s">
        <v>163</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752">
        <v>0</v>
      </c>
      <c r="Z650" s="752">
        <v>0</v>
      </c>
      <c r="AA650" s="752">
        <v>0</v>
      </c>
      <c r="AB650" s="752">
        <v>0</v>
      </c>
      <c r="AC650" s="752">
        <v>0</v>
      </c>
      <c r="AD650" s="752">
        <v>0</v>
      </c>
      <c r="AE650" s="752">
        <f t="shared" ref="AE650:AL650" si="987">AE649</f>
        <v>0</v>
      </c>
      <c r="AF650" s="411">
        <f t="shared" si="987"/>
        <v>0</v>
      </c>
      <c r="AG650" s="411">
        <f t="shared" si="987"/>
        <v>0</v>
      </c>
      <c r="AH650" s="411">
        <f t="shared" si="987"/>
        <v>0</v>
      </c>
      <c r="AI650" s="411">
        <f t="shared" si="987"/>
        <v>0</v>
      </c>
      <c r="AJ650" s="411">
        <f t="shared" si="987"/>
        <v>0</v>
      </c>
      <c r="AK650" s="411">
        <f t="shared" si="987"/>
        <v>0</v>
      </c>
      <c r="AL650" s="411">
        <f t="shared" si="987"/>
        <v>0</v>
      </c>
      <c r="AM650" s="306"/>
    </row>
    <row r="651" spans="1:39" ht="15.75"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22"/>
      <c r="Z651" s="422"/>
      <c r="AA651" s="422"/>
      <c r="AB651" s="422"/>
      <c r="AC651" s="422"/>
      <c r="AD651" s="422"/>
      <c r="AE651" s="422"/>
      <c r="AF651" s="412"/>
      <c r="AG651" s="412"/>
      <c r="AH651" s="412"/>
      <c r="AI651" s="412"/>
      <c r="AJ651" s="412"/>
      <c r="AK651" s="412"/>
      <c r="AL651" s="412"/>
      <c r="AM651" s="306"/>
    </row>
    <row r="652" spans="1:39" ht="15.75" outlineLevel="1">
      <c r="A652" s="531"/>
      <c r="B652" s="517"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2"/>
      <c r="AA652" s="422"/>
      <c r="AB652" s="422"/>
      <c r="AC652" s="422"/>
      <c r="AD652" s="422"/>
      <c r="AE652" s="422"/>
      <c r="AF652" s="425"/>
      <c r="AG652" s="425"/>
      <c r="AH652" s="425"/>
      <c r="AI652" s="425"/>
      <c r="AJ652" s="425"/>
      <c r="AK652" s="425"/>
      <c r="AL652" s="425"/>
      <c r="AM652" s="306"/>
    </row>
    <row r="653" spans="1:39" ht="15.75" outlineLevel="1">
      <c r="A653" s="531"/>
      <c r="B653" s="503"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2"/>
      <c r="AA653" s="422"/>
      <c r="AB653" s="422"/>
      <c r="AC653" s="422"/>
      <c r="AD653" s="422"/>
      <c r="AE653" s="422"/>
      <c r="AF653" s="425"/>
      <c r="AG653" s="425"/>
      <c r="AH653" s="425"/>
      <c r="AI653" s="425"/>
      <c r="AJ653" s="425"/>
      <c r="AK653" s="425"/>
      <c r="AL653" s="425"/>
      <c r="AM653" s="306"/>
    </row>
    <row r="654" spans="1:39" outlineLevel="1">
      <c r="A654" s="531">
        <v>21</v>
      </c>
      <c r="B654" s="428" t="s">
        <v>113</v>
      </c>
      <c r="C654" s="291" t="s">
        <v>25</v>
      </c>
      <c r="D654" s="789">
        <v>96875</v>
      </c>
      <c r="E654" s="295">
        <v>96875</v>
      </c>
      <c r="F654" s="295">
        <v>96875</v>
      </c>
      <c r="G654" s="295">
        <v>96875</v>
      </c>
      <c r="H654" s="295">
        <v>96875</v>
      </c>
      <c r="I654" s="295">
        <v>96875</v>
      </c>
      <c r="J654" s="295">
        <v>96875</v>
      </c>
      <c r="K654" s="295">
        <v>96875</v>
      </c>
      <c r="L654" s="295">
        <v>96875</v>
      </c>
      <c r="M654" s="295">
        <v>96875</v>
      </c>
      <c r="N654" s="291"/>
      <c r="O654" s="295">
        <f t="shared" ref="O654:W654" si="988">(D654*O288)/D288</f>
        <v>6.9257771168749462</v>
      </c>
      <c r="P654" s="295">
        <f t="shared" si="988"/>
        <v>6.9257771168749462</v>
      </c>
      <c r="Q654" s="295">
        <f t="shared" si="988"/>
        <v>6.9257771168749462</v>
      </c>
      <c r="R654" s="295">
        <f t="shared" si="988"/>
        <v>6.9257771168749462</v>
      </c>
      <c r="S654" s="295">
        <f t="shared" si="988"/>
        <v>6.9257771168749462</v>
      </c>
      <c r="T654" s="295">
        <f t="shared" si="988"/>
        <v>6.9257771168749462</v>
      </c>
      <c r="U654" s="295">
        <f t="shared" si="988"/>
        <v>6.9257771168749462</v>
      </c>
      <c r="V654" s="295">
        <f t="shared" si="988"/>
        <v>6.9263911410831698</v>
      </c>
      <c r="W654" s="295">
        <f t="shared" si="988"/>
        <v>6.9263911410831698</v>
      </c>
      <c r="X654" s="295"/>
      <c r="Y654" s="768">
        <v>1</v>
      </c>
      <c r="Z654" s="751"/>
      <c r="AA654" s="751"/>
      <c r="AB654" s="751"/>
      <c r="AC654" s="751"/>
      <c r="AD654" s="751"/>
      <c r="AE654" s="751"/>
      <c r="AF654" s="410"/>
      <c r="AG654" s="410"/>
      <c r="AH654" s="410"/>
      <c r="AI654" s="410"/>
      <c r="AJ654" s="410"/>
      <c r="AK654" s="410"/>
      <c r="AL654" s="410"/>
      <c r="AM654" s="296">
        <f>SUM(Y654:AL654)</f>
        <v>1</v>
      </c>
    </row>
    <row r="655" spans="1:39" outlineLevel="1">
      <c r="A655" s="531"/>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752">
        <v>1</v>
      </c>
      <c r="Z655" s="752">
        <v>0</v>
      </c>
      <c r="AA655" s="752">
        <v>0</v>
      </c>
      <c r="AB655" s="752">
        <v>0</v>
      </c>
      <c r="AC655" s="752">
        <v>0</v>
      </c>
      <c r="AD655" s="752">
        <v>0</v>
      </c>
      <c r="AE655" s="752">
        <f t="shared" ref="AE655" si="989">AE654</f>
        <v>0</v>
      </c>
      <c r="AF655" s="411">
        <f t="shared" ref="AF655" si="990">AF654</f>
        <v>0</v>
      </c>
      <c r="AG655" s="411">
        <f t="shared" ref="AG655" si="991">AG654</f>
        <v>0</v>
      </c>
      <c r="AH655" s="411">
        <f t="shared" ref="AH655" si="992">AH654</f>
        <v>0</v>
      </c>
      <c r="AI655" s="411">
        <f t="shared" ref="AI655" si="993">AI654</f>
        <v>0</v>
      </c>
      <c r="AJ655" s="411">
        <f t="shared" ref="AJ655" si="994">AJ654</f>
        <v>0</v>
      </c>
      <c r="AK655" s="411">
        <f t="shared" ref="AK655" si="995">AK654</f>
        <v>0</v>
      </c>
      <c r="AL655" s="411">
        <f t="shared" ref="AL655" si="996">AL654</f>
        <v>0</v>
      </c>
      <c r="AM655" s="306"/>
    </row>
    <row r="656" spans="1:39"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2"/>
      <c r="AA656" s="422"/>
      <c r="AB656" s="422"/>
      <c r="AC656" s="422"/>
      <c r="AD656" s="422"/>
      <c r="AE656" s="422"/>
      <c r="AF656" s="425"/>
      <c r="AG656" s="425"/>
      <c r="AH656" s="425"/>
      <c r="AI656" s="425"/>
      <c r="AJ656" s="425"/>
      <c r="AK656" s="425"/>
      <c r="AL656" s="425"/>
      <c r="AM656" s="306"/>
    </row>
    <row r="657" spans="1:39" ht="30" outlineLevel="1">
      <c r="A657" s="531">
        <v>22</v>
      </c>
      <c r="B657" s="428" t="s">
        <v>114</v>
      </c>
      <c r="C657" s="291" t="s">
        <v>25</v>
      </c>
      <c r="D657" s="295">
        <v>15750</v>
      </c>
      <c r="E657" s="295">
        <v>15750</v>
      </c>
      <c r="F657" s="295">
        <v>15750</v>
      </c>
      <c r="G657" s="295">
        <v>15750</v>
      </c>
      <c r="H657" s="295">
        <v>15750</v>
      </c>
      <c r="I657" s="295">
        <v>15750</v>
      </c>
      <c r="J657" s="295">
        <v>15750</v>
      </c>
      <c r="K657" s="295">
        <v>15750</v>
      </c>
      <c r="L657" s="295">
        <v>15750</v>
      </c>
      <c r="M657" s="295">
        <v>15750</v>
      </c>
      <c r="N657" s="291"/>
      <c r="O657" s="295">
        <f>(D657*O291)/D291</f>
        <v>4.3573821892963638</v>
      </c>
      <c r="P657" s="295">
        <f t="shared" ref="P657" si="997">(E657*P291)/E291</f>
        <v>4.3573821892963638</v>
      </c>
      <c r="Q657" s="295">
        <f t="shared" ref="Q657" si="998">(F657*Q291)/F291</f>
        <v>4.3573821892963638</v>
      </c>
      <c r="R657" s="295">
        <f t="shared" ref="R657" si="999">(G657*R291)/G291</f>
        <v>4.3573821892963638</v>
      </c>
      <c r="S657" s="295">
        <f t="shared" ref="S657" si="1000">(H657*S291)/H291</f>
        <v>4.3573821892963638</v>
      </c>
      <c r="T657" s="295">
        <f t="shared" ref="T657" si="1001">(I657*T291)/I291</f>
        <v>4.3573821892963638</v>
      </c>
      <c r="U657" s="295">
        <f t="shared" ref="U657" si="1002">(J657*U291)/J291</f>
        <v>4.3573821892963638</v>
      </c>
      <c r="V657" s="295">
        <f t="shared" ref="V657" si="1003">(K657*V291)/K291</f>
        <v>4.3573821892963638</v>
      </c>
      <c r="W657" s="295">
        <f t="shared" ref="W657" si="1004">(L657*W291)/L291</f>
        <v>4.3573821892963638</v>
      </c>
      <c r="X657" s="295"/>
      <c r="Y657" s="768">
        <v>1</v>
      </c>
      <c r="Z657" s="751"/>
      <c r="AA657" s="751"/>
      <c r="AB657" s="751"/>
      <c r="AC657" s="751"/>
      <c r="AD657" s="751"/>
      <c r="AE657" s="751"/>
      <c r="AF657" s="410"/>
      <c r="AG657" s="410"/>
      <c r="AH657" s="410"/>
      <c r="AI657" s="410"/>
      <c r="AJ657" s="410"/>
      <c r="AK657" s="410"/>
      <c r="AL657" s="410"/>
      <c r="AM657" s="296">
        <f>SUM(Y657:AL657)</f>
        <v>1</v>
      </c>
    </row>
    <row r="658" spans="1:39"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752">
        <v>1</v>
      </c>
      <c r="Z658" s="752">
        <v>0</v>
      </c>
      <c r="AA658" s="752">
        <v>0</v>
      </c>
      <c r="AB658" s="752">
        <v>0</v>
      </c>
      <c r="AC658" s="752">
        <v>0</v>
      </c>
      <c r="AD658" s="752">
        <v>0</v>
      </c>
      <c r="AE658" s="752">
        <f t="shared" ref="AE658" si="1005">AE657</f>
        <v>0</v>
      </c>
      <c r="AF658" s="411">
        <f t="shared" ref="AF658" si="1006">AF657</f>
        <v>0</v>
      </c>
      <c r="AG658" s="411">
        <f t="shared" ref="AG658" si="1007">AG657</f>
        <v>0</v>
      </c>
      <c r="AH658" s="411">
        <f t="shared" ref="AH658" si="1008">AH657</f>
        <v>0</v>
      </c>
      <c r="AI658" s="411">
        <f t="shared" ref="AI658" si="1009">AI657</f>
        <v>0</v>
      </c>
      <c r="AJ658" s="411">
        <f t="shared" ref="AJ658" si="1010">AJ657</f>
        <v>0</v>
      </c>
      <c r="AK658" s="411">
        <f t="shared" ref="AK658" si="1011">AK657</f>
        <v>0</v>
      </c>
      <c r="AL658" s="411">
        <f t="shared" ref="AL658" si="1012">AL657</f>
        <v>0</v>
      </c>
      <c r="AM658" s="306"/>
    </row>
    <row r="659" spans="1:39"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2"/>
      <c r="AA659" s="422"/>
      <c r="AB659" s="422"/>
      <c r="AC659" s="422"/>
      <c r="AD659" s="422"/>
      <c r="AE659" s="422"/>
      <c r="AF659" s="425"/>
      <c r="AG659" s="425"/>
      <c r="AH659" s="425"/>
      <c r="AI659" s="425"/>
      <c r="AJ659" s="425"/>
      <c r="AK659" s="425"/>
      <c r="AL659" s="425"/>
      <c r="AM659" s="306"/>
    </row>
    <row r="660" spans="1:39" ht="30"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751"/>
      <c r="Z660" s="751"/>
      <c r="AA660" s="751"/>
      <c r="AB660" s="751"/>
      <c r="AC660" s="751"/>
      <c r="AD660" s="751"/>
      <c r="AE660" s="751"/>
      <c r="AF660" s="410"/>
      <c r="AG660" s="410"/>
      <c r="AH660" s="410"/>
      <c r="AI660" s="410"/>
      <c r="AJ660" s="410"/>
      <c r="AK660" s="410"/>
      <c r="AL660" s="410"/>
      <c r="AM660" s="296">
        <f>SUM(Y660:AL660)</f>
        <v>0</v>
      </c>
    </row>
    <row r="661" spans="1:39"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752">
        <v>0</v>
      </c>
      <c r="Z661" s="752">
        <v>0</v>
      </c>
      <c r="AA661" s="752">
        <v>0</v>
      </c>
      <c r="AB661" s="752">
        <v>0</v>
      </c>
      <c r="AC661" s="752">
        <v>0</v>
      </c>
      <c r="AD661" s="752">
        <v>0</v>
      </c>
      <c r="AE661" s="752">
        <f t="shared" ref="AE661" si="1013">AE660</f>
        <v>0</v>
      </c>
      <c r="AF661" s="411">
        <f t="shared" ref="AF661" si="1014">AF660</f>
        <v>0</v>
      </c>
      <c r="AG661" s="411">
        <f t="shared" ref="AG661" si="1015">AG660</f>
        <v>0</v>
      </c>
      <c r="AH661" s="411">
        <f t="shared" ref="AH661" si="1016">AH660</f>
        <v>0</v>
      </c>
      <c r="AI661" s="411">
        <f t="shared" ref="AI661" si="1017">AI660</f>
        <v>0</v>
      </c>
      <c r="AJ661" s="411">
        <f t="shared" ref="AJ661" si="1018">AJ660</f>
        <v>0</v>
      </c>
      <c r="AK661" s="411">
        <f t="shared" ref="AK661" si="1019">AK660</f>
        <v>0</v>
      </c>
      <c r="AL661" s="411">
        <f t="shared" ref="AL661" si="1020">AL660</f>
        <v>0</v>
      </c>
      <c r="AM661" s="306"/>
    </row>
    <row r="662" spans="1:39"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2"/>
      <c r="AA662" s="422"/>
      <c r="AB662" s="422"/>
      <c r="AC662" s="422"/>
      <c r="AD662" s="422"/>
      <c r="AE662" s="422"/>
      <c r="AF662" s="425"/>
      <c r="AG662" s="425"/>
      <c r="AH662" s="425"/>
      <c r="AI662" s="425"/>
      <c r="AJ662" s="425"/>
      <c r="AK662" s="425"/>
      <c r="AL662" s="425"/>
      <c r="AM662" s="306"/>
    </row>
    <row r="663" spans="1:39" ht="30"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751">
        <v>1</v>
      </c>
      <c r="Z663" s="751"/>
      <c r="AA663" s="751"/>
      <c r="AB663" s="751"/>
      <c r="AC663" s="751"/>
      <c r="AD663" s="751"/>
      <c r="AE663" s="751"/>
      <c r="AF663" s="410"/>
      <c r="AG663" s="410"/>
      <c r="AH663" s="410"/>
      <c r="AI663" s="410"/>
      <c r="AJ663" s="410"/>
      <c r="AK663" s="410"/>
      <c r="AL663" s="410"/>
      <c r="AM663" s="296">
        <f>SUM(Y663:AL663)</f>
        <v>1</v>
      </c>
    </row>
    <row r="664" spans="1:39"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752">
        <v>1</v>
      </c>
      <c r="Z664" s="752">
        <v>0</v>
      </c>
      <c r="AA664" s="752">
        <v>0</v>
      </c>
      <c r="AB664" s="752">
        <v>0</v>
      </c>
      <c r="AC664" s="752">
        <v>0</v>
      </c>
      <c r="AD664" s="752">
        <v>0</v>
      </c>
      <c r="AE664" s="752">
        <f t="shared" ref="AE664" si="1021">AE663</f>
        <v>0</v>
      </c>
      <c r="AF664" s="411">
        <f t="shared" ref="AF664" si="1022">AF663</f>
        <v>0</v>
      </c>
      <c r="AG664" s="411">
        <f t="shared" ref="AG664" si="1023">AG663</f>
        <v>0</v>
      </c>
      <c r="AH664" s="411">
        <f t="shared" ref="AH664" si="1024">AH663</f>
        <v>0</v>
      </c>
      <c r="AI664" s="411">
        <f t="shared" ref="AI664" si="1025">AI663</f>
        <v>0</v>
      </c>
      <c r="AJ664" s="411">
        <f t="shared" ref="AJ664" si="1026">AJ663</f>
        <v>0</v>
      </c>
      <c r="AK664" s="411">
        <f t="shared" ref="AK664" si="1027">AK663</f>
        <v>0</v>
      </c>
      <c r="AL664" s="411">
        <f t="shared" ref="AL664" si="1028">AL663</f>
        <v>0</v>
      </c>
      <c r="AM664" s="306"/>
    </row>
    <row r="665" spans="1:39"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2"/>
      <c r="AA665" s="422"/>
      <c r="AB665" s="422"/>
      <c r="AC665" s="422"/>
      <c r="AD665" s="422"/>
      <c r="AE665" s="422"/>
      <c r="AF665" s="425"/>
      <c r="AG665" s="425"/>
      <c r="AH665" s="425"/>
      <c r="AI665" s="425"/>
      <c r="AJ665" s="425"/>
      <c r="AK665" s="425"/>
      <c r="AL665" s="425"/>
      <c r="AM665" s="306"/>
    </row>
    <row r="666" spans="1:39" ht="15.75" outlineLevel="1">
      <c r="A666" s="531"/>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2"/>
      <c r="Z666" s="422"/>
      <c r="AA666" s="422"/>
      <c r="AB666" s="422"/>
      <c r="AC666" s="422"/>
      <c r="AD666" s="422"/>
      <c r="AE666" s="422"/>
      <c r="AF666" s="425"/>
      <c r="AG666" s="425"/>
      <c r="AH666" s="425"/>
      <c r="AI666" s="425"/>
      <c r="AJ666" s="425"/>
      <c r="AK666" s="425"/>
      <c r="AL666" s="425"/>
      <c r="AM666" s="306"/>
    </row>
    <row r="667" spans="1:39"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757"/>
      <c r="Z667" s="751"/>
      <c r="AA667" s="751"/>
      <c r="AB667" s="751"/>
      <c r="AC667" s="751"/>
      <c r="AD667" s="751"/>
      <c r="AE667" s="751"/>
      <c r="AF667" s="415"/>
      <c r="AG667" s="415"/>
      <c r="AH667" s="415"/>
      <c r="AI667" s="415"/>
      <c r="AJ667" s="415"/>
      <c r="AK667" s="415"/>
      <c r="AL667" s="415"/>
      <c r="AM667" s="296">
        <f>SUM(Y667:AL667)</f>
        <v>0</v>
      </c>
    </row>
    <row r="668" spans="1:39" outlineLevel="1">
      <c r="A668" s="531"/>
      <c r="B668" s="294" t="s">
        <v>310</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752">
        <v>0</v>
      </c>
      <c r="Z668" s="752">
        <v>0</v>
      </c>
      <c r="AA668" s="752">
        <v>0</v>
      </c>
      <c r="AB668" s="752">
        <v>0</v>
      </c>
      <c r="AC668" s="752">
        <v>0</v>
      </c>
      <c r="AD668" s="752">
        <v>0</v>
      </c>
      <c r="AE668" s="752">
        <f t="shared" ref="AE668" si="1029">AE667</f>
        <v>0</v>
      </c>
      <c r="AF668" s="411">
        <f t="shared" ref="AF668" si="1030">AF667</f>
        <v>0</v>
      </c>
      <c r="AG668" s="411">
        <f t="shared" ref="AG668" si="1031">AG667</f>
        <v>0</v>
      </c>
      <c r="AH668" s="411">
        <f t="shared" ref="AH668" si="1032">AH667</f>
        <v>0</v>
      </c>
      <c r="AI668" s="411">
        <f t="shared" ref="AI668" si="1033">AI667</f>
        <v>0</v>
      </c>
      <c r="AJ668" s="411">
        <f t="shared" ref="AJ668" si="1034">AJ667</f>
        <v>0</v>
      </c>
      <c r="AK668" s="411">
        <f t="shared" ref="AK668" si="1035">AK667</f>
        <v>0</v>
      </c>
      <c r="AL668" s="411">
        <f t="shared" ref="AL668" si="1036">AL667</f>
        <v>0</v>
      </c>
      <c r="AM668" s="306"/>
    </row>
    <row r="669" spans="1:39"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2"/>
      <c r="AA669" s="422"/>
      <c r="AB669" s="422"/>
      <c r="AC669" s="422"/>
      <c r="AD669" s="422"/>
      <c r="AE669" s="422"/>
      <c r="AF669" s="425"/>
      <c r="AG669" s="425"/>
      <c r="AH669" s="425"/>
      <c r="AI669" s="425"/>
      <c r="AJ669" s="425"/>
      <c r="AK669" s="425"/>
      <c r="AL669" s="425"/>
      <c r="AM669" s="306"/>
    </row>
    <row r="670" spans="1:39" outlineLevel="1">
      <c r="A670" s="531">
        <v>26</v>
      </c>
      <c r="B670" s="428" t="s">
        <v>118</v>
      </c>
      <c r="C670" s="291" t="s">
        <v>25</v>
      </c>
      <c r="D670" s="295">
        <v>135411</v>
      </c>
      <c r="E670" s="295">
        <v>135411</v>
      </c>
      <c r="F670" s="295">
        <v>135411</v>
      </c>
      <c r="G670" s="295">
        <v>135411</v>
      </c>
      <c r="H670" s="295">
        <v>135411</v>
      </c>
      <c r="I670" s="295">
        <v>135411</v>
      </c>
      <c r="J670" s="295">
        <v>135411</v>
      </c>
      <c r="K670" s="295">
        <v>135411</v>
      </c>
      <c r="L670" s="295">
        <v>135411</v>
      </c>
      <c r="M670" s="295">
        <v>135411</v>
      </c>
      <c r="N670" s="295">
        <v>12</v>
      </c>
      <c r="O670" s="295">
        <f t="shared" ref="O670:W670" si="1037">(D670*O304)/D304</f>
        <v>15.868419504244722</v>
      </c>
      <c r="P670" s="295">
        <f t="shared" si="1037"/>
        <v>15.84141432117174</v>
      </c>
      <c r="Q670" s="295">
        <f t="shared" si="1037"/>
        <v>15.84141432117174</v>
      </c>
      <c r="R670" s="295">
        <f t="shared" si="1037"/>
        <v>15.84141432117174</v>
      </c>
      <c r="S670" s="295">
        <f t="shared" si="1037"/>
        <v>15.84141432117174</v>
      </c>
      <c r="T670" s="295">
        <f t="shared" si="1037"/>
        <v>15.84141432117174</v>
      </c>
      <c r="U670" s="295">
        <f t="shared" si="1037"/>
        <v>15.84141432117174</v>
      </c>
      <c r="V670" s="295">
        <f t="shared" si="1037"/>
        <v>15.84141432117174</v>
      </c>
      <c r="W670" s="295">
        <f t="shared" si="1037"/>
        <v>15.84141432117174</v>
      </c>
      <c r="X670" s="295"/>
      <c r="Y670" s="788">
        <v>0</v>
      </c>
      <c r="Z670" s="751">
        <v>0</v>
      </c>
      <c r="AA670" s="790">
        <v>1</v>
      </c>
      <c r="AB670" s="751">
        <v>0</v>
      </c>
      <c r="AC670" s="751"/>
      <c r="AD670" s="751"/>
      <c r="AE670" s="751"/>
      <c r="AF670" s="415"/>
      <c r="AG670" s="415"/>
      <c r="AH670" s="415"/>
      <c r="AI670" s="415"/>
      <c r="AJ670" s="415"/>
      <c r="AK670" s="415"/>
      <c r="AL670" s="415"/>
      <c r="AM670" s="296">
        <f>SUM(Y670:AL670)</f>
        <v>1</v>
      </c>
    </row>
    <row r="671" spans="1:39" outlineLevel="1">
      <c r="A671" s="531"/>
      <c r="B671" s="294" t="s">
        <v>310</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752">
        <v>0</v>
      </c>
      <c r="Z671" s="752">
        <v>0</v>
      </c>
      <c r="AA671" s="752">
        <v>1</v>
      </c>
      <c r="AB671" s="752">
        <v>0</v>
      </c>
      <c r="AC671" s="752">
        <v>0</v>
      </c>
      <c r="AD671" s="752">
        <v>0</v>
      </c>
      <c r="AE671" s="752">
        <f t="shared" ref="AE671" si="1038">AE670</f>
        <v>0</v>
      </c>
      <c r="AF671" s="411">
        <f t="shared" ref="AF671" si="1039">AF670</f>
        <v>0</v>
      </c>
      <c r="AG671" s="411">
        <f t="shared" ref="AG671" si="1040">AG670</f>
        <v>0</v>
      </c>
      <c r="AH671" s="411">
        <f t="shared" ref="AH671" si="1041">AH670</f>
        <v>0</v>
      </c>
      <c r="AI671" s="411">
        <f t="shared" ref="AI671" si="1042">AI670</f>
        <v>0</v>
      </c>
      <c r="AJ671" s="411">
        <f t="shared" ref="AJ671" si="1043">AJ670</f>
        <v>0</v>
      </c>
      <c r="AK671" s="411">
        <f t="shared" ref="AK671" si="1044">AK670</f>
        <v>0</v>
      </c>
      <c r="AL671" s="411">
        <f t="shared" ref="AL671" si="1045">AL670</f>
        <v>0</v>
      </c>
      <c r="AM671" s="306"/>
    </row>
    <row r="672" spans="1:39"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2"/>
      <c r="AA672" s="422"/>
      <c r="AB672" s="422"/>
      <c r="AC672" s="422"/>
      <c r="AD672" s="422"/>
      <c r="AE672" s="422"/>
      <c r="AF672" s="425"/>
      <c r="AG672" s="425"/>
      <c r="AH672" s="425"/>
      <c r="AI672" s="425"/>
      <c r="AJ672" s="425"/>
      <c r="AK672" s="425"/>
      <c r="AL672" s="425"/>
      <c r="AM672" s="306"/>
    </row>
    <row r="673" spans="1:39" ht="30" outlineLevel="1">
      <c r="A673" s="531">
        <v>27</v>
      </c>
      <c r="B673" s="428" t="s">
        <v>119</v>
      </c>
      <c r="C673" s="291" t="s">
        <v>25</v>
      </c>
      <c r="D673" s="764">
        <v>33105</v>
      </c>
      <c r="E673" s="295">
        <v>33105</v>
      </c>
      <c r="F673" s="295">
        <v>33105</v>
      </c>
      <c r="G673" s="295">
        <v>33105</v>
      </c>
      <c r="H673" s="295">
        <v>33105</v>
      </c>
      <c r="I673" s="295">
        <v>33105</v>
      </c>
      <c r="J673" s="295">
        <v>33105</v>
      </c>
      <c r="K673" s="295">
        <v>33105</v>
      </c>
      <c r="L673" s="295">
        <v>33105</v>
      </c>
      <c r="M673" s="295">
        <v>33105</v>
      </c>
      <c r="N673" s="295">
        <v>12</v>
      </c>
      <c r="O673" s="295">
        <f>(D673*O307)/D307</f>
        <v>3.6227344230900758</v>
      </c>
      <c r="P673" s="295">
        <f t="shared" ref="P673:U673" si="1046">(E673*P307)/E307</f>
        <v>3.6227344230900758</v>
      </c>
      <c r="Q673" s="295">
        <f t="shared" si="1046"/>
        <v>3.3760434725601316</v>
      </c>
      <c r="R673" s="295">
        <f t="shared" si="1046"/>
        <v>4.5080683597739499</v>
      </c>
      <c r="S673" s="295">
        <f t="shared" si="1046"/>
        <v>5.3846779440468442</v>
      </c>
      <c r="T673" s="295">
        <f t="shared" si="1046"/>
        <v>6.9937678250765822</v>
      </c>
      <c r="U673" s="295">
        <f t="shared" si="1046"/>
        <v>6.5828196460528936</v>
      </c>
      <c r="V673" s="295">
        <f>(K673*V307)/K307</f>
        <v>0</v>
      </c>
      <c r="W673" s="295">
        <f>(L673*W307)/L307</f>
        <v>0</v>
      </c>
      <c r="X673" s="295"/>
      <c r="Y673" s="766"/>
      <c r="Z673" s="768">
        <v>1</v>
      </c>
      <c r="AA673" s="768"/>
      <c r="AB673" s="768"/>
      <c r="AC673" s="751"/>
      <c r="AD673" s="751"/>
      <c r="AE673" s="751"/>
      <c r="AF673" s="415"/>
      <c r="AG673" s="415"/>
      <c r="AH673" s="415"/>
      <c r="AI673" s="415"/>
      <c r="AJ673" s="415"/>
      <c r="AK673" s="415"/>
      <c r="AL673" s="415"/>
      <c r="AM673" s="296">
        <f>SUM(Y673:AL673)</f>
        <v>1</v>
      </c>
    </row>
    <row r="674" spans="1:39" outlineLevel="1">
      <c r="A674" s="531"/>
      <c r="B674" s="294" t="s">
        <v>310</v>
      </c>
      <c r="C674" s="291" t="s">
        <v>163</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752">
        <v>0</v>
      </c>
      <c r="Z674" s="752">
        <v>0</v>
      </c>
      <c r="AA674" s="752">
        <v>0</v>
      </c>
      <c r="AB674" s="752">
        <v>0</v>
      </c>
      <c r="AC674" s="752">
        <v>0</v>
      </c>
      <c r="AD674" s="752">
        <v>0</v>
      </c>
      <c r="AE674" s="752">
        <f t="shared" ref="AE674" si="1047">AE673</f>
        <v>0</v>
      </c>
      <c r="AF674" s="411">
        <f t="shared" ref="AF674" si="1048">AF673</f>
        <v>0</v>
      </c>
      <c r="AG674" s="411">
        <f t="shared" ref="AG674" si="1049">AG673</f>
        <v>0</v>
      </c>
      <c r="AH674" s="411">
        <f t="shared" ref="AH674" si="1050">AH673</f>
        <v>0</v>
      </c>
      <c r="AI674" s="411">
        <f t="shared" ref="AI674" si="1051">AI673</f>
        <v>0</v>
      </c>
      <c r="AJ674" s="411">
        <f t="shared" ref="AJ674" si="1052">AJ673</f>
        <v>0</v>
      </c>
      <c r="AK674" s="411">
        <f t="shared" ref="AK674" si="1053">AK673</f>
        <v>0</v>
      </c>
      <c r="AL674" s="411">
        <f t="shared" ref="AL674" si="1054">AL673</f>
        <v>0</v>
      </c>
      <c r="AM674" s="306"/>
    </row>
    <row r="675" spans="1:39"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2"/>
      <c r="AA675" s="422"/>
      <c r="AB675" s="422"/>
      <c r="AC675" s="422"/>
      <c r="AD675" s="422"/>
      <c r="AE675" s="422"/>
      <c r="AF675" s="425"/>
      <c r="AG675" s="425"/>
      <c r="AH675" s="425"/>
      <c r="AI675" s="425"/>
      <c r="AJ675" s="425"/>
      <c r="AK675" s="425"/>
      <c r="AL675" s="425"/>
      <c r="AM675" s="306"/>
    </row>
    <row r="676" spans="1:39" ht="30"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757"/>
      <c r="Z676" s="751"/>
      <c r="AA676" s="751"/>
      <c r="AB676" s="751"/>
      <c r="AC676" s="751"/>
      <c r="AD676" s="751"/>
      <c r="AE676" s="751"/>
      <c r="AF676" s="415"/>
      <c r="AG676" s="415"/>
      <c r="AH676" s="415"/>
      <c r="AI676" s="415"/>
      <c r="AJ676" s="415"/>
      <c r="AK676" s="415"/>
      <c r="AL676" s="415"/>
      <c r="AM676" s="296">
        <f>SUM(Y676:AL676)</f>
        <v>0</v>
      </c>
    </row>
    <row r="677" spans="1:39" outlineLevel="1">
      <c r="A677" s="531"/>
      <c r="B677" s="294" t="s">
        <v>310</v>
      </c>
      <c r="C677" s="291" t="s">
        <v>163</v>
      </c>
      <c r="D677" s="295"/>
      <c r="E677" s="295"/>
      <c r="F677" s="295"/>
      <c r="G677" s="295"/>
      <c r="H677" s="295"/>
      <c r="I677" s="295"/>
      <c r="J677" s="295"/>
      <c r="K677" s="295"/>
      <c r="L677" s="295"/>
      <c r="M677" s="295"/>
      <c r="N677" s="295">
        <v>12</v>
      </c>
      <c r="O677" s="295"/>
      <c r="P677" s="295"/>
      <c r="Q677" s="295"/>
      <c r="R677" s="295"/>
      <c r="S677" s="295"/>
      <c r="T677" s="295"/>
      <c r="U677" s="295"/>
      <c r="V677" s="295"/>
      <c r="W677" s="295"/>
      <c r="X677" s="295"/>
      <c r="Y677" s="752">
        <v>0</v>
      </c>
      <c r="Z677" s="752">
        <v>0</v>
      </c>
      <c r="AA677" s="752">
        <v>0</v>
      </c>
      <c r="AB677" s="752">
        <v>0</v>
      </c>
      <c r="AC677" s="752">
        <v>0</v>
      </c>
      <c r="AD677" s="752">
        <v>0</v>
      </c>
      <c r="AE677" s="752">
        <f t="shared" ref="AE677" si="1055">AE676</f>
        <v>0</v>
      </c>
      <c r="AF677" s="411">
        <f t="shared" ref="AF677" si="1056">AF676</f>
        <v>0</v>
      </c>
      <c r="AG677" s="411">
        <f t="shared" ref="AG677" si="1057">AG676</f>
        <v>0</v>
      </c>
      <c r="AH677" s="411">
        <f t="shared" ref="AH677" si="1058">AH676</f>
        <v>0</v>
      </c>
      <c r="AI677" s="411">
        <f t="shared" ref="AI677" si="1059">AI676</f>
        <v>0</v>
      </c>
      <c r="AJ677" s="411">
        <f t="shared" ref="AJ677" si="1060">AJ676</f>
        <v>0</v>
      </c>
      <c r="AK677" s="411">
        <f t="shared" ref="AK677" si="1061">AK676</f>
        <v>0</v>
      </c>
      <c r="AL677" s="411">
        <f t="shared" ref="AL677" si="1062">AL676</f>
        <v>0</v>
      </c>
      <c r="AM677" s="306"/>
    </row>
    <row r="678" spans="1:39"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2"/>
      <c r="AA678" s="422"/>
      <c r="AB678" s="422"/>
      <c r="AC678" s="422"/>
      <c r="AD678" s="422"/>
      <c r="AE678" s="422"/>
      <c r="AF678" s="425"/>
      <c r="AG678" s="425"/>
      <c r="AH678" s="425"/>
      <c r="AI678" s="425"/>
      <c r="AJ678" s="425"/>
      <c r="AK678" s="425"/>
      <c r="AL678" s="425"/>
      <c r="AM678" s="306"/>
    </row>
    <row r="679" spans="1:39" ht="30"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757"/>
      <c r="Z679" s="751"/>
      <c r="AA679" s="751"/>
      <c r="AB679" s="751"/>
      <c r="AC679" s="751"/>
      <c r="AD679" s="751"/>
      <c r="AE679" s="751"/>
      <c r="AF679" s="415"/>
      <c r="AG679" s="415"/>
      <c r="AH679" s="415"/>
      <c r="AI679" s="415"/>
      <c r="AJ679" s="415"/>
      <c r="AK679" s="415"/>
      <c r="AL679" s="415"/>
      <c r="AM679" s="296">
        <f>SUM(Y679:AL679)</f>
        <v>0</v>
      </c>
    </row>
    <row r="680" spans="1:39" outlineLevel="1">
      <c r="A680" s="531"/>
      <c r="B680" s="294" t="s">
        <v>310</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752">
        <v>0</v>
      </c>
      <c r="Z680" s="752">
        <v>0</v>
      </c>
      <c r="AA680" s="752">
        <v>0</v>
      </c>
      <c r="AB680" s="752">
        <v>0</v>
      </c>
      <c r="AC680" s="752">
        <v>0</v>
      </c>
      <c r="AD680" s="752">
        <v>0</v>
      </c>
      <c r="AE680" s="752">
        <f t="shared" ref="AE680" si="1063">AE679</f>
        <v>0</v>
      </c>
      <c r="AF680" s="411">
        <f t="shared" ref="AF680" si="1064">AF679</f>
        <v>0</v>
      </c>
      <c r="AG680" s="411">
        <f t="shared" ref="AG680" si="1065">AG679</f>
        <v>0</v>
      </c>
      <c r="AH680" s="411">
        <f t="shared" ref="AH680" si="1066">AH679</f>
        <v>0</v>
      </c>
      <c r="AI680" s="411">
        <f t="shared" ref="AI680" si="1067">AI679</f>
        <v>0</v>
      </c>
      <c r="AJ680" s="411">
        <f t="shared" ref="AJ680" si="1068">AJ679</f>
        <v>0</v>
      </c>
      <c r="AK680" s="411">
        <f t="shared" ref="AK680" si="1069">AK679</f>
        <v>0</v>
      </c>
      <c r="AL680" s="411">
        <f t="shared" ref="AL680" si="1070">AL679</f>
        <v>0</v>
      </c>
      <c r="AM680" s="306"/>
    </row>
    <row r="681" spans="1:39"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2"/>
      <c r="Z681" s="422"/>
      <c r="AA681" s="422"/>
      <c r="AB681" s="422"/>
      <c r="AC681" s="422"/>
      <c r="AD681" s="422"/>
      <c r="AE681" s="422"/>
      <c r="AF681" s="425"/>
      <c r="AG681" s="425"/>
      <c r="AH681" s="425"/>
      <c r="AI681" s="425"/>
      <c r="AJ681" s="425"/>
      <c r="AK681" s="425"/>
      <c r="AL681" s="425"/>
      <c r="AM681" s="306"/>
    </row>
    <row r="682" spans="1:39" ht="30"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757"/>
      <c r="Z682" s="751"/>
      <c r="AA682" s="751"/>
      <c r="AB682" s="751"/>
      <c r="AC682" s="751"/>
      <c r="AD682" s="751"/>
      <c r="AE682" s="751"/>
      <c r="AF682" s="415"/>
      <c r="AG682" s="415"/>
      <c r="AH682" s="415"/>
      <c r="AI682" s="415"/>
      <c r="AJ682" s="415"/>
      <c r="AK682" s="415"/>
      <c r="AL682" s="415"/>
      <c r="AM682" s="296">
        <f>SUM(Y682:AL682)</f>
        <v>0</v>
      </c>
    </row>
    <row r="683" spans="1:39" outlineLevel="1">
      <c r="A683" s="531"/>
      <c r="B683" s="294" t="s">
        <v>310</v>
      </c>
      <c r="C683" s="291" t="s">
        <v>163</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752">
        <v>0</v>
      </c>
      <c r="Z683" s="752">
        <v>0</v>
      </c>
      <c r="AA683" s="752">
        <v>0</v>
      </c>
      <c r="AB683" s="752">
        <v>0</v>
      </c>
      <c r="AC683" s="752">
        <v>0</v>
      </c>
      <c r="AD683" s="752">
        <v>0</v>
      </c>
      <c r="AE683" s="752">
        <f t="shared" ref="AE683" si="1071">AE682</f>
        <v>0</v>
      </c>
      <c r="AF683" s="411">
        <f t="shared" ref="AF683" si="1072">AF682</f>
        <v>0</v>
      </c>
      <c r="AG683" s="411">
        <f t="shared" ref="AG683" si="1073">AG682</f>
        <v>0</v>
      </c>
      <c r="AH683" s="411">
        <f t="shared" ref="AH683" si="1074">AH682</f>
        <v>0</v>
      </c>
      <c r="AI683" s="411">
        <f t="shared" ref="AI683" si="1075">AI682</f>
        <v>0</v>
      </c>
      <c r="AJ683" s="411">
        <f t="shared" ref="AJ683" si="1076">AJ682</f>
        <v>0</v>
      </c>
      <c r="AK683" s="411">
        <f t="shared" ref="AK683" si="1077">AK682</f>
        <v>0</v>
      </c>
      <c r="AL683" s="411">
        <f t="shared" ref="AL683" si="1078">AL682</f>
        <v>0</v>
      </c>
      <c r="AM683" s="306"/>
    </row>
    <row r="684" spans="1:39"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2"/>
      <c r="Z684" s="422"/>
      <c r="AA684" s="422"/>
      <c r="AB684" s="422"/>
      <c r="AC684" s="422"/>
      <c r="AD684" s="422"/>
      <c r="AE684" s="422"/>
      <c r="AF684" s="425"/>
      <c r="AG684" s="425"/>
      <c r="AH684" s="425"/>
      <c r="AI684" s="425"/>
      <c r="AJ684" s="425"/>
      <c r="AK684" s="425"/>
      <c r="AL684" s="425"/>
      <c r="AM684" s="306"/>
    </row>
    <row r="685" spans="1:39" ht="30"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757"/>
      <c r="Z685" s="751"/>
      <c r="AA685" s="751"/>
      <c r="AB685" s="751"/>
      <c r="AC685" s="751"/>
      <c r="AD685" s="751"/>
      <c r="AE685" s="751"/>
      <c r="AF685" s="415"/>
      <c r="AG685" s="415"/>
      <c r="AH685" s="415"/>
      <c r="AI685" s="415"/>
      <c r="AJ685" s="415"/>
      <c r="AK685" s="415"/>
      <c r="AL685" s="415"/>
      <c r="AM685" s="296">
        <f>SUM(Y685:AL685)</f>
        <v>0</v>
      </c>
    </row>
    <row r="686" spans="1:39" outlineLevel="1">
      <c r="A686" s="531"/>
      <c r="B686" s="294" t="s">
        <v>310</v>
      </c>
      <c r="C686" s="291" t="s">
        <v>163</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752">
        <v>0</v>
      </c>
      <c r="Z686" s="752">
        <v>0</v>
      </c>
      <c r="AA686" s="752">
        <v>0</v>
      </c>
      <c r="AB686" s="752">
        <v>0</v>
      </c>
      <c r="AC686" s="752">
        <v>0</v>
      </c>
      <c r="AD686" s="752">
        <v>0</v>
      </c>
      <c r="AE686" s="752">
        <f t="shared" ref="AE686" si="1079">AE685</f>
        <v>0</v>
      </c>
      <c r="AF686" s="411">
        <f t="shared" ref="AF686" si="1080">AF685</f>
        <v>0</v>
      </c>
      <c r="AG686" s="411">
        <f t="shared" ref="AG686" si="1081">AG685</f>
        <v>0</v>
      </c>
      <c r="AH686" s="411">
        <f t="shared" ref="AH686" si="1082">AH685</f>
        <v>0</v>
      </c>
      <c r="AI686" s="411">
        <f t="shared" ref="AI686" si="1083">AI685</f>
        <v>0</v>
      </c>
      <c r="AJ686" s="411">
        <f t="shared" ref="AJ686" si="1084">AJ685</f>
        <v>0</v>
      </c>
      <c r="AK686" s="411">
        <f t="shared" ref="AK686" si="1085">AK685</f>
        <v>0</v>
      </c>
      <c r="AL686" s="411">
        <f t="shared" ref="AL686" si="1086">AL685</f>
        <v>0</v>
      </c>
      <c r="AM686" s="306"/>
    </row>
    <row r="687" spans="1:39"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22"/>
      <c r="Z687" s="422"/>
      <c r="AA687" s="422"/>
      <c r="AB687" s="422"/>
      <c r="AC687" s="422"/>
      <c r="AD687" s="422"/>
      <c r="AE687" s="422"/>
      <c r="AF687" s="425"/>
      <c r="AG687" s="425"/>
      <c r="AH687" s="425"/>
      <c r="AI687" s="425"/>
      <c r="AJ687" s="425"/>
      <c r="AK687" s="425"/>
      <c r="AL687" s="425"/>
      <c r="AM687" s="306"/>
    </row>
    <row r="688" spans="1:39" ht="30"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757"/>
      <c r="Z688" s="751"/>
      <c r="AA688" s="751"/>
      <c r="AB688" s="751"/>
      <c r="AC688" s="751"/>
      <c r="AD688" s="751"/>
      <c r="AE688" s="751"/>
      <c r="AF688" s="415"/>
      <c r="AG688" s="415"/>
      <c r="AH688" s="415"/>
      <c r="AI688" s="415"/>
      <c r="AJ688" s="415"/>
      <c r="AK688" s="415"/>
      <c r="AL688" s="415"/>
      <c r="AM688" s="296">
        <f>SUM(Y688:AL688)</f>
        <v>0</v>
      </c>
    </row>
    <row r="689" spans="1:39" outlineLevel="1">
      <c r="A689" s="531"/>
      <c r="B689" s="294" t="s">
        <v>310</v>
      </c>
      <c r="C689" s="291" t="s">
        <v>163</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752">
        <v>0</v>
      </c>
      <c r="Z689" s="752">
        <v>0</v>
      </c>
      <c r="AA689" s="752">
        <v>0</v>
      </c>
      <c r="AB689" s="752">
        <v>0</v>
      </c>
      <c r="AC689" s="752">
        <v>0</v>
      </c>
      <c r="AD689" s="752">
        <v>0</v>
      </c>
      <c r="AE689" s="752">
        <f t="shared" ref="AE689" si="1087">AE688</f>
        <v>0</v>
      </c>
      <c r="AF689" s="411">
        <f t="shared" ref="AF689" si="1088">AF688</f>
        <v>0</v>
      </c>
      <c r="AG689" s="411">
        <f t="shared" ref="AG689" si="1089">AG688</f>
        <v>0</v>
      </c>
      <c r="AH689" s="411">
        <f t="shared" ref="AH689" si="1090">AH688</f>
        <v>0</v>
      </c>
      <c r="AI689" s="411">
        <f t="shared" ref="AI689" si="1091">AI688</f>
        <v>0</v>
      </c>
      <c r="AJ689" s="411">
        <f t="shared" ref="AJ689" si="1092">AJ688</f>
        <v>0</v>
      </c>
      <c r="AK689" s="411">
        <f t="shared" ref="AK689" si="1093">AK688</f>
        <v>0</v>
      </c>
      <c r="AL689" s="411">
        <f t="shared" ref="AL689" si="1094">AL688</f>
        <v>0</v>
      </c>
      <c r="AM689" s="306"/>
    </row>
    <row r="690" spans="1:39"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22"/>
      <c r="Z690" s="422"/>
      <c r="AA690" s="422"/>
      <c r="AB690" s="422"/>
      <c r="AC690" s="422"/>
      <c r="AD690" s="422"/>
      <c r="AE690" s="422"/>
      <c r="AF690" s="425"/>
      <c r="AG690" s="425"/>
      <c r="AH690" s="425"/>
      <c r="AI690" s="425"/>
      <c r="AJ690" s="425"/>
      <c r="AK690" s="425"/>
      <c r="AL690" s="425"/>
      <c r="AM690" s="306"/>
    </row>
    <row r="691" spans="1:39" ht="15.75" outlineLevel="1">
      <c r="A691" s="531"/>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22"/>
      <c r="Z691" s="422"/>
      <c r="AA691" s="422"/>
      <c r="AB691" s="422"/>
      <c r="AC691" s="422"/>
      <c r="AD691" s="422"/>
      <c r="AE691" s="422"/>
      <c r="AF691" s="425"/>
      <c r="AG691" s="425"/>
      <c r="AH691" s="425"/>
      <c r="AI691" s="425"/>
      <c r="AJ691" s="425"/>
      <c r="AK691" s="425"/>
      <c r="AL691" s="425"/>
      <c r="AM691" s="306"/>
    </row>
    <row r="692" spans="1:39" outlineLevel="1">
      <c r="A692" s="531">
        <v>33</v>
      </c>
      <c r="B692" s="428" t="s">
        <v>753</v>
      </c>
      <c r="C692" s="291" t="s">
        <v>25</v>
      </c>
      <c r="D692" s="295">
        <v>114475.448399999</v>
      </c>
      <c r="E692" s="295"/>
      <c r="F692" s="295"/>
      <c r="G692" s="295"/>
      <c r="H692" s="295"/>
      <c r="I692" s="295"/>
      <c r="J692" s="295"/>
      <c r="K692" s="295"/>
      <c r="L692" s="295"/>
      <c r="M692" s="295"/>
      <c r="N692" s="295">
        <v>0</v>
      </c>
      <c r="O692" s="295"/>
      <c r="P692" s="295"/>
      <c r="Q692" s="295"/>
      <c r="R692" s="295"/>
      <c r="S692" s="295"/>
      <c r="T692" s="295"/>
      <c r="U692" s="295"/>
      <c r="V692" s="295"/>
      <c r="W692" s="295"/>
      <c r="X692" s="295"/>
      <c r="Y692" s="769">
        <v>1</v>
      </c>
      <c r="Z692" s="751"/>
      <c r="AA692" s="751"/>
      <c r="AB692" s="751"/>
      <c r="AC692" s="751"/>
      <c r="AD692" s="751"/>
      <c r="AE692" s="751"/>
      <c r="AF692" s="415"/>
      <c r="AG692" s="415"/>
      <c r="AH692" s="415"/>
      <c r="AI692" s="415"/>
      <c r="AJ692" s="415"/>
      <c r="AK692" s="415"/>
      <c r="AL692" s="415"/>
      <c r="AM692" s="296">
        <f>SUM(Y692:AL692)</f>
        <v>1</v>
      </c>
    </row>
    <row r="693" spans="1:39" outlineLevel="1">
      <c r="A693" s="531"/>
      <c r="B693" s="294" t="s">
        <v>310</v>
      </c>
      <c r="C693" s="291" t="s">
        <v>163</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752">
        <v>0</v>
      </c>
      <c r="Z693" s="752">
        <v>0</v>
      </c>
      <c r="AA693" s="752">
        <v>0</v>
      </c>
      <c r="AB693" s="752">
        <v>0</v>
      </c>
      <c r="AC693" s="752">
        <v>0</v>
      </c>
      <c r="AD693" s="752">
        <v>0</v>
      </c>
      <c r="AE693" s="752">
        <f t="shared" ref="AE693" si="1095">AE692</f>
        <v>0</v>
      </c>
      <c r="AF693" s="411">
        <f t="shared" ref="AF693" si="1096">AF692</f>
        <v>0</v>
      </c>
      <c r="AG693" s="411">
        <f t="shared" ref="AG693" si="1097">AG692</f>
        <v>0</v>
      </c>
      <c r="AH693" s="411">
        <f t="shared" ref="AH693" si="1098">AH692</f>
        <v>0</v>
      </c>
      <c r="AI693" s="411">
        <f t="shared" ref="AI693" si="1099">AI692</f>
        <v>0</v>
      </c>
      <c r="AJ693" s="411">
        <f t="shared" ref="AJ693" si="1100">AJ692</f>
        <v>0</v>
      </c>
      <c r="AK693" s="411">
        <f t="shared" ref="AK693" si="1101">AK692</f>
        <v>0</v>
      </c>
      <c r="AL693" s="411">
        <f t="shared" ref="AL693" si="1102">AL692</f>
        <v>0</v>
      </c>
      <c r="AM693" s="306"/>
    </row>
    <row r="694" spans="1:39"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22"/>
      <c r="Z694" s="422"/>
      <c r="AA694" s="422"/>
      <c r="AB694" s="422"/>
      <c r="AC694" s="422"/>
      <c r="AD694" s="422"/>
      <c r="AE694" s="422"/>
      <c r="AF694" s="425"/>
      <c r="AG694" s="425"/>
      <c r="AH694" s="425"/>
      <c r="AI694" s="425"/>
      <c r="AJ694" s="425"/>
      <c r="AK694" s="425"/>
      <c r="AL694" s="425"/>
      <c r="AM694" s="306"/>
    </row>
    <row r="695" spans="1:39"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757"/>
      <c r="Z695" s="751"/>
      <c r="AA695" s="751"/>
      <c r="AB695" s="751"/>
      <c r="AC695" s="751"/>
      <c r="AD695" s="751"/>
      <c r="AE695" s="751"/>
      <c r="AF695" s="415"/>
      <c r="AG695" s="415"/>
      <c r="AH695" s="415"/>
      <c r="AI695" s="415"/>
      <c r="AJ695" s="415"/>
      <c r="AK695" s="415"/>
      <c r="AL695" s="415"/>
      <c r="AM695" s="296">
        <f>SUM(Y695:AL695)</f>
        <v>0</v>
      </c>
    </row>
    <row r="696" spans="1:39" outlineLevel="1">
      <c r="A696" s="531"/>
      <c r="B696" s="294" t="s">
        <v>310</v>
      </c>
      <c r="C696" s="291" t="s">
        <v>163</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752">
        <v>0</v>
      </c>
      <c r="Z696" s="752">
        <v>0</v>
      </c>
      <c r="AA696" s="752">
        <v>0</v>
      </c>
      <c r="AB696" s="752">
        <v>0</v>
      </c>
      <c r="AC696" s="752">
        <v>0</v>
      </c>
      <c r="AD696" s="752">
        <v>0</v>
      </c>
      <c r="AE696" s="752">
        <f t="shared" ref="AE696" si="1103">AE695</f>
        <v>0</v>
      </c>
      <c r="AF696" s="411">
        <f t="shared" ref="AF696" si="1104">AF695</f>
        <v>0</v>
      </c>
      <c r="AG696" s="411">
        <f t="shared" ref="AG696" si="1105">AG695</f>
        <v>0</v>
      </c>
      <c r="AH696" s="411">
        <f t="shared" ref="AH696" si="1106">AH695</f>
        <v>0</v>
      </c>
      <c r="AI696" s="411">
        <f t="shared" ref="AI696" si="1107">AI695</f>
        <v>0</v>
      </c>
      <c r="AJ696" s="411">
        <f t="shared" ref="AJ696" si="1108">AJ695</f>
        <v>0</v>
      </c>
      <c r="AK696" s="411">
        <f t="shared" ref="AK696" si="1109">AK695</f>
        <v>0</v>
      </c>
      <c r="AL696" s="411">
        <f t="shared" ref="AL696" si="1110">AL695</f>
        <v>0</v>
      </c>
      <c r="AM696" s="306"/>
    </row>
    <row r="697" spans="1:39"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22"/>
      <c r="Z697" s="422"/>
      <c r="AA697" s="422"/>
      <c r="AB697" s="422"/>
      <c r="AC697" s="422"/>
      <c r="AD697" s="422"/>
      <c r="AE697" s="422"/>
      <c r="AF697" s="425"/>
      <c r="AG697" s="425"/>
      <c r="AH697" s="425"/>
      <c r="AI697" s="425"/>
      <c r="AJ697" s="425"/>
      <c r="AK697" s="425"/>
      <c r="AL697" s="425"/>
      <c r="AM697" s="306"/>
    </row>
    <row r="698" spans="1:39"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757"/>
      <c r="Z698" s="751"/>
      <c r="AA698" s="751"/>
      <c r="AB698" s="751"/>
      <c r="AC698" s="751"/>
      <c r="AD698" s="751"/>
      <c r="AE698" s="751"/>
      <c r="AF698" s="415"/>
      <c r="AG698" s="415"/>
      <c r="AH698" s="415"/>
      <c r="AI698" s="415"/>
      <c r="AJ698" s="415"/>
      <c r="AK698" s="415"/>
      <c r="AL698" s="415"/>
      <c r="AM698" s="296">
        <f>SUM(Y698:AL698)</f>
        <v>0</v>
      </c>
    </row>
    <row r="699" spans="1:39" outlineLevel="1">
      <c r="A699" s="531"/>
      <c r="B699" s="294" t="s">
        <v>310</v>
      </c>
      <c r="C699" s="291" t="s">
        <v>163</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752">
        <v>0</v>
      </c>
      <c r="Z699" s="752">
        <v>0</v>
      </c>
      <c r="AA699" s="752">
        <v>0</v>
      </c>
      <c r="AB699" s="752">
        <v>0</v>
      </c>
      <c r="AC699" s="752">
        <v>0</v>
      </c>
      <c r="AD699" s="752">
        <v>0</v>
      </c>
      <c r="AE699" s="752">
        <f t="shared" ref="AE699" si="1111">AE698</f>
        <v>0</v>
      </c>
      <c r="AF699" s="411">
        <f t="shared" ref="AF699" si="1112">AF698</f>
        <v>0</v>
      </c>
      <c r="AG699" s="411">
        <f t="shared" ref="AG699" si="1113">AG698</f>
        <v>0</v>
      </c>
      <c r="AH699" s="411">
        <f t="shared" ref="AH699" si="1114">AH698</f>
        <v>0</v>
      </c>
      <c r="AI699" s="411">
        <f t="shared" ref="AI699" si="1115">AI698</f>
        <v>0</v>
      </c>
      <c r="AJ699" s="411">
        <f t="shared" ref="AJ699" si="1116">AJ698</f>
        <v>0</v>
      </c>
      <c r="AK699" s="411">
        <f t="shared" ref="AK699" si="1117">AK698</f>
        <v>0</v>
      </c>
      <c r="AL699" s="411">
        <f t="shared" ref="AL699" si="1118">AL698</f>
        <v>0</v>
      </c>
      <c r="AM699" s="306"/>
    </row>
    <row r="700" spans="1:39"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22"/>
      <c r="Z700" s="422"/>
      <c r="AA700" s="422"/>
      <c r="AB700" s="422"/>
      <c r="AC700" s="422"/>
      <c r="AD700" s="422"/>
      <c r="AE700" s="422"/>
      <c r="AF700" s="425"/>
      <c r="AG700" s="425"/>
      <c r="AH700" s="425"/>
      <c r="AI700" s="425"/>
      <c r="AJ700" s="425"/>
      <c r="AK700" s="425"/>
      <c r="AL700" s="425"/>
      <c r="AM700" s="306"/>
    </row>
    <row r="701" spans="1:39" ht="15.75" outlineLevel="1">
      <c r="A701" s="531"/>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22"/>
      <c r="Z701" s="422"/>
      <c r="AA701" s="422"/>
      <c r="AB701" s="422"/>
      <c r="AC701" s="422"/>
      <c r="AD701" s="422"/>
      <c r="AE701" s="422"/>
      <c r="AF701" s="425"/>
      <c r="AG701" s="425"/>
      <c r="AH701" s="425"/>
      <c r="AI701" s="425"/>
      <c r="AJ701" s="425"/>
      <c r="AK701" s="425"/>
      <c r="AL701" s="425"/>
      <c r="AM701" s="306"/>
    </row>
    <row r="702" spans="1:39" ht="45"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757">
        <v>1</v>
      </c>
      <c r="Z702" s="751"/>
      <c r="AA702" s="751"/>
      <c r="AB702" s="751"/>
      <c r="AC702" s="751"/>
      <c r="AD702" s="751"/>
      <c r="AE702" s="751"/>
      <c r="AF702" s="415"/>
      <c r="AG702" s="415"/>
      <c r="AH702" s="415"/>
      <c r="AI702" s="415"/>
      <c r="AJ702" s="415"/>
      <c r="AK702" s="415"/>
      <c r="AL702" s="415"/>
      <c r="AM702" s="296">
        <f>SUM(Y702:AL702)</f>
        <v>1</v>
      </c>
    </row>
    <row r="703" spans="1:39" outlineLevel="1">
      <c r="A703" s="531"/>
      <c r="B703" s="294" t="s">
        <v>310</v>
      </c>
      <c r="C703" s="291" t="s">
        <v>163</v>
      </c>
      <c r="D703" s="295"/>
      <c r="E703" s="295"/>
      <c r="F703" s="295"/>
      <c r="G703" s="295"/>
      <c r="H703" s="295"/>
      <c r="I703" s="295"/>
      <c r="J703" s="295"/>
      <c r="K703" s="295"/>
      <c r="L703" s="295"/>
      <c r="M703" s="295"/>
      <c r="N703" s="295">
        <v>12</v>
      </c>
      <c r="O703" s="295"/>
      <c r="P703" s="295"/>
      <c r="Q703" s="295"/>
      <c r="R703" s="295"/>
      <c r="S703" s="295"/>
      <c r="T703" s="295"/>
      <c r="U703" s="295"/>
      <c r="V703" s="295"/>
      <c r="W703" s="295"/>
      <c r="X703" s="295"/>
      <c r="Y703" s="752">
        <v>1</v>
      </c>
      <c r="Z703" s="752">
        <v>0</v>
      </c>
      <c r="AA703" s="752">
        <v>0</v>
      </c>
      <c r="AB703" s="752">
        <v>0</v>
      </c>
      <c r="AC703" s="752">
        <v>0</v>
      </c>
      <c r="AD703" s="752">
        <v>0</v>
      </c>
      <c r="AE703" s="752">
        <f t="shared" ref="AE703" si="1119">AE702</f>
        <v>0</v>
      </c>
      <c r="AF703" s="411">
        <f t="shared" ref="AF703" si="1120">AF702</f>
        <v>0</v>
      </c>
      <c r="AG703" s="411">
        <f t="shared" ref="AG703" si="1121">AG702</f>
        <v>0</v>
      </c>
      <c r="AH703" s="411">
        <f t="shared" ref="AH703" si="1122">AH702</f>
        <v>0</v>
      </c>
      <c r="AI703" s="411">
        <f t="shared" ref="AI703" si="1123">AI702</f>
        <v>0</v>
      </c>
      <c r="AJ703" s="411">
        <f t="shared" ref="AJ703" si="1124">AJ702</f>
        <v>0</v>
      </c>
      <c r="AK703" s="411">
        <f t="shared" ref="AK703" si="1125">AK702</f>
        <v>0</v>
      </c>
      <c r="AL703" s="411">
        <f t="shared" ref="AL703" si="1126">AL702</f>
        <v>0</v>
      </c>
      <c r="AM703" s="306"/>
    </row>
    <row r="704" spans="1:39"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22"/>
      <c r="Z704" s="422"/>
      <c r="AA704" s="422"/>
      <c r="AB704" s="422"/>
      <c r="AC704" s="422"/>
      <c r="AD704" s="422"/>
      <c r="AE704" s="422"/>
      <c r="AF704" s="425"/>
      <c r="AG704" s="425"/>
      <c r="AH704" s="425"/>
      <c r="AI704" s="425"/>
      <c r="AJ704" s="425"/>
      <c r="AK704" s="425"/>
      <c r="AL704" s="425"/>
      <c r="AM704" s="306"/>
    </row>
    <row r="705" spans="1:39" ht="30"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757"/>
      <c r="Z705" s="751"/>
      <c r="AA705" s="751"/>
      <c r="AB705" s="751"/>
      <c r="AC705" s="751"/>
      <c r="AD705" s="751"/>
      <c r="AE705" s="751"/>
      <c r="AF705" s="415"/>
      <c r="AG705" s="415"/>
      <c r="AH705" s="415"/>
      <c r="AI705" s="415"/>
      <c r="AJ705" s="415"/>
      <c r="AK705" s="415"/>
      <c r="AL705" s="415"/>
      <c r="AM705" s="296">
        <f>SUM(Y705:AL705)</f>
        <v>0</v>
      </c>
    </row>
    <row r="706" spans="1:39" outlineLevel="1">
      <c r="A706" s="531"/>
      <c r="B706" s="294" t="s">
        <v>310</v>
      </c>
      <c r="C706" s="291" t="s">
        <v>163</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752">
        <v>0</v>
      </c>
      <c r="Z706" s="752">
        <v>0</v>
      </c>
      <c r="AA706" s="752">
        <v>0</v>
      </c>
      <c r="AB706" s="752">
        <v>0</v>
      </c>
      <c r="AC706" s="752">
        <v>0</v>
      </c>
      <c r="AD706" s="752">
        <v>0</v>
      </c>
      <c r="AE706" s="752">
        <f t="shared" ref="AE706" si="1127">AE705</f>
        <v>0</v>
      </c>
      <c r="AF706" s="411">
        <f t="shared" ref="AF706" si="1128">AF705</f>
        <v>0</v>
      </c>
      <c r="AG706" s="411">
        <f t="shared" ref="AG706" si="1129">AG705</f>
        <v>0</v>
      </c>
      <c r="AH706" s="411">
        <f t="shared" ref="AH706" si="1130">AH705</f>
        <v>0</v>
      </c>
      <c r="AI706" s="411">
        <f t="shared" ref="AI706" si="1131">AI705</f>
        <v>0</v>
      </c>
      <c r="AJ706" s="411">
        <f t="shared" ref="AJ706" si="1132">AJ705</f>
        <v>0</v>
      </c>
      <c r="AK706" s="411">
        <f t="shared" ref="AK706" si="1133">AK705</f>
        <v>0</v>
      </c>
      <c r="AL706" s="411">
        <f t="shared" ref="AL706" si="1134">AL705</f>
        <v>0</v>
      </c>
      <c r="AM706" s="306"/>
    </row>
    <row r="707" spans="1:39"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22"/>
      <c r="Z707" s="422"/>
      <c r="AA707" s="422"/>
      <c r="AB707" s="422"/>
      <c r="AC707" s="422"/>
      <c r="AD707" s="422"/>
      <c r="AE707" s="422"/>
      <c r="AF707" s="425"/>
      <c r="AG707" s="425"/>
      <c r="AH707" s="425"/>
      <c r="AI707" s="425"/>
      <c r="AJ707" s="425"/>
      <c r="AK707" s="425"/>
      <c r="AL707" s="425"/>
      <c r="AM707" s="306"/>
    </row>
    <row r="708" spans="1:39"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757"/>
      <c r="Z708" s="751"/>
      <c r="AA708" s="751"/>
      <c r="AB708" s="751"/>
      <c r="AC708" s="751"/>
      <c r="AD708" s="751"/>
      <c r="AE708" s="751"/>
      <c r="AF708" s="415"/>
      <c r="AG708" s="415"/>
      <c r="AH708" s="415"/>
      <c r="AI708" s="415"/>
      <c r="AJ708" s="415"/>
      <c r="AK708" s="415"/>
      <c r="AL708" s="415"/>
      <c r="AM708" s="296">
        <f>SUM(Y708:AL708)</f>
        <v>0</v>
      </c>
    </row>
    <row r="709" spans="1:39" outlineLevel="1">
      <c r="A709" s="531"/>
      <c r="B709" s="294" t="s">
        <v>310</v>
      </c>
      <c r="C709" s="291" t="s">
        <v>163</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752">
        <v>0</v>
      </c>
      <c r="Z709" s="752">
        <v>0</v>
      </c>
      <c r="AA709" s="752">
        <v>0</v>
      </c>
      <c r="AB709" s="752">
        <v>0</v>
      </c>
      <c r="AC709" s="752">
        <v>0</v>
      </c>
      <c r="AD709" s="752">
        <v>0</v>
      </c>
      <c r="AE709" s="752">
        <f t="shared" ref="AE709" si="1135">AE708</f>
        <v>0</v>
      </c>
      <c r="AF709" s="411">
        <f t="shared" ref="AF709" si="1136">AF708</f>
        <v>0</v>
      </c>
      <c r="AG709" s="411">
        <f t="shared" ref="AG709" si="1137">AG708</f>
        <v>0</v>
      </c>
      <c r="AH709" s="411">
        <f t="shared" ref="AH709" si="1138">AH708</f>
        <v>0</v>
      </c>
      <c r="AI709" s="411">
        <f t="shared" ref="AI709" si="1139">AI708</f>
        <v>0</v>
      </c>
      <c r="AJ709" s="411">
        <f t="shared" ref="AJ709" si="1140">AJ708</f>
        <v>0</v>
      </c>
      <c r="AK709" s="411">
        <f t="shared" ref="AK709" si="1141">AK708</f>
        <v>0</v>
      </c>
      <c r="AL709" s="411">
        <f t="shared" ref="AL709" si="1142">AL708</f>
        <v>0</v>
      </c>
      <c r="AM709" s="306"/>
    </row>
    <row r="710" spans="1:39"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22"/>
      <c r="Z710" s="422"/>
      <c r="AA710" s="422"/>
      <c r="AB710" s="422"/>
      <c r="AC710" s="422"/>
      <c r="AD710" s="422"/>
      <c r="AE710" s="422"/>
      <c r="AF710" s="425"/>
      <c r="AG710" s="425"/>
      <c r="AH710" s="425"/>
      <c r="AI710" s="425"/>
      <c r="AJ710" s="425"/>
      <c r="AK710" s="425"/>
      <c r="AL710" s="425"/>
      <c r="AM710" s="306"/>
    </row>
    <row r="711" spans="1:39" ht="30"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757"/>
      <c r="Z711" s="751"/>
      <c r="AA711" s="751"/>
      <c r="AB711" s="751"/>
      <c r="AC711" s="751"/>
      <c r="AD711" s="751"/>
      <c r="AE711" s="751"/>
      <c r="AF711" s="415"/>
      <c r="AG711" s="415"/>
      <c r="AH711" s="415"/>
      <c r="AI711" s="415"/>
      <c r="AJ711" s="415"/>
      <c r="AK711" s="415"/>
      <c r="AL711" s="415"/>
      <c r="AM711" s="296">
        <f>SUM(Y711:AL711)</f>
        <v>0</v>
      </c>
    </row>
    <row r="712" spans="1:39" outlineLevel="1">
      <c r="A712" s="531"/>
      <c r="B712" s="294" t="s">
        <v>310</v>
      </c>
      <c r="C712" s="291" t="s">
        <v>163</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752">
        <v>0</v>
      </c>
      <c r="Z712" s="752">
        <v>0</v>
      </c>
      <c r="AA712" s="752">
        <v>0</v>
      </c>
      <c r="AB712" s="752">
        <v>0</v>
      </c>
      <c r="AC712" s="752">
        <v>0</v>
      </c>
      <c r="AD712" s="752">
        <v>0</v>
      </c>
      <c r="AE712" s="752">
        <f t="shared" ref="AE712" si="1143">AE711</f>
        <v>0</v>
      </c>
      <c r="AF712" s="411">
        <f t="shared" ref="AF712" si="1144">AF711</f>
        <v>0</v>
      </c>
      <c r="AG712" s="411">
        <f t="shared" ref="AG712" si="1145">AG711</f>
        <v>0</v>
      </c>
      <c r="AH712" s="411">
        <f t="shared" ref="AH712" si="1146">AH711</f>
        <v>0</v>
      </c>
      <c r="AI712" s="411">
        <f t="shared" ref="AI712" si="1147">AI711</f>
        <v>0</v>
      </c>
      <c r="AJ712" s="411">
        <f t="shared" ref="AJ712" si="1148">AJ711</f>
        <v>0</v>
      </c>
      <c r="AK712" s="411">
        <f t="shared" ref="AK712" si="1149">AK711</f>
        <v>0</v>
      </c>
      <c r="AL712" s="411">
        <f t="shared" ref="AL712" si="1150">AL711</f>
        <v>0</v>
      </c>
      <c r="AM712" s="306"/>
    </row>
    <row r="713" spans="1:39"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22"/>
      <c r="Z713" s="422"/>
      <c r="AA713" s="422"/>
      <c r="AB713" s="422"/>
      <c r="AC713" s="422"/>
      <c r="AD713" s="422"/>
      <c r="AE713" s="422"/>
      <c r="AF713" s="425"/>
      <c r="AG713" s="425"/>
      <c r="AH713" s="425"/>
      <c r="AI713" s="425"/>
      <c r="AJ713" s="425"/>
      <c r="AK713" s="425"/>
      <c r="AL713" s="425"/>
      <c r="AM713" s="306"/>
    </row>
    <row r="714" spans="1:39" ht="30"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757"/>
      <c r="Z714" s="751"/>
      <c r="AA714" s="751"/>
      <c r="AB714" s="751"/>
      <c r="AC714" s="751"/>
      <c r="AD714" s="751"/>
      <c r="AE714" s="751"/>
      <c r="AF714" s="415"/>
      <c r="AG714" s="415"/>
      <c r="AH714" s="415"/>
      <c r="AI714" s="415"/>
      <c r="AJ714" s="415"/>
      <c r="AK714" s="415"/>
      <c r="AL714" s="415"/>
      <c r="AM714" s="296">
        <f>SUM(Y714:AL714)</f>
        <v>0</v>
      </c>
    </row>
    <row r="715" spans="1:39" outlineLevel="1">
      <c r="A715" s="531"/>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752">
        <v>0</v>
      </c>
      <c r="Z715" s="752">
        <v>0</v>
      </c>
      <c r="AA715" s="752">
        <v>0</v>
      </c>
      <c r="AB715" s="752">
        <v>0</v>
      </c>
      <c r="AC715" s="752">
        <v>0</v>
      </c>
      <c r="AD715" s="752">
        <v>0</v>
      </c>
      <c r="AE715" s="752">
        <f t="shared" ref="AE715" si="1151">AE714</f>
        <v>0</v>
      </c>
      <c r="AF715" s="411">
        <f t="shared" ref="AF715" si="1152">AF714</f>
        <v>0</v>
      </c>
      <c r="AG715" s="411">
        <f t="shared" ref="AG715" si="1153">AG714</f>
        <v>0</v>
      </c>
      <c r="AH715" s="411">
        <f t="shared" ref="AH715" si="1154">AH714</f>
        <v>0</v>
      </c>
      <c r="AI715" s="411">
        <f t="shared" ref="AI715" si="1155">AI714</f>
        <v>0</v>
      </c>
      <c r="AJ715" s="411">
        <f t="shared" ref="AJ715" si="1156">AJ714</f>
        <v>0</v>
      </c>
      <c r="AK715" s="411">
        <f t="shared" ref="AK715" si="1157">AK714</f>
        <v>0</v>
      </c>
      <c r="AL715" s="411">
        <f t="shared" ref="AL715" si="1158">AL714</f>
        <v>0</v>
      </c>
      <c r="AM715" s="306"/>
    </row>
    <row r="716" spans="1:39"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22"/>
      <c r="Z716" s="422"/>
      <c r="AA716" s="422"/>
      <c r="AB716" s="422"/>
      <c r="AC716" s="422"/>
      <c r="AD716" s="422"/>
      <c r="AE716" s="422"/>
      <c r="AF716" s="425"/>
      <c r="AG716" s="425"/>
      <c r="AH716" s="425"/>
      <c r="AI716" s="425"/>
      <c r="AJ716" s="425"/>
      <c r="AK716" s="425"/>
      <c r="AL716" s="425"/>
      <c r="AM716" s="306"/>
    </row>
    <row r="717" spans="1:39" ht="45"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757"/>
      <c r="Z717" s="751"/>
      <c r="AA717" s="751"/>
      <c r="AB717" s="751"/>
      <c r="AC717" s="751"/>
      <c r="AD717" s="751"/>
      <c r="AE717" s="751"/>
      <c r="AF717" s="415"/>
      <c r="AG717" s="415"/>
      <c r="AH717" s="415"/>
      <c r="AI717" s="415"/>
      <c r="AJ717" s="415"/>
      <c r="AK717" s="415"/>
      <c r="AL717" s="415"/>
      <c r="AM717" s="296">
        <f>SUM(Y717:AL717)</f>
        <v>0</v>
      </c>
    </row>
    <row r="718" spans="1:39" outlineLevel="1">
      <c r="A718" s="531"/>
      <c r="B718" s="294" t="s">
        <v>310</v>
      </c>
      <c r="C718" s="291" t="s">
        <v>163</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752">
        <v>0</v>
      </c>
      <c r="Z718" s="752">
        <v>0</v>
      </c>
      <c r="AA718" s="752">
        <v>0</v>
      </c>
      <c r="AB718" s="752">
        <v>0</v>
      </c>
      <c r="AC718" s="752">
        <v>0</v>
      </c>
      <c r="AD718" s="752">
        <v>0</v>
      </c>
      <c r="AE718" s="752">
        <f t="shared" ref="AE718" si="1159">AE717</f>
        <v>0</v>
      </c>
      <c r="AF718" s="411">
        <f t="shared" ref="AF718" si="1160">AF717</f>
        <v>0</v>
      </c>
      <c r="AG718" s="411">
        <f t="shared" ref="AG718" si="1161">AG717</f>
        <v>0</v>
      </c>
      <c r="AH718" s="411">
        <f t="shared" ref="AH718" si="1162">AH717</f>
        <v>0</v>
      </c>
      <c r="AI718" s="411">
        <f t="shared" ref="AI718" si="1163">AI717</f>
        <v>0</v>
      </c>
      <c r="AJ718" s="411">
        <f t="shared" ref="AJ718" si="1164">AJ717</f>
        <v>0</v>
      </c>
      <c r="AK718" s="411">
        <f t="shared" ref="AK718" si="1165">AK717</f>
        <v>0</v>
      </c>
      <c r="AL718" s="411">
        <f t="shared" ref="AL718" si="1166">AL717</f>
        <v>0</v>
      </c>
      <c r="AM718" s="306"/>
    </row>
    <row r="719" spans="1:39"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22"/>
      <c r="Z719" s="422"/>
      <c r="AA719" s="422"/>
      <c r="AB719" s="422"/>
      <c r="AC719" s="422"/>
      <c r="AD719" s="422"/>
      <c r="AE719" s="422"/>
      <c r="AF719" s="425"/>
      <c r="AG719" s="425"/>
      <c r="AH719" s="425"/>
      <c r="AI719" s="425"/>
      <c r="AJ719" s="425"/>
      <c r="AK719" s="425"/>
      <c r="AL719" s="425"/>
      <c r="AM719" s="306"/>
    </row>
    <row r="720" spans="1:39" ht="45"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757"/>
      <c r="Z720" s="751"/>
      <c r="AA720" s="751"/>
      <c r="AB720" s="751"/>
      <c r="AC720" s="751"/>
      <c r="AD720" s="751"/>
      <c r="AE720" s="751"/>
      <c r="AF720" s="415"/>
      <c r="AG720" s="415"/>
      <c r="AH720" s="415"/>
      <c r="AI720" s="415"/>
      <c r="AJ720" s="415"/>
      <c r="AK720" s="415"/>
      <c r="AL720" s="415"/>
      <c r="AM720" s="296">
        <f>SUM(Y720:AL720)</f>
        <v>0</v>
      </c>
    </row>
    <row r="721" spans="1:39" outlineLevel="1">
      <c r="A721" s="531"/>
      <c r="B721" s="294" t="s">
        <v>310</v>
      </c>
      <c r="C721" s="291" t="s">
        <v>163</v>
      </c>
      <c r="D721" s="295"/>
      <c r="E721" s="295"/>
      <c r="F721" s="295"/>
      <c r="G721" s="295"/>
      <c r="H721" s="295"/>
      <c r="I721" s="295"/>
      <c r="J721" s="295"/>
      <c r="K721" s="295"/>
      <c r="L721" s="295"/>
      <c r="M721" s="295"/>
      <c r="N721" s="291"/>
      <c r="O721" s="295"/>
      <c r="P721" s="295"/>
      <c r="Q721" s="295"/>
      <c r="R721" s="295"/>
      <c r="S721" s="295"/>
      <c r="T721" s="295"/>
      <c r="U721" s="295"/>
      <c r="V721" s="295"/>
      <c r="W721" s="295"/>
      <c r="X721" s="295"/>
      <c r="Y721" s="752">
        <v>0</v>
      </c>
      <c r="Z721" s="752">
        <v>0</v>
      </c>
      <c r="AA721" s="752">
        <v>0</v>
      </c>
      <c r="AB721" s="752">
        <v>0</v>
      </c>
      <c r="AC721" s="752">
        <v>0</v>
      </c>
      <c r="AD721" s="752">
        <v>0</v>
      </c>
      <c r="AE721" s="752">
        <f t="shared" ref="AE721" si="1167">AE720</f>
        <v>0</v>
      </c>
      <c r="AF721" s="411">
        <f t="shared" ref="AF721" si="1168">AF720</f>
        <v>0</v>
      </c>
      <c r="AG721" s="411">
        <f t="shared" ref="AG721" si="1169">AG720</f>
        <v>0</v>
      </c>
      <c r="AH721" s="411">
        <f t="shared" ref="AH721" si="1170">AH720</f>
        <v>0</v>
      </c>
      <c r="AI721" s="411">
        <f t="shared" ref="AI721" si="1171">AI720</f>
        <v>0</v>
      </c>
      <c r="AJ721" s="411">
        <f t="shared" ref="AJ721" si="1172">AJ720</f>
        <v>0</v>
      </c>
      <c r="AK721" s="411">
        <f t="shared" ref="AK721" si="1173">AK720</f>
        <v>0</v>
      </c>
      <c r="AL721" s="411">
        <f t="shared" ref="AL721" si="1174">AL720</f>
        <v>0</v>
      </c>
      <c r="AM721" s="306"/>
    </row>
    <row r="722" spans="1:39"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22"/>
      <c r="Z722" s="422"/>
      <c r="AA722" s="422"/>
      <c r="AB722" s="422"/>
      <c r="AC722" s="422"/>
      <c r="AD722" s="422"/>
      <c r="AE722" s="422"/>
      <c r="AF722" s="425"/>
      <c r="AG722" s="425"/>
      <c r="AH722" s="425"/>
      <c r="AI722" s="425"/>
      <c r="AJ722" s="425"/>
      <c r="AK722" s="425"/>
      <c r="AL722" s="425"/>
      <c r="AM722" s="306"/>
    </row>
    <row r="723" spans="1:39" ht="30"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757"/>
      <c r="Z723" s="751"/>
      <c r="AA723" s="751"/>
      <c r="AB723" s="751"/>
      <c r="AC723" s="751"/>
      <c r="AD723" s="751"/>
      <c r="AE723" s="751"/>
      <c r="AF723" s="415"/>
      <c r="AG723" s="415"/>
      <c r="AH723" s="415"/>
      <c r="AI723" s="415"/>
      <c r="AJ723" s="415"/>
      <c r="AK723" s="415"/>
      <c r="AL723" s="415"/>
      <c r="AM723" s="296">
        <f>SUM(Y723:AL723)</f>
        <v>0</v>
      </c>
    </row>
    <row r="724" spans="1:39" outlineLevel="1">
      <c r="A724" s="531"/>
      <c r="B724" s="294" t="s">
        <v>310</v>
      </c>
      <c r="C724" s="291" t="s">
        <v>163</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752">
        <v>0</v>
      </c>
      <c r="Z724" s="752">
        <v>0</v>
      </c>
      <c r="AA724" s="752">
        <v>0</v>
      </c>
      <c r="AB724" s="752">
        <v>0</v>
      </c>
      <c r="AC724" s="752">
        <v>0</v>
      </c>
      <c r="AD724" s="752">
        <v>0</v>
      </c>
      <c r="AE724" s="752">
        <f t="shared" ref="AE724" si="1175">AE723</f>
        <v>0</v>
      </c>
      <c r="AF724" s="411">
        <f t="shared" ref="AF724" si="1176">AF723</f>
        <v>0</v>
      </c>
      <c r="AG724" s="411">
        <f t="shared" ref="AG724" si="1177">AG723</f>
        <v>0</v>
      </c>
      <c r="AH724" s="411">
        <f t="shared" ref="AH724" si="1178">AH723</f>
        <v>0</v>
      </c>
      <c r="AI724" s="411">
        <f t="shared" ref="AI724" si="1179">AI723</f>
        <v>0</v>
      </c>
      <c r="AJ724" s="411">
        <f t="shared" ref="AJ724" si="1180">AJ723</f>
        <v>0</v>
      </c>
      <c r="AK724" s="411">
        <f t="shared" ref="AK724" si="1181">AK723</f>
        <v>0</v>
      </c>
      <c r="AL724" s="411">
        <f t="shared" ref="AL724" si="1182">AL723</f>
        <v>0</v>
      </c>
      <c r="AM724" s="306"/>
    </row>
    <row r="725" spans="1:39"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22"/>
      <c r="Z725" s="422"/>
      <c r="AA725" s="422"/>
      <c r="AB725" s="422"/>
      <c r="AC725" s="422"/>
      <c r="AD725" s="422"/>
      <c r="AE725" s="422"/>
      <c r="AF725" s="425"/>
      <c r="AG725" s="425"/>
      <c r="AH725" s="425"/>
      <c r="AI725" s="425"/>
      <c r="AJ725" s="425"/>
      <c r="AK725" s="425"/>
      <c r="AL725" s="425"/>
      <c r="AM725" s="306"/>
    </row>
    <row r="726" spans="1:39" ht="45"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757"/>
      <c r="Z726" s="751"/>
      <c r="AA726" s="751"/>
      <c r="AB726" s="751"/>
      <c r="AC726" s="751"/>
      <c r="AD726" s="751"/>
      <c r="AE726" s="751"/>
      <c r="AF726" s="415"/>
      <c r="AG726" s="415"/>
      <c r="AH726" s="415"/>
      <c r="AI726" s="415"/>
      <c r="AJ726" s="415"/>
      <c r="AK726" s="415"/>
      <c r="AL726" s="415"/>
      <c r="AM726" s="296">
        <f>SUM(Y726:AL726)</f>
        <v>0</v>
      </c>
    </row>
    <row r="727" spans="1:39" outlineLevel="1">
      <c r="A727" s="531"/>
      <c r="B727" s="294" t="s">
        <v>310</v>
      </c>
      <c r="C727" s="291" t="s">
        <v>163</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752">
        <v>0</v>
      </c>
      <c r="Z727" s="752">
        <v>0</v>
      </c>
      <c r="AA727" s="752">
        <v>0</v>
      </c>
      <c r="AB727" s="752">
        <v>0</v>
      </c>
      <c r="AC727" s="752">
        <v>0</v>
      </c>
      <c r="AD727" s="752">
        <v>0</v>
      </c>
      <c r="AE727" s="752">
        <f t="shared" ref="AE727" si="1183">AE726</f>
        <v>0</v>
      </c>
      <c r="AF727" s="411">
        <f t="shared" ref="AF727" si="1184">AF726</f>
        <v>0</v>
      </c>
      <c r="AG727" s="411">
        <f t="shared" ref="AG727" si="1185">AG726</f>
        <v>0</v>
      </c>
      <c r="AH727" s="411">
        <f t="shared" ref="AH727" si="1186">AH726</f>
        <v>0</v>
      </c>
      <c r="AI727" s="411">
        <f t="shared" ref="AI727" si="1187">AI726</f>
        <v>0</v>
      </c>
      <c r="AJ727" s="411">
        <f t="shared" ref="AJ727" si="1188">AJ726</f>
        <v>0</v>
      </c>
      <c r="AK727" s="411">
        <f t="shared" ref="AK727" si="1189">AK726</f>
        <v>0</v>
      </c>
      <c r="AL727" s="411">
        <f t="shared" ref="AL727" si="1190">AL726</f>
        <v>0</v>
      </c>
      <c r="AM727" s="306"/>
    </row>
    <row r="728" spans="1:39"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22"/>
      <c r="Z728" s="422"/>
      <c r="AA728" s="422"/>
      <c r="AB728" s="422"/>
      <c r="AC728" s="422"/>
      <c r="AD728" s="422"/>
      <c r="AE728" s="422"/>
      <c r="AF728" s="425"/>
      <c r="AG728" s="425"/>
      <c r="AH728" s="425"/>
      <c r="AI728" s="425"/>
      <c r="AJ728" s="425"/>
      <c r="AK728" s="425"/>
      <c r="AL728" s="425"/>
      <c r="AM728" s="306"/>
    </row>
    <row r="729" spans="1:39" ht="30"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757"/>
      <c r="Z729" s="751"/>
      <c r="AA729" s="751"/>
      <c r="AB729" s="751"/>
      <c r="AC729" s="751"/>
      <c r="AD729" s="751"/>
      <c r="AE729" s="751"/>
      <c r="AF729" s="415"/>
      <c r="AG729" s="415"/>
      <c r="AH729" s="415"/>
      <c r="AI729" s="415"/>
      <c r="AJ729" s="415"/>
      <c r="AK729" s="415"/>
      <c r="AL729" s="415"/>
      <c r="AM729" s="296">
        <f>SUM(Y729:AL729)</f>
        <v>0</v>
      </c>
    </row>
    <row r="730" spans="1:39" outlineLevel="1">
      <c r="A730" s="531"/>
      <c r="B730" s="294" t="s">
        <v>310</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752">
        <v>0</v>
      </c>
      <c r="Z730" s="752">
        <v>0</v>
      </c>
      <c r="AA730" s="752">
        <v>0</v>
      </c>
      <c r="AB730" s="752">
        <v>0</v>
      </c>
      <c r="AC730" s="752">
        <v>0</v>
      </c>
      <c r="AD730" s="752">
        <v>0</v>
      </c>
      <c r="AE730" s="752">
        <f t="shared" ref="AE730" si="1191">AE729</f>
        <v>0</v>
      </c>
      <c r="AF730" s="411">
        <f t="shared" ref="AF730" si="1192">AF729</f>
        <v>0</v>
      </c>
      <c r="AG730" s="411">
        <f t="shared" ref="AG730" si="1193">AG729</f>
        <v>0</v>
      </c>
      <c r="AH730" s="411">
        <f t="shared" ref="AH730" si="1194">AH729</f>
        <v>0</v>
      </c>
      <c r="AI730" s="411">
        <f t="shared" ref="AI730" si="1195">AI729</f>
        <v>0</v>
      </c>
      <c r="AJ730" s="411">
        <f t="shared" ref="AJ730" si="1196">AJ729</f>
        <v>0</v>
      </c>
      <c r="AK730" s="411">
        <f t="shared" ref="AK730" si="1197">AK729</f>
        <v>0</v>
      </c>
      <c r="AL730" s="411">
        <f t="shared" ref="AL730" si="1198">AL729</f>
        <v>0</v>
      </c>
      <c r="AM730" s="306"/>
    </row>
    <row r="731" spans="1:39"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22"/>
      <c r="Z731" s="422"/>
      <c r="AA731" s="422"/>
      <c r="AB731" s="422"/>
      <c r="AC731" s="422"/>
      <c r="AD731" s="422"/>
      <c r="AE731" s="422"/>
      <c r="AF731" s="425"/>
      <c r="AG731" s="425"/>
      <c r="AH731" s="425"/>
      <c r="AI731" s="425"/>
      <c r="AJ731" s="425"/>
      <c r="AK731" s="425"/>
      <c r="AL731" s="425"/>
      <c r="AM731" s="306"/>
    </row>
    <row r="732" spans="1:39" ht="30"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757"/>
      <c r="Z732" s="751"/>
      <c r="AA732" s="751"/>
      <c r="AB732" s="751"/>
      <c r="AC732" s="751"/>
      <c r="AD732" s="751"/>
      <c r="AE732" s="751"/>
      <c r="AF732" s="415"/>
      <c r="AG732" s="415"/>
      <c r="AH732" s="415"/>
      <c r="AI732" s="415"/>
      <c r="AJ732" s="415"/>
      <c r="AK732" s="415"/>
      <c r="AL732" s="415"/>
      <c r="AM732" s="296">
        <f>SUM(Y732:AL732)</f>
        <v>0</v>
      </c>
    </row>
    <row r="733" spans="1:39" outlineLevel="1">
      <c r="A733" s="531"/>
      <c r="B733" s="294" t="s">
        <v>310</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752">
        <v>0</v>
      </c>
      <c r="Z733" s="752">
        <v>0</v>
      </c>
      <c r="AA733" s="752">
        <v>0</v>
      </c>
      <c r="AB733" s="752">
        <v>0</v>
      </c>
      <c r="AC733" s="752">
        <v>0</v>
      </c>
      <c r="AD733" s="752">
        <v>0</v>
      </c>
      <c r="AE733" s="752">
        <f t="shared" ref="AE733" si="1199">AE732</f>
        <v>0</v>
      </c>
      <c r="AF733" s="411">
        <f t="shared" ref="AF733" si="1200">AF732</f>
        <v>0</v>
      </c>
      <c r="AG733" s="411">
        <f t="shared" ref="AG733" si="1201">AG732</f>
        <v>0</v>
      </c>
      <c r="AH733" s="411">
        <f t="shared" ref="AH733" si="1202">AH732</f>
        <v>0</v>
      </c>
      <c r="AI733" s="411">
        <f t="shared" ref="AI733" si="1203">AI732</f>
        <v>0</v>
      </c>
      <c r="AJ733" s="411">
        <f t="shared" ref="AJ733" si="1204">AJ732</f>
        <v>0</v>
      </c>
      <c r="AK733" s="411">
        <f t="shared" ref="AK733" si="1205">AK732</f>
        <v>0</v>
      </c>
      <c r="AL733" s="411">
        <f t="shared" ref="AL733" si="1206">AL732</f>
        <v>0</v>
      </c>
      <c r="AM733" s="306"/>
    </row>
    <row r="734" spans="1:39"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22"/>
      <c r="Z734" s="422"/>
      <c r="AA734" s="422"/>
      <c r="AB734" s="422"/>
      <c r="AC734" s="422"/>
      <c r="AD734" s="422"/>
      <c r="AE734" s="422"/>
      <c r="AF734" s="425"/>
      <c r="AG734" s="425"/>
      <c r="AH734" s="425"/>
      <c r="AI734" s="425"/>
      <c r="AJ734" s="425"/>
      <c r="AK734" s="425"/>
      <c r="AL734" s="425"/>
      <c r="AM734" s="306"/>
    </row>
    <row r="735" spans="1:39" ht="30"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757"/>
      <c r="Z735" s="751"/>
      <c r="AA735" s="751"/>
      <c r="AB735" s="751"/>
      <c r="AC735" s="751"/>
      <c r="AD735" s="751"/>
      <c r="AE735" s="751"/>
      <c r="AF735" s="415"/>
      <c r="AG735" s="415"/>
      <c r="AH735" s="415"/>
      <c r="AI735" s="415"/>
      <c r="AJ735" s="415"/>
      <c r="AK735" s="415"/>
      <c r="AL735" s="415"/>
      <c r="AM735" s="296">
        <f>SUM(Y735:AL735)</f>
        <v>0</v>
      </c>
    </row>
    <row r="736" spans="1:39" outlineLevel="1">
      <c r="A736" s="531"/>
      <c r="B736" s="294" t="s">
        <v>310</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752">
        <v>0</v>
      </c>
      <c r="Z736" s="752">
        <v>0</v>
      </c>
      <c r="AA736" s="752">
        <v>0</v>
      </c>
      <c r="AB736" s="752">
        <v>0</v>
      </c>
      <c r="AC736" s="752">
        <v>0</v>
      </c>
      <c r="AD736" s="752">
        <v>0</v>
      </c>
      <c r="AE736" s="752">
        <f t="shared" ref="AE736" si="1207">AE735</f>
        <v>0</v>
      </c>
      <c r="AF736" s="411">
        <f t="shared" ref="AF736" si="1208">AF735</f>
        <v>0</v>
      </c>
      <c r="AG736" s="411">
        <f t="shared" ref="AG736" si="1209">AG735</f>
        <v>0</v>
      </c>
      <c r="AH736" s="411">
        <f t="shared" ref="AH736" si="1210">AH735</f>
        <v>0</v>
      </c>
      <c r="AI736" s="411">
        <f t="shared" ref="AI736" si="1211">AI735</f>
        <v>0</v>
      </c>
      <c r="AJ736" s="411">
        <f t="shared" ref="AJ736" si="1212">AJ735</f>
        <v>0</v>
      </c>
      <c r="AK736" s="411">
        <f t="shared" ref="AK736" si="1213">AK735</f>
        <v>0</v>
      </c>
      <c r="AL736" s="411">
        <f t="shared" ref="AL736" si="1214">AL735</f>
        <v>0</v>
      </c>
      <c r="AM736" s="306"/>
    </row>
    <row r="737" spans="1:40"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22"/>
      <c r="Z737" s="422"/>
      <c r="AA737" s="422"/>
      <c r="AB737" s="422"/>
      <c r="AC737" s="422"/>
      <c r="AD737" s="422"/>
      <c r="AE737" s="422"/>
      <c r="AF737" s="425"/>
      <c r="AG737" s="425"/>
      <c r="AH737" s="425"/>
      <c r="AI737" s="425"/>
      <c r="AJ737" s="425"/>
      <c r="AK737" s="425"/>
      <c r="AL737" s="425"/>
      <c r="AM737" s="306"/>
    </row>
    <row r="738" spans="1:40" ht="45"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757"/>
      <c r="Z738" s="751"/>
      <c r="AA738" s="751"/>
      <c r="AB738" s="751"/>
      <c r="AC738" s="751"/>
      <c r="AD738" s="751"/>
      <c r="AE738" s="751"/>
      <c r="AF738" s="415"/>
      <c r="AG738" s="415"/>
      <c r="AH738" s="415"/>
      <c r="AI738" s="415"/>
      <c r="AJ738" s="415"/>
      <c r="AK738" s="415"/>
      <c r="AL738" s="415"/>
      <c r="AM738" s="296">
        <f>SUM(Y738:AL738)</f>
        <v>0</v>
      </c>
    </row>
    <row r="739" spans="1:40" outlineLevel="1">
      <c r="A739" s="531"/>
      <c r="B739" s="294" t="s">
        <v>310</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752">
        <v>0</v>
      </c>
      <c r="Z739" s="752">
        <v>0</v>
      </c>
      <c r="AA739" s="752">
        <v>0</v>
      </c>
      <c r="AB739" s="752">
        <v>0</v>
      </c>
      <c r="AC739" s="752">
        <v>0</v>
      </c>
      <c r="AD739" s="752">
        <v>0</v>
      </c>
      <c r="AE739" s="752">
        <f t="shared" ref="AE739" si="1215">AE738</f>
        <v>0</v>
      </c>
      <c r="AF739" s="411">
        <f t="shared" ref="AF739" si="1216">AF738</f>
        <v>0</v>
      </c>
      <c r="AG739" s="411">
        <f t="shared" ref="AG739" si="1217">AG738</f>
        <v>0</v>
      </c>
      <c r="AH739" s="411">
        <f t="shared" ref="AH739" si="1218">AH738</f>
        <v>0</v>
      </c>
      <c r="AI739" s="411">
        <f t="shared" ref="AI739" si="1219">AI738</f>
        <v>0</v>
      </c>
      <c r="AJ739" s="411">
        <f t="shared" ref="AJ739" si="1220">AJ738</f>
        <v>0</v>
      </c>
      <c r="AK739" s="411">
        <f t="shared" ref="AK739" si="1221">AK738</f>
        <v>0</v>
      </c>
      <c r="AL739" s="411">
        <f t="shared" ref="AL739" si="1222">AL738</f>
        <v>0</v>
      </c>
      <c r="AM739" s="306"/>
    </row>
    <row r="740" spans="1:40"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22"/>
      <c r="Z740" s="422"/>
      <c r="AA740" s="422"/>
      <c r="AB740" s="422"/>
      <c r="AC740" s="422"/>
      <c r="AD740" s="422"/>
      <c r="AE740" s="422"/>
      <c r="AF740" s="425"/>
      <c r="AG740" s="425"/>
      <c r="AH740" s="425"/>
      <c r="AI740" s="425"/>
      <c r="AJ740" s="425"/>
      <c r="AK740" s="425"/>
      <c r="AL740" s="425"/>
      <c r="AM740" s="306"/>
    </row>
    <row r="741" spans="1:40" ht="30"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757"/>
      <c r="Z741" s="751"/>
      <c r="AA741" s="751"/>
      <c r="AB741" s="751"/>
      <c r="AC741" s="751"/>
      <c r="AD741" s="751"/>
      <c r="AE741" s="751"/>
      <c r="AF741" s="415"/>
      <c r="AG741" s="415"/>
      <c r="AH741" s="415"/>
      <c r="AI741" s="415"/>
      <c r="AJ741" s="415"/>
      <c r="AK741" s="415"/>
      <c r="AL741" s="415"/>
      <c r="AM741" s="296">
        <f>SUM(Y741:AL741)</f>
        <v>0</v>
      </c>
    </row>
    <row r="742" spans="1:40" outlineLevel="1">
      <c r="A742" s="531"/>
      <c r="B742" s="294" t="s">
        <v>310</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752">
        <v>0</v>
      </c>
      <c r="Z742" s="752">
        <v>0</v>
      </c>
      <c r="AA742" s="752">
        <v>0</v>
      </c>
      <c r="AB742" s="752">
        <v>0</v>
      </c>
      <c r="AC742" s="752">
        <v>0</v>
      </c>
      <c r="AD742" s="752">
        <v>0</v>
      </c>
      <c r="AE742" s="752">
        <f t="shared" ref="AE742" si="1223">AE741</f>
        <v>0</v>
      </c>
      <c r="AF742" s="411">
        <f t="shared" ref="AF742" si="1224">AF741</f>
        <v>0</v>
      </c>
      <c r="AG742" s="411">
        <f t="shared" ref="AG742" si="1225">AG741</f>
        <v>0</v>
      </c>
      <c r="AH742" s="411">
        <f t="shared" ref="AH742" si="1226">AH741</f>
        <v>0</v>
      </c>
      <c r="AI742" s="411">
        <f t="shared" ref="AI742" si="1227">AI741</f>
        <v>0</v>
      </c>
      <c r="AJ742" s="411">
        <f t="shared" ref="AJ742" si="1228">AJ741</f>
        <v>0</v>
      </c>
      <c r="AK742" s="411">
        <f t="shared" ref="AK742" si="1229">AK741</f>
        <v>0</v>
      </c>
      <c r="AL742" s="411">
        <f t="shared" ref="AL742" si="1230">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395616.448399999</v>
      </c>
      <c r="E744" s="329"/>
      <c r="F744" s="329"/>
      <c r="G744" s="329"/>
      <c r="H744" s="329"/>
      <c r="I744" s="329"/>
      <c r="J744" s="329"/>
      <c r="K744" s="329"/>
      <c r="L744" s="329"/>
      <c r="M744" s="329"/>
      <c r="N744" s="329"/>
      <c r="O744" s="329">
        <f>SUM(O587:O742)</f>
        <v>30.77431323350611</v>
      </c>
      <c r="P744" s="329"/>
      <c r="Q744" s="329"/>
      <c r="R744" s="329"/>
      <c r="S744" s="329"/>
      <c r="T744" s="329"/>
      <c r="U744" s="329"/>
      <c r="V744" s="329"/>
      <c r="W744" s="329"/>
      <c r="X744" s="329"/>
      <c r="Y744" s="329">
        <f>IF(Y585="kWh",SUMPRODUCT(D587:D742,Y587:Y742))</f>
        <v>227100.448399999</v>
      </c>
      <c r="Z744" s="329">
        <f>IF(Z585="kWh",SUMPRODUCT(D587:D742,Z587:Z742))</f>
        <v>33105</v>
      </c>
      <c r="AA744" s="329">
        <f>IF(AA585="kw",SUMPRODUCT(N587:N742,O587:O742,AA587:AA742),SUMPRODUCT(D587:D742,AA587:AA742))</f>
        <v>190.42103405093667</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162365</v>
      </c>
      <c r="Z745" s="392">
        <f>HLOOKUP(Z401,'2. LRAMVA Threshold'!$B$42:$Q$53,10,FALSE)</f>
        <v>74389</v>
      </c>
      <c r="AA745" s="392">
        <f>HLOOKUP(AA401,'2. LRAMVA Threshold'!$B$42:$Q$53,10,FALSE)</f>
        <v>432.56</v>
      </c>
      <c r="AB745" s="392">
        <f>HLOOKUP(AB401,'2. LRAMVA Threshold'!$B$42:$Q$53,10,FALSE)</f>
        <v>406.65</v>
      </c>
      <c r="AC745" s="392">
        <f>HLOOKUP(AC401,'2. LRAMVA Threshold'!$B$42:$Q$53,10,FALSE)</f>
        <v>0.46</v>
      </c>
      <c r="AD745" s="392">
        <f>HLOOKUP(AD401,'2. LRAMVA Threshold'!$B$42:$Q$53,10,FALSE)</f>
        <v>1405.07</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5.7000000000000002E-3</v>
      </c>
      <c r="Z747" s="341">
        <f>HLOOKUP(Z$35,'3.  Distribution Rates'!$C$122:$P$133,10,FALSE)</f>
        <v>6.4000000000000003E-3</v>
      </c>
      <c r="AA747" s="341">
        <f>HLOOKUP(AA$35,'3.  Distribution Rates'!$C$122:$P$133,10,FALSE)</f>
        <v>1.7677</v>
      </c>
      <c r="AB747" s="341">
        <f>HLOOKUP(AB$35,'3.  Distribution Rates'!$C$122:$P$133,10,FALSE)</f>
        <v>1.1742999999999999</v>
      </c>
      <c r="AC747" s="341">
        <f>HLOOKUP(AC$35,'3.  Distribution Rates'!$C$122:$P$133,10,FALSE)</f>
        <v>8.2059999999999995</v>
      </c>
      <c r="AD747" s="341">
        <f>HLOOKUP(AD$35,'3.  Distribution Rates'!$C$122:$P$133,10,FALSE)</f>
        <v>2.5882999999999998</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1231">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1231"/>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1231"/>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523.83397693675215</v>
      </c>
      <c r="Z751" s="378">
        <f>'4.  2011-2014 LRAM'!Z529*Z747</f>
        <v>590.53856026239998</v>
      </c>
      <c r="AA751" s="378">
        <f>'4.  2011-2014 LRAM'!AA529*AA747</f>
        <v>572.79627230912331</v>
      </c>
      <c r="AB751" s="378">
        <f>'4.  2011-2014 LRAM'!AB529*AB747</f>
        <v>229.62053935311536</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1231"/>
        <v>1916.7893488613909</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232">Y210*Y747</f>
        <v>2430.252</v>
      </c>
      <c r="Z752" s="378">
        <f t="shared" si="1232"/>
        <v>780.03586688000007</v>
      </c>
      <c r="AA752" s="378">
        <f t="shared" si="1232"/>
        <v>550.72269252000012</v>
      </c>
      <c r="AB752" s="378">
        <f t="shared" si="1232"/>
        <v>155.10060455999999</v>
      </c>
      <c r="AC752" s="378">
        <f t="shared" si="1232"/>
        <v>0</v>
      </c>
      <c r="AD752" s="378">
        <f t="shared" si="1232"/>
        <v>1145.89114068</v>
      </c>
      <c r="AE752" s="378">
        <f t="shared" si="1232"/>
        <v>0</v>
      </c>
      <c r="AF752" s="378">
        <f t="shared" si="1232"/>
        <v>0</v>
      </c>
      <c r="AG752" s="378">
        <f t="shared" si="1232"/>
        <v>0</v>
      </c>
      <c r="AH752" s="378">
        <f t="shared" si="1232"/>
        <v>0</v>
      </c>
      <c r="AI752" s="378">
        <f t="shared" si="1232"/>
        <v>0</v>
      </c>
      <c r="AJ752" s="378">
        <f t="shared" si="1232"/>
        <v>0</v>
      </c>
      <c r="AK752" s="378">
        <f t="shared" si="1232"/>
        <v>0</v>
      </c>
      <c r="AL752" s="378">
        <f t="shared" si="1232"/>
        <v>0</v>
      </c>
      <c r="AM752" s="628">
        <f t="shared" si="1231"/>
        <v>5062.0023046400001</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233">Y393*Y747</f>
        <v>2354.3508000000002</v>
      </c>
      <c r="Z753" s="378">
        <f t="shared" si="1233"/>
        <v>1674.78269056</v>
      </c>
      <c r="AA753" s="378">
        <f t="shared" si="1233"/>
        <v>556.92731951999997</v>
      </c>
      <c r="AB753" s="378">
        <f t="shared" si="1233"/>
        <v>2453.4011080799996</v>
      </c>
      <c r="AC753" s="378">
        <f t="shared" si="1233"/>
        <v>0</v>
      </c>
      <c r="AD753" s="378">
        <f t="shared" si="1233"/>
        <v>0</v>
      </c>
      <c r="AE753" s="378">
        <f t="shared" si="1233"/>
        <v>0</v>
      </c>
      <c r="AF753" s="378">
        <f t="shared" si="1233"/>
        <v>0</v>
      </c>
      <c r="AG753" s="378">
        <f t="shared" si="1233"/>
        <v>0</v>
      </c>
      <c r="AH753" s="378">
        <f t="shared" si="1233"/>
        <v>0</v>
      </c>
      <c r="AI753" s="378">
        <f t="shared" si="1233"/>
        <v>0</v>
      </c>
      <c r="AJ753" s="378">
        <f t="shared" si="1233"/>
        <v>0</v>
      </c>
      <c r="AK753" s="378">
        <f t="shared" si="1233"/>
        <v>0</v>
      </c>
      <c r="AL753" s="378">
        <f t="shared" si="1233"/>
        <v>0</v>
      </c>
      <c r="AM753" s="628">
        <f t="shared" si="1231"/>
        <v>7039.4619181599992</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234">Y576*Y747</f>
        <v>2352.3843000000002</v>
      </c>
      <c r="Z754" s="378">
        <f t="shared" si="1234"/>
        <v>74.327808000000005</v>
      </c>
      <c r="AA754" s="378">
        <f t="shared" si="1234"/>
        <v>97.577040000000011</v>
      </c>
      <c r="AB754" s="378">
        <f t="shared" si="1234"/>
        <v>190.23659999999998</v>
      </c>
      <c r="AC754" s="378">
        <f t="shared" si="1234"/>
        <v>0</v>
      </c>
      <c r="AD754" s="378">
        <f t="shared" si="1234"/>
        <v>0</v>
      </c>
      <c r="AE754" s="378">
        <f t="shared" si="1234"/>
        <v>0</v>
      </c>
      <c r="AF754" s="378">
        <f t="shared" si="1234"/>
        <v>0</v>
      </c>
      <c r="AG754" s="378">
        <f t="shared" si="1234"/>
        <v>0</v>
      </c>
      <c r="AH754" s="378">
        <f t="shared" si="1234"/>
        <v>0</v>
      </c>
      <c r="AI754" s="378">
        <f t="shared" si="1234"/>
        <v>0</v>
      </c>
      <c r="AJ754" s="378">
        <f t="shared" si="1234"/>
        <v>0</v>
      </c>
      <c r="AK754" s="378">
        <f t="shared" si="1234"/>
        <v>0</v>
      </c>
      <c r="AL754" s="378">
        <f t="shared" si="1234"/>
        <v>0</v>
      </c>
      <c r="AM754" s="628">
        <f t="shared" si="1231"/>
        <v>2714.5257480000005</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1294.4725558799944</v>
      </c>
      <c r="Z755" s="378">
        <f t="shared" ref="Z755:AL755" si="1235">Z744*Z747</f>
        <v>211.87200000000001</v>
      </c>
      <c r="AA755" s="378">
        <f t="shared" si="1235"/>
        <v>336.60726189184078</v>
      </c>
      <c r="AB755" s="378">
        <f t="shared" si="1235"/>
        <v>0</v>
      </c>
      <c r="AC755" s="378">
        <f t="shared" si="1235"/>
        <v>0</v>
      </c>
      <c r="AD755" s="378">
        <f t="shared" si="1235"/>
        <v>0</v>
      </c>
      <c r="AE755" s="378">
        <f t="shared" si="1235"/>
        <v>0</v>
      </c>
      <c r="AF755" s="378">
        <f t="shared" si="1235"/>
        <v>0</v>
      </c>
      <c r="AG755" s="378">
        <f t="shared" si="1235"/>
        <v>0</v>
      </c>
      <c r="AH755" s="378">
        <f t="shared" si="1235"/>
        <v>0</v>
      </c>
      <c r="AI755" s="378">
        <f t="shared" si="1235"/>
        <v>0</v>
      </c>
      <c r="AJ755" s="378">
        <f t="shared" si="1235"/>
        <v>0</v>
      </c>
      <c r="AK755" s="378">
        <f t="shared" si="1235"/>
        <v>0</v>
      </c>
      <c r="AL755" s="378">
        <f t="shared" si="1235"/>
        <v>0</v>
      </c>
      <c r="AM755" s="628">
        <f t="shared" si="1231"/>
        <v>1842.9518177718353</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8955.293632816747</v>
      </c>
      <c r="Z756" s="346">
        <f>SUM(Z748:Z755)</f>
        <v>3331.5569257023999</v>
      </c>
      <c r="AA756" s="346">
        <f t="shared" ref="AA756:AE756" si="1236">SUM(AA748:AA755)</f>
        <v>2114.630586240964</v>
      </c>
      <c r="AB756" s="346">
        <f t="shared" si="1236"/>
        <v>3028.3588519931154</v>
      </c>
      <c r="AC756" s="346">
        <f t="shared" si="1236"/>
        <v>0</v>
      </c>
      <c r="AD756" s="346">
        <f t="shared" si="1236"/>
        <v>1145.89114068</v>
      </c>
      <c r="AE756" s="346">
        <f t="shared" si="1236"/>
        <v>0</v>
      </c>
      <c r="AF756" s="346">
        <f t="shared" ref="AF756:AL756" si="1237">SUM(AF748:AF755)</f>
        <v>0</v>
      </c>
      <c r="AG756" s="346">
        <f t="shared" si="1237"/>
        <v>0</v>
      </c>
      <c r="AH756" s="346">
        <f t="shared" si="1237"/>
        <v>0</v>
      </c>
      <c r="AI756" s="346">
        <f t="shared" si="1237"/>
        <v>0</v>
      </c>
      <c r="AJ756" s="346">
        <f t="shared" si="1237"/>
        <v>0</v>
      </c>
      <c r="AK756" s="346">
        <f t="shared" si="1237"/>
        <v>0</v>
      </c>
      <c r="AL756" s="346">
        <f t="shared" si="1237"/>
        <v>0</v>
      </c>
      <c r="AM756" s="407">
        <f>SUM(AM748:AM755)</f>
        <v>18575.731137433224</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925.48050000000001</v>
      </c>
      <c r="Z757" s="347">
        <f t="shared" ref="Z757:AE757" si="1238">Z745*Z747</f>
        <v>476.08960000000002</v>
      </c>
      <c r="AA757" s="347">
        <f t="shared" si="1238"/>
        <v>764.63631199999998</v>
      </c>
      <c r="AB757" s="347">
        <f t="shared" si="1238"/>
        <v>477.52909499999993</v>
      </c>
      <c r="AC757" s="347">
        <f t="shared" si="1238"/>
        <v>3.7747600000000001</v>
      </c>
      <c r="AD757" s="347">
        <f t="shared" si="1238"/>
        <v>3636.7426809999997</v>
      </c>
      <c r="AE757" s="347">
        <f t="shared" si="1238"/>
        <v>0</v>
      </c>
      <c r="AF757" s="347">
        <f t="shared" ref="AF757:AL757" si="1239">AF745*AF747</f>
        <v>0</v>
      </c>
      <c r="AG757" s="347">
        <f t="shared" si="1239"/>
        <v>0</v>
      </c>
      <c r="AH757" s="347">
        <f t="shared" si="1239"/>
        <v>0</v>
      </c>
      <c r="AI757" s="347">
        <f t="shared" si="1239"/>
        <v>0</v>
      </c>
      <c r="AJ757" s="347">
        <f t="shared" si="1239"/>
        <v>0</v>
      </c>
      <c r="AK757" s="347">
        <f t="shared" si="1239"/>
        <v>0</v>
      </c>
      <c r="AL757" s="347">
        <f t="shared" si="1239"/>
        <v>0</v>
      </c>
      <c r="AM757" s="407">
        <f>SUM(Y757:AL757)</f>
        <v>6284.2529479999994</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12291.478189433225</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112625</v>
      </c>
      <c r="Z760" s="291">
        <f>SUMPRODUCT(E587:E742,Z587:Z742)</f>
        <v>33105</v>
      </c>
      <c r="AA760" s="291">
        <f t="shared" ref="AA760:AL760" si="1240">IF(AA585="kw",SUMPRODUCT($N$587:$N$742,$P$587:$P$742,AA587:AA742),SUMPRODUCT($E$587:$E$742,AA587:AA742))</f>
        <v>190.09697185406088</v>
      </c>
      <c r="AB760" s="291">
        <f t="shared" si="1240"/>
        <v>0</v>
      </c>
      <c r="AC760" s="291">
        <f t="shared" si="1240"/>
        <v>0</v>
      </c>
      <c r="AD760" s="291">
        <f t="shared" si="1240"/>
        <v>0</v>
      </c>
      <c r="AE760" s="291">
        <f t="shared" si="1240"/>
        <v>0</v>
      </c>
      <c r="AF760" s="291">
        <f t="shared" si="1240"/>
        <v>0</v>
      </c>
      <c r="AG760" s="291">
        <f t="shared" si="1240"/>
        <v>0</v>
      </c>
      <c r="AH760" s="291">
        <f t="shared" si="1240"/>
        <v>0</v>
      </c>
      <c r="AI760" s="291">
        <f t="shared" si="1240"/>
        <v>0</v>
      </c>
      <c r="AJ760" s="291">
        <f t="shared" si="1240"/>
        <v>0</v>
      </c>
      <c r="AK760" s="291">
        <f t="shared" si="1240"/>
        <v>0</v>
      </c>
      <c r="AL760" s="291">
        <f t="shared" si="1240"/>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112625</v>
      </c>
      <c r="Z761" s="326">
        <f>SUMPRODUCT(F587:F742,Z587:Z742)</f>
        <v>33105</v>
      </c>
      <c r="AA761" s="326">
        <f t="shared" ref="AA761:AL761" si="1241">IF(AA585="kw",SUMPRODUCT($N$587:$N$742,$Q$587:$Q$742,AA587:AA742),SUMPRODUCT($F$587:$F$742,AA587:AA742))</f>
        <v>190.09697185406088</v>
      </c>
      <c r="AB761" s="326">
        <f t="shared" si="1241"/>
        <v>0</v>
      </c>
      <c r="AC761" s="326">
        <f t="shared" si="1241"/>
        <v>0</v>
      </c>
      <c r="AD761" s="326">
        <f t="shared" si="1241"/>
        <v>0</v>
      </c>
      <c r="AE761" s="326">
        <f t="shared" si="1241"/>
        <v>0</v>
      </c>
      <c r="AF761" s="326">
        <f t="shared" si="1241"/>
        <v>0</v>
      </c>
      <c r="AG761" s="326">
        <f t="shared" si="1241"/>
        <v>0</v>
      </c>
      <c r="AH761" s="326">
        <f t="shared" si="1241"/>
        <v>0</v>
      </c>
      <c r="AI761" s="326">
        <f t="shared" si="1241"/>
        <v>0</v>
      </c>
      <c r="AJ761" s="326">
        <f t="shared" si="1241"/>
        <v>0</v>
      </c>
      <c r="AK761" s="326">
        <f t="shared" si="1241"/>
        <v>0</v>
      </c>
      <c r="AL761" s="326">
        <f t="shared" si="1241"/>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53" t="s">
        <v>211</v>
      </c>
      <c r="C766" s="855" t="s">
        <v>33</v>
      </c>
      <c r="D766" s="284" t="s">
        <v>422</v>
      </c>
      <c r="E766" s="857" t="s">
        <v>209</v>
      </c>
      <c r="F766" s="858"/>
      <c r="G766" s="858"/>
      <c r="H766" s="858"/>
      <c r="I766" s="858"/>
      <c r="J766" s="858"/>
      <c r="K766" s="858"/>
      <c r="L766" s="858"/>
      <c r="M766" s="859"/>
      <c r="N766" s="860" t="s">
        <v>213</v>
      </c>
      <c r="O766" s="284" t="s">
        <v>423</v>
      </c>
      <c r="P766" s="857" t="s">
        <v>212</v>
      </c>
      <c r="Q766" s="858"/>
      <c r="R766" s="858"/>
      <c r="S766" s="858"/>
      <c r="T766" s="858"/>
      <c r="U766" s="858"/>
      <c r="V766" s="858"/>
      <c r="W766" s="858"/>
      <c r="X766" s="859"/>
      <c r="Y766" s="850" t="s">
        <v>243</v>
      </c>
      <c r="Z766" s="851"/>
      <c r="AA766" s="851"/>
      <c r="AB766" s="851"/>
      <c r="AC766" s="851"/>
      <c r="AD766" s="851"/>
      <c r="AE766" s="851"/>
      <c r="AF766" s="851"/>
      <c r="AG766" s="851"/>
      <c r="AH766" s="851"/>
      <c r="AI766" s="851"/>
      <c r="AJ766" s="851"/>
      <c r="AK766" s="851"/>
      <c r="AL766" s="851"/>
      <c r="AM766" s="852"/>
    </row>
    <row r="767" spans="1:40" ht="65.25" customHeight="1">
      <c r="B767" s="854"/>
      <c r="C767" s="856"/>
      <c r="D767" s="285">
        <v>2019</v>
      </c>
      <c r="E767" s="285">
        <v>2020</v>
      </c>
      <c r="F767" s="285">
        <v>2021</v>
      </c>
      <c r="G767" s="285">
        <v>2022</v>
      </c>
      <c r="H767" s="285">
        <v>2023</v>
      </c>
      <c r="I767" s="285">
        <v>2024</v>
      </c>
      <c r="J767" s="285">
        <v>2025</v>
      </c>
      <c r="K767" s="285">
        <v>2026</v>
      </c>
      <c r="L767" s="285">
        <v>2027</v>
      </c>
      <c r="M767" s="285">
        <v>2028</v>
      </c>
      <c r="N767" s="86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50-1499 KW</v>
      </c>
      <c r="AB767" s="285" t="str">
        <f>'1.  LRAMVA Summary'!G52</f>
        <v>Intermediate</v>
      </c>
      <c r="AC767" s="285" t="str">
        <f>'1.  LRAMVA Summary'!H52</f>
        <v>Sentinel</v>
      </c>
      <c r="AD767" s="285" t="str">
        <f>'1.  LRAMVA Summary'!I52</f>
        <v xml:space="preserve">Street Lighting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1"/>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E771" si="1242">Z770</f>
        <v>0</v>
      </c>
      <c r="AA771" s="411">
        <f t="shared" si="1242"/>
        <v>0</v>
      </c>
      <c r="AB771" s="411">
        <f t="shared" si="1242"/>
        <v>0</v>
      </c>
      <c r="AC771" s="411">
        <f t="shared" si="1242"/>
        <v>0</v>
      </c>
      <c r="AD771" s="411">
        <f t="shared" si="1242"/>
        <v>0</v>
      </c>
      <c r="AE771" s="411">
        <f t="shared" si="1242"/>
        <v>0</v>
      </c>
      <c r="AF771" s="411">
        <f t="shared" ref="AF771" si="1243">AF770</f>
        <v>0</v>
      </c>
      <c r="AG771" s="411">
        <f t="shared" ref="AG771" si="1244">AG770</f>
        <v>0</v>
      </c>
      <c r="AH771" s="411">
        <f t="shared" ref="AH771" si="1245">AH770</f>
        <v>0</v>
      </c>
      <c r="AI771" s="411">
        <f t="shared" ref="AI771" si="1246">AI770</f>
        <v>0</v>
      </c>
      <c r="AJ771" s="411">
        <f t="shared" ref="AJ771" si="1247">AJ770</f>
        <v>0</v>
      </c>
      <c r="AK771" s="411">
        <f t="shared" ref="AK771" si="1248">AK770</f>
        <v>0</v>
      </c>
      <c r="AL771" s="411">
        <f t="shared" ref="AL771" si="1249">AL770</f>
        <v>0</v>
      </c>
      <c r="AM771" s="297"/>
    </row>
    <row r="772" spans="1:39" ht="15.75"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1"/>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E774" si="1250">Z773</f>
        <v>0</v>
      </c>
      <c r="AA774" s="411">
        <f t="shared" si="1250"/>
        <v>0</v>
      </c>
      <c r="AB774" s="411">
        <f t="shared" si="1250"/>
        <v>0</v>
      </c>
      <c r="AC774" s="411">
        <f t="shared" si="1250"/>
        <v>0</v>
      </c>
      <c r="AD774" s="411">
        <f t="shared" si="1250"/>
        <v>0</v>
      </c>
      <c r="AE774" s="411">
        <f t="shared" si="1250"/>
        <v>0</v>
      </c>
      <c r="AF774" s="411">
        <f t="shared" ref="AF774" si="1251">AF773</f>
        <v>0</v>
      </c>
      <c r="AG774" s="411">
        <f t="shared" ref="AG774" si="1252">AG773</f>
        <v>0</v>
      </c>
      <c r="AH774" s="411">
        <f t="shared" ref="AH774" si="1253">AH773</f>
        <v>0</v>
      </c>
      <c r="AI774" s="411">
        <f t="shared" ref="AI774" si="1254">AI773</f>
        <v>0</v>
      </c>
      <c r="AJ774" s="411">
        <f t="shared" ref="AJ774" si="1255">AJ773</f>
        <v>0</v>
      </c>
      <c r="AK774" s="411">
        <f t="shared" ref="AK774" si="1256">AK773</f>
        <v>0</v>
      </c>
      <c r="AL774" s="411">
        <f t="shared" ref="AL774" si="1257">AL773</f>
        <v>0</v>
      </c>
      <c r="AM774" s="297"/>
    </row>
    <row r="775" spans="1:39" ht="15.75"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1"/>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E777" si="1258">Z776</f>
        <v>0</v>
      </c>
      <c r="AA777" s="411">
        <f t="shared" si="1258"/>
        <v>0</v>
      </c>
      <c r="AB777" s="411">
        <f t="shared" si="1258"/>
        <v>0</v>
      </c>
      <c r="AC777" s="411">
        <f t="shared" si="1258"/>
        <v>0</v>
      </c>
      <c r="AD777" s="411">
        <f t="shared" si="1258"/>
        <v>0</v>
      </c>
      <c r="AE777" s="411">
        <f t="shared" si="1258"/>
        <v>0</v>
      </c>
      <c r="AF777" s="411">
        <f t="shared" ref="AF777" si="1259">AF776</f>
        <v>0</v>
      </c>
      <c r="AG777" s="411">
        <f t="shared" ref="AG777" si="1260">AG776</f>
        <v>0</v>
      </c>
      <c r="AH777" s="411">
        <f t="shared" ref="AH777" si="1261">AH776</f>
        <v>0</v>
      </c>
      <c r="AI777" s="411">
        <f t="shared" ref="AI777" si="1262">AI776</f>
        <v>0</v>
      </c>
      <c r="AJ777" s="411">
        <f t="shared" ref="AJ777" si="1263">AJ776</f>
        <v>0</v>
      </c>
      <c r="AK777" s="411">
        <f t="shared" ref="AK777" si="1264">AK776</f>
        <v>0</v>
      </c>
      <c r="AL777" s="411">
        <f t="shared" ref="AL777" si="1265">AL776</f>
        <v>0</v>
      </c>
      <c r="AM777" s="297"/>
    </row>
    <row r="778" spans="1:39"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1">
        <v>4</v>
      </c>
      <c r="B779" s="519"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1"/>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E780" si="1266">Z779</f>
        <v>0</v>
      </c>
      <c r="AA780" s="411">
        <f t="shared" si="1266"/>
        <v>0</v>
      </c>
      <c r="AB780" s="411">
        <f t="shared" si="1266"/>
        <v>0</v>
      </c>
      <c r="AC780" s="411">
        <f t="shared" si="1266"/>
        <v>0</v>
      </c>
      <c r="AD780" s="411">
        <f t="shared" si="1266"/>
        <v>0</v>
      </c>
      <c r="AE780" s="411">
        <f t="shared" si="1266"/>
        <v>0</v>
      </c>
      <c r="AF780" s="411">
        <f t="shared" ref="AF780" si="1267">AF779</f>
        <v>0</v>
      </c>
      <c r="AG780" s="411">
        <f t="shared" ref="AG780" si="1268">AG779</f>
        <v>0</v>
      </c>
      <c r="AH780" s="411">
        <f t="shared" ref="AH780" si="1269">AH779</f>
        <v>0</v>
      </c>
      <c r="AI780" s="411">
        <f t="shared" ref="AI780" si="1270">AI779</f>
        <v>0</v>
      </c>
      <c r="AJ780" s="411">
        <f t="shared" ref="AJ780" si="1271">AJ779</f>
        <v>0</v>
      </c>
      <c r="AK780" s="411">
        <f t="shared" ref="AK780" si="1272">AK779</f>
        <v>0</v>
      </c>
      <c r="AL780" s="411">
        <f t="shared" ref="AL780" si="1273">AL779</f>
        <v>0</v>
      </c>
      <c r="AM780" s="297"/>
    </row>
    <row r="781" spans="1:39"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39" ht="20.25" customHeight="1"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E783" si="1274">Z782</f>
        <v>0</v>
      </c>
      <c r="AA783" s="411">
        <f t="shared" si="1274"/>
        <v>0</v>
      </c>
      <c r="AB783" s="411">
        <f t="shared" si="1274"/>
        <v>0</v>
      </c>
      <c r="AC783" s="411">
        <f t="shared" si="1274"/>
        <v>0</v>
      </c>
      <c r="AD783" s="411">
        <f t="shared" si="1274"/>
        <v>0</v>
      </c>
      <c r="AE783" s="411">
        <f t="shared" si="1274"/>
        <v>0</v>
      </c>
      <c r="AF783" s="411">
        <f t="shared" ref="AF783" si="1275">AF782</f>
        <v>0</v>
      </c>
      <c r="AG783" s="411">
        <f t="shared" ref="AG783" si="1276">AG782</f>
        <v>0</v>
      </c>
      <c r="AH783" s="411">
        <f t="shared" ref="AH783" si="1277">AH782</f>
        <v>0</v>
      </c>
      <c r="AI783" s="411">
        <f t="shared" ref="AI783" si="1278">AI782</f>
        <v>0</v>
      </c>
      <c r="AJ783" s="411">
        <f t="shared" ref="AJ783" si="1279">AJ782</f>
        <v>0</v>
      </c>
      <c r="AK783" s="411">
        <f t="shared" ref="AK783" si="1280">AK782</f>
        <v>0</v>
      </c>
      <c r="AL783" s="411">
        <f t="shared" ref="AL783" si="1281">AL782</f>
        <v>0</v>
      </c>
      <c r="AM783" s="297"/>
    </row>
    <row r="784" spans="1:39"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0"/>
      <c r="AA786" s="410"/>
      <c r="AB786" s="410"/>
      <c r="AC786" s="410"/>
      <c r="AD786" s="410"/>
      <c r="AE786" s="410"/>
      <c r="AF786" s="415"/>
      <c r="AG786" s="415"/>
      <c r="AH786" s="415"/>
      <c r="AI786" s="415"/>
      <c r="AJ786" s="415"/>
      <c r="AK786" s="415"/>
      <c r="AL786" s="415"/>
      <c r="AM786" s="296">
        <f>SUM(Y786:AL786)</f>
        <v>0</v>
      </c>
    </row>
    <row r="787" spans="1:39"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E787" si="1282">Z786</f>
        <v>0</v>
      </c>
      <c r="AA787" s="411">
        <f t="shared" si="1282"/>
        <v>0</v>
      </c>
      <c r="AB787" s="411">
        <f t="shared" si="1282"/>
        <v>0</v>
      </c>
      <c r="AC787" s="411">
        <f t="shared" si="1282"/>
        <v>0</v>
      </c>
      <c r="AD787" s="411">
        <f t="shared" si="1282"/>
        <v>0</v>
      </c>
      <c r="AE787" s="411">
        <f t="shared" si="1282"/>
        <v>0</v>
      </c>
      <c r="AF787" s="411">
        <f t="shared" ref="AF787" si="1283">AF786</f>
        <v>0</v>
      </c>
      <c r="AG787" s="411">
        <f t="shared" ref="AG787" si="1284">AG786</f>
        <v>0</v>
      </c>
      <c r="AH787" s="411">
        <f t="shared" ref="AH787" si="1285">AH786</f>
        <v>0</v>
      </c>
      <c r="AI787" s="411">
        <f t="shared" ref="AI787" si="1286">AI786</f>
        <v>0</v>
      </c>
      <c r="AJ787" s="411">
        <f t="shared" ref="AJ787" si="1287">AJ786</f>
        <v>0</v>
      </c>
      <c r="AK787" s="411">
        <f t="shared" ref="AK787" si="1288">AK786</f>
        <v>0</v>
      </c>
      <c r="AL787" s="411">
        <f t="shared" ref="AL787" si="1289">AL786</f>
        <v>0</v>
      </c>
      <c r="AM787" s="311"/>
    </row>
    <row r="788" spans="1:39"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0"/>
      <c r="AA789" s="410"/>
      <c r="AB789" s="410"/>
      <c r="AC789" s="410"/>
      <c r="AD789" s="410"/>
      <c r="AE789" s="410"/>
      <c r="AF789" s="415"/>
      <c r="AG789" s="415"/>
      <c r="AH789" s="415"/>
      <c r="AI789" s="415"/>
      <c r="AJ789" s="415"/>
      <c r="AK789" s="415"/>
      <c r="AL789" s="415"/>
      <c r="AM789" s="296">
        <f>SUM(Y789:AL789)</f>
        <v>0</v>
      </c>
    </row>
    <row r="790" spans="1:39"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E790" si="1290">Z789</f>
        <v>0</v>
      </c>
      <c r="AA790" s="411">
        <f t="shared" si="1290"/>
        <v>0</v>
      </c>
      <c r="AB790" s="411">
        <f t="shared" si="1290"/>
        <v>0</v>
      </c>
      <c r="AC790" s="411">
        <f t="shared" si="1290"/>
        <v>0</v>
      </c>
      <c r="AD790" s="411">
        <f t="shared" si="1290"/>
        <v>0</v>
      </c>
      <c r="AE790" s="411">
        <f t="shared" si="1290"/>
        <v>0</v>
      </c>
      <c r="AF790" s="411">
        <f t="shared" ref="AF790" si="1291">AF789</f>
        <v>0</v>
      </c>
      <c r="AG790" s="411">
        <f t="shared" ref="AG790" si="1292">AG789</f>
        <v>0</v>
      </c>
      <c r="AH790" s="411">
        <f t="shared" ref="AH790" si="1293">AH789</f>
        <v>0</v>
      </c>
      <c r="AI790" s="411">
        <f t="shared" ref="AI790" si="1294">AI789</f>
        <v>0</v>
      </c>
      <c r="AJ790" s="411">
        <f t="shared" ref="AJ790" si="1295">AJ789</f>
        <v>0</v>
      </c>
      <c r="AK790" s="411">
        <f t="shared" ref="AK790" si="1296">AK789</f>
        <v>0</v>
      </c>
      <c r="AL790" s="411">
        <f t="shared" ref="AL790" si="1297">AL789</f>
        <v>0</v>
      </c>
      <c r="AM790" s="311"/>
    </row>
    <row r="791" spans="1:39"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0"/>
      <c r="AA792" s="410"/>
      <c r="AB792" s="410"/>
      <c r="AC792" s="410"/>
      <c r="AD792" s="410"/>
      <c r="AE792" s="410"/>
      <c r="AF792" s="415"/>
      <c r="AG792" s="415"/>
      <c r="AH792" s="415"/>
      <c r="AI792" s="415"/>
      <c r="AJ792" s="415"/>
      <c r="AK792" s="415"/>
      <c r="AL792" s="415"/>
      <c r="AM792" s="296">
        <f>SUM(Y792:AL792)</f>
        <v>0</v>
      </c>
    </row>
    <row r="793" spans="1:39"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E793" si="1298">Z792</f>
        <v>0</v>
      </c>
      <c r="AA793" s="411">
        <f t="shared" si="1298"/>
        <v>0</v>
      </c>
      <c r="AB793" s="411">
        <f t="shared" si="1298"/>
        <v>0</v>
      </c>
      <c r="AC793" s="411">
        <f t="shared" si="1298"/>
        <v>0</v>
      </c>
      <c r="AD793" s="411">
        <f t="shared" si="1298"/>
        <v>0</v>
      </c>
      <c r="AE793" s="411">
        <f t="shared" si="1298"/>
        <v>0</v>
      </c>
      <c r="AF793" s="411">
        <f t="shared" ref="AF793" si="1299">AF792</f>
        <v>0</v>
      </c>
      <c r="AG793" s="411">
        <f t="shared" ref="AG793" si="1300">AG792</f>
        <v>0</v>
      </c>
      <c r="AH793" s="411">
        <f t="shared" ref="AH793" si="1301">AH792</f>
        <v>0</v>
      </c>
      <c r="AI793" s="411">
        <f t="shared" ref="AI793" si="1302">AI792</f>
        <v>0</v>
      </c>
      <c r="AJ793" s="411">
        <f t="shared" ref="AJ793" si="1303">AJ792</f>
        <v>0</v>
      </c>
      <c r="AK793" s="411">
        <f t="shared" ref="AK793" si="1304">AK792</f>
        <v>0</v>
      </c>
      <c r="AL793" s="411">
        <f t="shared" ref="AL793" si="1305">AL792</f>
        <v>0</v>
      </c>
      <c r="AM793" s="311"/>
    </row>
    <row r="794" spans="1:39"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0"/>
      <c r="AA795" s="410"/>
      <c r="AB795" s="410"/>
      <c r="AC795" s="410"/>
      <c r="AD795" s="410"/>
      <c r="AE795" s="410"/>
      <c r="AF795" s="415"/>
      <c r="AG795" s="415"/>
      <c r="AH795" s="415"/>
      <c r="AI795" s="415"/>
      <c r="AJ795" s="415"/>
      <c r="AK795" s="415"/>
      <c r="AL795" s="415"/>
      <c r="AM795" s="296">
        <f>SUM(Y795:AL795)</f>
        <v>0</v>
      </c>
    </row>
    <row r="796" spans="1:39"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E796" si="1306">Z795</f>
        <v>0</v>
      </c>
      <c r="AA796" s="411">
        <f t="shared" si="1306"/>
        <v>0</v>
      </c>
      <c r="AB796" s="411">
        <f t="shared" si="1306"/>
        <v>0</v>
      </c>
      <c r="AC796" s="411">
        <f t="shared" si="1306"/>
        <v>0</v>
      </c>
      <c r="AD796" s="411">
        <f t="shared" si="1306"/>
        <v>0</v>
      </c>
      <c r="AE796" s="411">
        <f t="shared" si="1306"/>
        <v>0</v>
      </c>
      <c r="AF796" s="411">
        <f t="shared" ref="AF796" si="1307">AF795</f>
        <v>0</v>
      </c>
      <c r="AG796" s="411">
        <f t="shared" ref="AG796" si="1308">AG795</f>
        <v>0</v>
      </c>
      <c r="AH796" s="411">
        <f t="shared" ref="AH796" si="1309">AH795</f>
        <v>0</v>
      </c>
      <c r="AI796" s="411">
        <f t="shared" ref="AI796" si="1310">AI795</f>
        <v>0</v>
      </c>
      <c r="AJ796" s="411">
        <f t="shared" ref="AJ796" si="1311">AJ795</f>
        <v>0</v>
      </c>
      <c r="AK796" s="411">
        <f t="shared" ref="AK796" si="1312">AK795</f>
        <v>0</v>
      </c>
      <c r="AL796" s="411">
        <f t="shared" ref="AL796" si="1313">AL795</f>
        <v>0</v>
      </c>
      <c r="AM796" s="311"/>
    </row>
    <row r="797" spans="1:39"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0"/>
      <c r="AA798" s="410"/>
      <c r="AB798" s="410"/>
      <c r="AC798" s="410"/>
      <c r="AD798" s="410"/>
      <c r="AE798" s="410"/>
      <c r="AF798" s="415"/>
      <c r="AG798" s="415"/>
      <c r="AH798" s="415"/>
      <c r="AI798" s="415"/>
      <c r="AJ798" s="415"/>
      <c r="AK798" s="415"/>
      <c r="AL798" s="415"/>
      <c r="AM798" s="296">
        <f>SUM(Y798:AL798)</f>
        <v>0</v>
      </c>
    </row>
    <row r="799" spans="1:39"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E799" si="1314">Z798</f>
        <v>0</v>
      </c>
      <c r="AA799" s="411">
        <f t="shared" si="1314"/>
        <v>0</v>
      </c>
      <c r="AB799" s="411">
        <f t="shared" si="1314"/>
        <v>0</v>
      </c>
      <c r="AC799" s="411">
        <f t="shared" si="1314"/>
        <v>0</v>
      </c>
      <c r="AD799" s="411">
        <f t="shared" si="1314"/>
        <v>0</v>
      </c>
      <c r="AE799" s="411">
        <f t="shared" si="1314"/>
        <v>0</v>
      </c>
      <c r="AF799" s="411">
        <f t="shared" ref="AF799" si="1315">AF798</f>
        <v>0</v>
      </c>
      <c r="AG799" s="411">
        <f t="shared" ref="AG799" si="1316">AG798</f>
        <v>0</v>
      </c>
      <c r="AH799" s="411">
        <f t="shared" ref="AH799" si="1317">AH798</f>
        <v>0</v>
      </c>
      <c r="AI799" s="411">
        <f t="shared" ref="AI799" si="1318">AI798</f>
        <v>0</v>
      </c>
      <c r="AJ799" s="411">
        <f t="shared" ref="AJ799" si="1319">AJ798</f>
        <v>0</v>
      </c>
      <c r="AK799" s="411">
        <f t="shared" ref="AK799" si="1320">AK798</f>
        <v>0</v>
      </c>
      <c r="AL799" s="411">
        <f t="shared" ref="AL799" si="1321">AL798</f>
        <v>0</v>
      </c>
      <c r="AM799" s="311"/>
    </row>
    <row r="800" spans="1:39"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0"/>
      <c r="AA802" s="410"/>
      <c r="AB802" s="410"/>
      <c r="AC802" s="410"/>
      <c r="AD802" s="410"/>
      <c r="AE802" s="410"/>
      <c r="AF802" s="415"/>
      <c r="AG802" s="415"/>
      <c r="AH802" s="415"/>
      <c r="AI802" s="415"/>
      <c r="AJ802" s="415"/>
      <c r="AK802" s="415"/>
      <c r="AL802" s="415"/>
      <c r="AM802" s="296">
        <f>SUM(Y802:AL802)</f>
        <v>0</v>
      </c>
    </row>
    <row r="803" spans="1:39"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E803" si="1322">Z802</f>
        <v>0</v>
      </c>
      <c r="AA803" s="411">
        <f t="shared" si="1322"/>
        <v>0</v>
      </c>
      <c r="AB803" s="411">
        <f t="shared" si="1322"/>
        <v>0</v>
      </c>
      <c r="AC803" s="411">
        <f t="shared" si="1322"/>
        <v>0</v>
      </c>
      <c r="AD803" s="411">
        <f t="shared" si="1322"/>
        <v>0</v>
      </c>
      <c r="AE803" s="411">
        <f t="shared" si="1322"/>
        <v>0</v>
      </c>
      <c r="AF803" s="411">
        <f t="shared" ref="AF803" si="1323">AF802</f>
        <v>0</v>
      </c>
      <c r="AG803" s="411">
        <f t="shared" ref="AG803" si="1324">AG802</f>
        <v>0</v>
      </c>
      <c r="AH803" s="411">
        <f t="shared" ref="AH803" si="1325">AH802</f>
        <v>0</v>
      </c>
      <c r="AI803" s="411">
        <f t="shared" ref="AI803" si="1326">AI802</f>
        <v>0</v>
      </c>
      <c r="AJ803" s="411">
        <f t="shared" ref="AJ803" si="1327">AJ802</f>
        <v>0</v>
      </c>
      <c r="AK803" s="411">
        <f t="shared" ref="AK803" si="1328">AK802</f>
        <v>0</v>
      </c>
      <c r="AL803" s="411">
        <f t="shared" ref="AL803" si="1329">AL802</f>
        <v>0</v>
      </c>
      <c r="AM803" s="297"/>
    </row>
    <row r="804" spans="1:39"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0"/>
      <c r="AA805" s="410"/>
      <c r="AB805" s="410"/>
      <c r="AC805" s="410"/>
      <c r="AD805" s="410"/>
      <c r="AE805" s="410"/>
      <c r="AF805" s="415"/>
      <c r="AG805" s="415"/>
      <c r="AH805" s="415"/>
      <c r="AI805" s="415"/>
      <c r="AJ805" s="415"/>
      <c r="AK805" s="415"/>
      <c r="AL805" s="415"/>
      <c r="AM805" s="296">
        <f>SUM(Y805:AL805)</f>
        <v>0</v>
      </c>
    </row>
    <row r="806" spans="1:39"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E806" si="1330">Z805</f>
        <v>0</v>
      </c>
      <c r="AA806" s="411">
        <f t="shared" si="1330"/>
        <v>0</v>
      </c>
      <c r="AB806" s="411">
        <f t="shared" si="1330"/>
        <v>0</v>
      </c>
      <c r="AC806" s="411">
        <f t="shared" si="1330"/>
        <v>0</v>
      </c>
      <c r="AD806" s="411">
        <f t="shared" si="1330"/>
        <v>0</v>
      </c>
      <c r="AE806" s="411">
        <f t="shared" si="1330"/>
        <v>0</v>
      </c>
      <c r="AF806" s="411">
        <f t="shared" ref="AF806" si="1331">AF805</f>
        <v>0</v>
      </c>
      <c r="AG806" s="411">
        <f t="shared" ref="AG806" si="1332">AG805</f>
        <v>0</v>
      </c>
      <c r="AH806" s="411">
        <f t="shared" ref="AH806" si="1333">AH805</f>
        <v>0</v>
      </c>
      <c r="AI806" s="411">
        <f t="shared" ref="AI806" si="1334">AI805</f>
        <v>0</v>
      </c>
      <c r="AJ806" s="411">
        <f t="shared" ref="AJ806" si="1335">AJ805</f>
        <v>0</v>
      </c>
      <c r="AK806" s="411">
        <f t="shared" ref="AK806" si="1336">AK805</f>
        <v>0</v>
      </c>
      <c r="AL806" s="411">
        <f t="shared" ref="AL806" si="1337">AL805</f>
        <v>0</v>
      </c>
      <c r="AM806" s="297"/>
    </row>
    <row r="807" spans="1:39"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0"/>
      <c r="AA808" s="410"/>
      <c r="AB808" s="410"/>
      <c r="AC808" s="410"/>
      <c r="AD808" s="410"/>
      <c r="AE808" s="410"/>
      <c r="AF808" s="415"/>
      <c r="AG808" s="415"/>
      <c r="AH808" s="415"/>
      <c r="AI808" s="415"/>
      <c r="AJ808" s="415"/>
      <c r="AK808" s="415"/>
      <c r="AL808" s="415"/>
      <c r="AM808" s="296">
        <f>SUM(Y808:AL808)</f>
        <v>0</v>
      </c>
    </row>
    <row r="809" spans="1:39"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E809" si="1338">Z808</f>
        <v>0</v>
      </c>
      <c r="AA809" s="411">
        <f t="shared" si="1338"/>
        <v>0</v>
      </c>
      <c r="AB809" s="411">
        <f t="shared" si="1338"/>
        <v>0</v>
      </c>
      <c r="AC809" s="411">
        <f t="shared" si="1338"/>
        <v>0</v>
      </c>
      <c r="AD809" s="411">
        <f t="shared" si="1338"/>
        <v>0</v>
      </c>
      <c r="AE809" s="411">
        <f t="shared" si="1338"/>
        <v>0</v>
      </c>
      <c r="AF809" s="411">
        <f t="shared" ref="AF809" si="1339">AF808</f>
        <v>0</v>
      </c>
      <c r="AG809" s="411">
        <f t="shared" ref="AG809" si="1340">AG808</f>
        <v>0</v>
      </c>
      <c r="AH809" s="411">
        <f t="shared" ref="AH809" si="1341">AH808</f>
        <v>0</v>
      </c>
      <c r="AI809" s="411">
        <f t="shared" ref="AI809" si="1342">AI808</f>
        <v>0</v>
      </c>
      <c r="AJ809" s="411">
        <f t="shared" ref="AJ809" si="1343">AJ808</f>
        <v>0</v>
      </c>
      <c r="AK809" s="411">
        <f t="shared" ref="AK809" si="1344">AK808</f>
        <v>0</v>
      </c>
      <c r="AL809" s="411">
        <f t="shared" ref="AL809" si="1345">AL808</f>
        <v>0</v>
      </c>
      <c r="AM809" s="306"/>
    </row>
    <row r="810" spans="1:39"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0"/>
      <c r="AA812" s="410"/>
      <c r="AB812" s="410"/>
      <c r="AC812" s="410"/>
      <c r="AD812" s="410"/>
      <c r="AE812" s="410"/>
      <c r="AF812" s="410"/>
      <c r="AG812" s="410"/>
      <c r="AH812" s="410"/>
      <c r="AI812" s="410"/>
      <c r="AJ812" s="410"/>
      <c r="AK812" s="410"/>
      <c r="AL812" s="410"/>
      <c r="AM812" s="296">
        <f>SUM(Y812:AL812)</f>
        <v>0</v>
      </c>
    </row>
    <row r="813" spans="1:39"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E813" si="1346">Z812</f>
        <v>0</v>
      </c>
      <c r="AA813" s="411">
        <f t="shared" si="1346"/>
        <v>0</v>
      </c>
      <c r="AB813" s="411">
        <f t="shared" si="1346"/>
        <v>0</v>
      </c>
      <c r="AC813" s="411">
        <f t="shared" si="1346"/>
        <v>0</v>
      </c>
      <c r="AD813" s="411">
        <f t="shared" si="1346"/>
        <v>0</v>
      </c>
      <c r="AE813" s="411">
        <f t="shared" si="1346"/>
        <v>0</v>
      </c>
      <c r="AF813" s="411">
        <f t="shared" ref="AF813" si="1347">AF812</f>
        <v>0</v>
      </c>
      <c r="AG813" s="411">
        <f t="shared" ref="AG813" si="1348">AG812</f>
        <v>0</v>
      </c>
      <c r="AH813" s="411">
        <f t="shared" ref="AH813" si="1349">AH812</f>
        <v>0</v>
      </c>
      <c r="AI813" s="411">
        <f t="shared" ref="AI813" si="1350">AI812</f>
        <v>0</v>
      </c>
      <c r="AJ813" s="411">
        <f t="shared" ref="AJ813" si="1351">AJ812</f>
        <v>0</v>
      </c>
      <c r="AK813" s="411">
        <f t="shared" ref="AK813" si="1352">AK812</f>
        <v>0</v>
      </c>
      <c r="AL813" s="411">
        <f t="shared" ref="AL813" si="1353">AL812</f>
        <v>0</v>
      </c>
      <c r="AM813" s="297"/>
    </row>
    <row r="814" spans="1:39" outlineLevel="1">
      <c r="A814" s="531"/>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0"/>
      <c r="Z816" s="410"/>
      <c r="AA816" s="410"/>
      <c r="AB816" s="410"/>
      <c r="AC816" s="410"/>
      <c r="AD816" s="410"/>
      <c r="AE816" s="410"/>
      <c r="AF816" s="410"/>
      <c r="AG816" s="410"/>
      <c r="AH816" s="410"/>
      <c r="AI816" s="410"/>
      <c r="AJ816" s="410"/>
      <c r="AK816" s="410"/>
      <c r="AL816" s="410"/>
      <c r="AM816" s="296">
        <f>SUM(Y816:AL816)</f>
        <v>0</v>
      </c>
    </row>
    <row r="817" spans="1:39"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E817" si="1354">Z816</f>
        <v>0</v>
      </c>
      <c r="AA817" s="411">
        <f t="shared" si="1354"/>
        <v>0</v>
      </c>
      <c r="AB817" s="411">
        <f t="shared" si="1354"/>
        <v>0</v>
      </c>
      <c r="AC817" s="411">
        <f t="shared" si="1354"/>
        <v>0</v>
      </c>
      <c r="AD817" s="411">
        <f t="shared" si="1354"/>
        <v>0</v>
      </c>
      <c r="AE817" s="411">
        <f t="shared" si="1354"/>
        <v>0</v>
      </c>
      <c r="AF817" s="411">
        <f t="shared" ref="AF817:AL817" si="1355">AF816</f>
        <v>0</v>
      </c>
      <c r="AG817" s="411">
        <f t="shared" si="1355"/>
        <v>0</v>
      </c>
      <c r="AH817" s="411">
        <f t="shared" si="1355"/>
        <v>0</v>
      </c>
      <c r="AI817" s="411">
        <f t="shared" si="1355"/>
        <v>0</v>
      </c>
      <c r="AJ817" s="411">
        <f t="shared" si="1355"/>
        <v>0</v>
      </c>
      <c r="AK817" s="411">
        <f t="shared" si="1355"/>
        <v>0</v>
      </c>
      <c r="AL817" s="411">
        <f t="shared" si="1355"/>
        <v>0</v>
      </c>
      <c r="AM817" s="297"/>
    </row>
    <row r="818" spans="1:39"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0"/>
      <c r="Z819" s="410"/>
      <c r="AA819" s="410"/>
      <c r="AB819" s="410"/>
      <c r="AC819" s="410"/>
      <c r="AD819" s="410"/>
      <c r="AE819" s="410"/>
      <c r="AF819" s="410"/>
      <c r="AG819" s="410"/>
      <c r="AH819" s="410"/>
      <c r="AI819" s="410"/>
      <c r="AJ819" s="410"/>
      <c r="AK819" s="410"/>
      <c r="AL819" s="410"/>
      <c r="AM819" s="296">
        <f>SUM(Y819:AL819)</f>
        <v>0</v>
      </c>
    </row>
    <row r="820" spans="1:39" s="283" customFormat="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E820" si="1356">Z819</f>
        <v>0</v>
      </c>
      <c r="AA820" s="411">
        <f t="shared" si="1356"/>
        <v>0</v>
      </c>
      <c r="AB820" s="411">
        <f t="shared" si="1356"/>
        <v>0</v>
      </c>
      <c r="AC820" s="411">
        <f t="shared" si="1356"/>
        <v>0</v>
      </c>
      <c r="AD820" s="411">
        <f t="shared" si="1356"/>
        <v>0</v>
      </c>
      <c r="AE820" s="411">
        <f t="shared" si="1356"/>
        <v>0</v>
      </c>
      <c r="AF820" s="411">
        <f t="shared" ref="AF820:AL820" si="1357">AF819</f>
        <v>0</v>
      </c>
      <c r="AG820" s="411">
        <f t="shared" si="1357"/>
        <v>0</v>
      </c>
      <c r="AH820" s="411">
        <f t="shared" si="1357"/>
        <v>0</v>
      </c>
      <c r="AI820" s="411">
        <f t="shared" si="1357"/>
        <v>0</v>
      </c>
      <c r="AJ820" s="411">
        <f t="shared" si="1357"/>
        <v>0</v>
      </c>
      <c r="AK820" s="411">
        <f t="shared" si="1357"/>
        <v>0</v>
      </c>
      <c r="AL820" s="411">
        <f t="shared" si="1357"/>
        <v>0</v>
      </c>
      <c r="AM820" s="297"/>
    </row>
    <row r="821" spans="1:39" s="283" customFormat="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E824" si="1358">Z823</f>
        <v>0</v>
      </c>
      <c r="AA824" s="411">
        <f t="shared" si="1358"/>
        <v>0</v>
      </c>
      <c r="AB824" s="411">
        <f t="shared" si="1358"/>
        <v>0</v>
      </c>
      <c r="AC824" s="411">
        <f t="shared" si="1358"/>
        <v>0</v>
      </c>
      <c r="AD824" s="411">
        <f t="shared" si="1358"/>
        <v>0</v>
      </c>
      <c r="AE824" s="411">
        <f t="shared" si="1358"/>
        <v>0</v>
      </c>
      <c r="AF824" s="411">
        <f t="shared" ref="AF824:AL824" si="1359">AF823</f>
        <v>0</v>
      </c>
      <c r="AG824" s="411">
        <f t="shared" si="1359"/>
        <v>0</v>
      </c>
      <c r="AH824" s="411">
        <f t="shared" si="1359"/>
        <v>0</v>
      </c>
      <c r="AI824" s="411">
        <f t="shared" si="1359"/>
        <v>0</v>
      </c>
      <c r="AJ824" s="411">
        <f t="shared" si="1359"/>
        <v>0</v>
      </c>
      <c r="AK824" s="411">
        <f t="shared" si="1359"/>
        <v>0</v>
      </c>
      <c r="AL824" s="411">
        <f t="shared" si="1359"/>
        <v>0</v>
      </c>
      <c r="AM824" s="306"/>
    </row>
    <row r="825" spans="1:39"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E827" si="1360">Z826</f>
        <v>0</v>
      </c>
      <c r="AA827" s="411">
        <f t="shared" si="1360"/>
        <v>0</v>
      </c>
      <c r="AB827" s="411">
        <f t="shared" si="1360"/>
        <v>0</v>
      </c>
      <c r="AC827" s="411">
        <f t="shared" si="1360"/>
        <v>0</v>
      </c>
      <c r="AD827" s="411">
        <f t="shared" si="1360"/>
        <v>0</v>
      </c>
      <c r="AE827" s="411">
        <f t="shared" si="1360"/>
        <v>0</v>
      </c>
      <c r="AF827" s="411">
        <f t="shared" ref="AF827:AL827" si="1361">AF826</f>
        <v>0</v>
      </c>
      <c r="AG827" s="411">
        <f t="shared" si="1361"/>
        <v>0</v>
      </c>
      <c r="AH827" s="411">
        <f t="shared" si="1361"/>
        <v>0</v>
      </c>
      <c r="AI827" s="411">
        <f t="shared" si="1361"/>
        <v>0</v>
      </c>
      <c r="AJ827" s="411">
        <f t="shared" si="1361"/>
        <v>0</v>
      </c>
      <c r="AK827" s="411">
        <f t="shared" si="1361"/>
        <v>0</v>
      </c>
      <c r="AL827" s="411">
        <f t="shared" si="1361"/>
        <v>0</v>
      </c>
      <c r="AM827" s="306"/>
    </row>
    <row r="828" spans="1:39"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E830" si="1362">Z829</f>
        <v>0</v>
      </c>
      <c r="AA830" s="411">
        <f t="shared" si="1362"/>
        <v>0</v>
      </c>
      <c r="AB830" s="411">
        <f t="shared" si="1362"/>
        <v>0</v>
      </c>
      <c r="AC830" s="411">
        <f t="shared" si="1362"/>
        <v>0</v>
      </c>
      <c r="AD830" s="411">
        <f t="shared" si="1362"/>
        <v>0</v>
      </c>
      <c r="AE830" s="411">
        <f t="shared" si="1362"/>
        <v>0</v>
      </c>
      <c r="AF830" s="411">
        <f t="shared" ref="AF830:AL830" si="1363">AF829</f>
        <v>0</v>
      </c>
      <c r="AG830" s="411">
        <f t="shared" si="1363"/>
        <v>0</v>
      </c>
      <c r="AH830" s="411">
        <f t="shared" si="1363"/>
        <v>0</v>
      </c>
      <c r="AI830" s="411">
        <f t="shared" si="1363"/>
        <v>0</v>
      </c>
      <c r="AJ830" s="411">
        <f t="shared" si="1363"/>
        <v>0</v>
      </c>
      <c r="AK830" s="411">
        <f t="shared" si="1363"/>
        <v>0</v>
      </c>
      <c r="AL830" s="411">
        <f t="shared" si="1363"/>
        <v>0</v>
      </c>
      <c r="AM830" s="297"/>
    </row>
    <row r="831" spans="1:39"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E833" si="1364">Z832</f>
        <v>0</v>
      </c>
      <c r="AA833" s="411">
        <f t="shared" si="1364"/>
        <v>0</v>
      </c>
      <c r="AB833" s="411">
        <f t="shared" si="1364"/>
        <v>0</v>
      </c>
      <c r="AC833" s="411">
        <f t="shared" si="1364"/>
        <v>0</v>
      </c>
      <c r="AD833" s="411">
        <f t="shared" si="1364"/>
        <v>0</v>
      </c>
      <c r="AE833" s="411">
        <f t="shared" si="1364"/>
        <v>0</v>
      </c>
      <c r="AF833" s="411">
        <f t="shared" ref="AF833:AL833" si="1365">AF832</f>
        <v>0</v>
      </c>
      <c r="AG833" s="411">
        <f t="shared" si="1365"/>
        <v>0</v>
      </c>
      <c r="AH833" s="411">
        <f t="shared" si="1365"/>
        <v>0</v>
      </c>
      <c r="AI833" s="411">
        <f t="shared" si="1365"/>
        <v>0</v>
      </c>
      <c r="AJ833" s="411">
        <f t="shared" si="1365"/>
        <v>0</v>
      </c>
      <c r="AK833" s="411">
        <f t="shared" si="1365"/>
        <v>0</v>
      </c>
      <c r="AL833" s="411">
        <f t="shared" si="1365"/>
        <v>0</v>
      </c>
      <c r="AM833" s="306"/>
    </row>
    <row r="834" spans="1:39" ht="15.75"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0"/>
      <c r="Z837" s="410"/>
      <c r="AA837" s="410"/>
      <c r="AB837" s="410"/>
      <c r="AC837" s="410"/>
      <c r="AD837" s="410"/>
      <c r="AE837" s="410"/>
      <c r="AF837" s="410"/>
      <c r="AG837" s="410"/>
      <c r="AH837" s="410"/>
      <c r="AI837" s="410"/>
      <c r="AJ837" s="410"/>
      <c r="AK837" s="410"/>
      <c r="AL837" s="410"/>
      <c r="AM837" s="296">
        <f>SUM(Y837:AL837)</f>
        <v>0</v>
      </c>
    </row>
    <row r="838" spans="1:39"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E838" si="1366">Z837</f>
        <v>0</v>
      </c>
      <c r="AA838" s="411">
        <f t="shared" si="1366"/>
        <v>0</v>
      </c>
      <c r="AB838" s="411">
        <f t="shared" si="1366"/>
        <v>0</v>
      </c>
      <c r="AC838" s="411">
        <f t="shared" si="1366"/>
        <v>0</v>
      </c>
      <c r="AD838" s="411">
        <f t="shared" si="1366"/>
        <v>0</v>
      </c>
      <c r="AE838" s="411">
        <f t="shared" si="1366"/>
        <v>0</v>
      </c>
      <c r="AF838" s="411">
        <f t="shared" ref="AF838" si="1367">AF837</f>
        <v>0</v>
      </c>
      <c r="AG838" s="411">
        <f t="shared" ref="AG838" si="1368">AG837</f>
        <v>0</v>
      </c>
      <c r="AH838" s="411">
        <f t="shared" ref="AH838" si="1369">AH837</f>
        <v>0</v>
      </c>
      <c r="AI838" s="411">
        <f t="shared" ref="AI838" si="1370">AI837</f>
        <v>0</v>
      </c>
      <c r="AJ838" s="411">
        <f t="shared" ref="AJ838" si="1371">AJ837</f>
        <v>0</v>
      </c>
      <c r="AK838" s="411">
        <f t="shared" ref="AK838" si="1372">AK837</f>
        <v>0</v>
      </c>
      <c r="AL838" s="411">
        <f t="shared" ref="AL838" si="1373">AL837</f>
        <v>0</v>
      </c>
      <c r="AM838" s="306"/>
    </row>
    <row r="839" spans="1:39"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0"/>
      <c r="Z840" s="410"/>
      <c r="AA840" s="410"/>
      <c r="AB840" s="410"/>
      <c r="AC840" s="410"/>
      <c r="AD840" s="410"/>
      <c r="AE840" s="410"/>
      <c r="AF840" s="410"/>
      <c r="AG840" s="410"/>
      <c r="AH840" s="410"/>
      <c r="AI840" s="410"/>
      <c r="AJ840" s="410"/>
      <c r="AK840" s="410"/>
      <c r="AL840" s="410"/>
      <c r="AM840" s="296">
        <f>SUM(Y840:AL840)</f>
        <v>0</v>
      </c>
    </row>
    <row r="841" spans="1:39"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AE841" si="1374">Z840</f>
        <v>0</v>
      </c>
      <c r="AA841" s="411">
        <f t="shared" si="1374"/>
        <v>0</v>
      </c>
      <c r="AB841" s="411">
        <f t="shared" si="1374"/>
        <v>0</v>
      </c>
      <c r="AC841" s="411">
        <f t="shared" si="1374"/>
        <v>0</v>
      </c>
      <c r="AD841" s="411">
        <f t="shared" si="1374"/>
        <v>0</v>
      </c>
      <c r="AE841" s="411">
        <f t="shared" si="1374"/>
        <v>0</v>
      </c>
      <c r="AF841" s="411">
        <f t="shared" ref="AF841" si="1375">AF840</f>
        <v>0</v>
      </c>
      <c r="AG841" s="411">
        <f t="shared" ref="AG841" si="1376">AG840</f>
        <v>0</v>
      </c>
      <c r="AH841" s="411">
        <f t="shared" ref="AH841" si="1377">AH840</f>
        <v>0</v>
      </c>
      <c r="AI841" s="411">
        <f t="shared" ref="AI841" si="1378">AI840</f>
        <v>0</v>
      </c>
      <c r="AJ841" s="411">
        <f t="shared" ref="AJ841" si="1379">AJ840</f>
        <v>0</v>
      </c>
      <c r="AK841" s="411">
        <f t="shared" ref="AK841" si="1380">AK840</f>
        <v>0</v>
      </c>
      <c r="AL841" s="411">
        <f t="shared" ref="AL841" si="1381">AL840</f>
        <v>0</v>
      </c>
      <c r="AM841" s="306"/>
    </row>
    <row r="842" spans="1:39"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0"/>
      <c r="Z843" s="410"/>
      <c r="AA843" s="410"/>
      <c r="AB843" s="410"/>
      <c r="AC843" s="410"/>
      <c r="AD843" s="410"/>
      <c r="AE843" s="410"/>
      <c r="AF843" s="410"/>
      <c r="AG843" s="410"/>
      <c r="AH843" s="410"/>
      <c r="AI843" s="410"/>
      <c r="AJ843" s="410"/>
      <c r="AK843" s="410"/>
      <c r="AL843" s="410"/>
      <c r="AM843" s="296">
        <f>SUM(Y843:AL843)</f>
        <v>0</v>
      </c>
    </row>
    <row r="844" spans="1:39"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E844" si="1382">Z843</f>
        <v>0</v>
      </c>
      <c r="AA844" s="411">
        <f t="shared" si="1382"/>
        <v>0</v>
      </c>
      <c r="AB844" s="411">
        <f t="shared" si="1382"/>
        <v>0</v>
      </c>
      <c r="AC844" s="411">
        <f t="shared" si="1382"/>
        <v>0</v>
      </c>
      <c r="AD844" s="411">
        <f t="shared" si="1382"/>
        <v>0</v>
      </c>
      <c r="AE844" s="411">
        <f t="shared" si="1382"/>
        <v>0</v>
      </c>
      <c r="AF844" s="411">
        <f t="shared" ref="AF844" si="1383">AF843</f>
        <v>0</v>
      </c>
      <c r="AG844" s="411">
        <f t="shared" ref="AG844" si="1384">AG843</f>
        <v>0</v>
      </c>
      <c r="AH844" s="411">
        <f t="shared" ref="AH844" si="1385">AH843</f>
        <v>0</v>
      </c>
      <c r="AI844" s="411">
        <f t="shared" ref="AI844" si="1386">AI843</f>
        <v>0</v>
      </c>
      <c r="AJ844" s="411">
        <f t="shared" ref="AJ844" si="1387">AJ843</f>
        <v>0</v>
      </c>
      <c r="AK844" s="411">
        <f t="shared" ref="AK844" si="1388">AK843</f>
        <v>0</v>
      </c>
      <c r="AL844" s="411">
        <f t="shared" ref="AL844" si="1389">AL843</f>
        <v>0</v>
      </c>
      <c r="AM844" s="306"/>
    </row>
    <row r="845" spans="1:39"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0"/>
      <c r="Z846" s="410"/>
      <c r="AA846" s="410"/>
      <c r="AB846" s="410"/>
      <c r="AC846" s="410"/>
      <c r="AD846" s="410"/>
      <c r="AE846" s="410"/>
      <c r="AF846" s="410"/>
      <c r="AG846" s="410"/>
      <c r="AH846" s="410"/>
      <c r="AI846" s="410"/>
      <c r="AJ846" s="410"/>
      <c r="AK846" s="410"/>
      <c r="AL846" s="410"/>
      <c r="AM846" s="296">
        <f>SUM(Y846:AL846)</f>
        <v>0</v>
      </c>
    </row>
    <row r="847" spans="1:39"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E847" si="1390">Z846</f>
        <v>0</v>
      </c>
      <c r="AA847" s="411">
        <f t="shared" si="1390"/>
        <v>0</v>
      </c>
      <c r="AB847" s="411">
        <f t="shared" si="1390"/>
        <v>0</v>
      </c>
      <c r="AC847" s="411">
        <f t="shared" si="1390"/>
        <v>0</v>
      </c>
      <c r="AD847" s="411">
        <f t="shared" si="1390"/>
        <v>0</v>
      </c>
      <c r="AE847" s="411">
        <f t="shared" si="1390"/>
        <v>0</v>
      </c>
      <c r="AF847" s="411">
        <f t="shared" ref="AF847" si="1391">AF846</f>
        <v>0</v>
      </c>
      <c r="AG847" s="411">
        <f t="shared" ref="AG847" si="1392">AG846</f>
        <v>0</v>
      </c>
      <c r="AH847" s="411">
        <f t="shared" ref="AH847" si="1393">AH846</f>
        <v>0</v>
      </c>
      <c r="AI847" s="411">
        <f t="shared" ref="AI847" si="1394">AI846</f>
        <v>0</v>
      </c>
      <c r="AJ847" s="411">
        <f t="shared" ref="AJ847" si="1395">AJ846</f>
        <v>0</v>
      </c>
      <c r="AK847" s="411">
        <f t="shared" ref="AK847" si="1396">AK846</f>
        <v>0</v>
      </c>
      <c r="AL847" s="411">
        <f t="shared" ref="AL847" si="1397">AL846</f>
        <v>0</v>
      </c>
      <c r="AM847" s="306"/>
    </row>
    <row r="848" spans="1:39"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0"/>
      <c r="AA850" s="410"/>
      <c r="AB850" s="410"/>
      <c r="AC850" s="410"/>
      <c r="AD850" s="410"/>
      <c r="AE850" s="410"/>
      <c r="AF850" s="415"/>
      <c r="AG850" s="415"/>
      <c r="AH850" s="415"/>
      <c r="AI850" s="415"/>
      <c r="AJ850" s="415"/>
      <c r="AK850" s="415"/>
      <c r="AL850" s="415"/>
      <c r="AM850" s="296">
        <f>SUM(Y850:AL850)</f>
        <v>0</v>
      </c>
    </row>
    <row r="851" spans="1:39"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E851" si="1398">Z850</f>
        <v>0</v>
      </c>
      <c r="AA851" s="411">
        <f t="shared" si="1398"/>
        <v>0</v>
      </c>
      <c r="AB851" s="411">
        <f t="shared" si="1398"/>
        <v>0</v>
      </c>
      <c r="AC851" s="411">
        <f t="shared" si="1398"/>
        <v>0</v>
      </c>
      <c r="AD851" s="411">
        <f t="shared" si="1398"/>
        <v>0</v>
      </c>
      <c r="AE851" s="411">
        <f t="shared" si="1398"/>
        <v>0</v>
      </c>
      <c r="AF851" s="411">
        <f t="shared" ref="AF851" si="1399">AF850</f>
        <v>0</v>
      </c>
      <c r="AG851" s="411">
        <f t="shared" ref="AG851" si="1400">AG850</f>
        <v>0</v>
      </c>
      <c r="AH851" s="411">
        <f t="shared" ref="AH851" si="1401">AH850</f>
        <v>0</v>
      </c>
      <c r="AI851" s="411">
        <f t="shared" ref="AI851" si="1402">AI850</f>
        <v>0</v>
      </c>
      <c r="AJ851" s="411">
        <f t="shared" ref="AJ851" si="1403">AJ850</f>
        <v>0</v>
      </c>
      <c r="AK851" s="411">
        <f t="shared" ref="AK851" si="1404">AK850</f>
        <v>0</v>
      </c>
      <c r="AL851" s="411">
        <f t="shared" ref="AL851" si="1405">AL850</f>
        <v>0</v>
      </c>
      <c r="AM851" s="306"/>
    </row>
    <row r="852" spans="1:39"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0"/>
      <c r="AA853" s="410"/>
      <c r="AB853" s="410"/>
      <c r="AC853" s="410"/>
      <c r="AD853" s="410"/>
      <c r="AE853" s="410"/>
      <c r="AF853" s="415"/>
      <c r="AG853" s="415"/>
      <c r="AH853" s="415"/>
      <c r="AI853" s="415"/>
      <c r="AJ853" s="415"/>
      <c r="AK853" s="415"/>
      <c r="AL853" s="415"/>
      <c r="AM853" s="296">
        <f>SUM(Y853:AL853)</f>
        <v>0</v>
      </c>
    </row>
    <row r="854" spans="1:39"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E854" si="1406">Z853</f>
        <v>0</v>
      </c>
      <c r="AA854" s="411">
        <f t="shared" si="1406"/>
        <v>0</v>
      </c>
      <c r="AB854" s="411">
        <f t="shared" si="1406"/>
        <v>0</v>
      </c>
      <c r="AC854" s="411">
        <f t="shared" si="1406"/>
        <v>0</v>
      </c>
      <c r="AD854" s="411">
        <f t="shared" si="1406"/>
        <v>0</v>
      </c>
      <c r="AE854" s="411">
        <f t="shared" si="1406"/>
        <v>0</v>
      </c>
      <c r="AF854" s="411">
        <f t="shared" ref="AF854" si="1407">AF853</f>
        <v>0</v>
      </c>
      <c r="AG854" s="411">
        <f t="shared" ref="AG854" si="1408">AG853</f>
        <v>0</v>
      </c>
      <c r="AH854" s="411">
        <f t="shared" ref="AH854" si="1409">AH853</f>
        <v>0</v>
      </c>
      <c r="AI854" s="411">
        <f t="shared" ref="AI854" si="1410">AI853</f>
        <v>0</v>
      </c>
      <c r="AJ854" s="411">
        <f t="shared" ref="AJ854" si="1411">AJ853</f>
        <v>0</v>
      </c>
      <c r="AK854" s="411">
        <f t="shared" ref="AK854" si="1412">AK853</f>
        <v>0</v>
      </c>
      <c r="AL854" s="411">
        <f t="shared" ref="AL854" si="1413">AL853</f>
        <v>0</v>
      </c>
      <c r="AM854" s="306"/>
    </row>
    <row r="855" spans="1:39"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0"/>
      <c r="AA856" s="410"/>
      <c r="AB856" s="410"/>
      <c r="AC856" s="410"/>
      <c r="AD856" s="410"/>
      <c r="AE856" s="410"/>
      <c r="AF856" s="415"/>
      <c r="AG856" s="415"/>
      <c r="AH856" s="415"/>
      <c r="AI856" s="415"/>
      <c r="AJ856" s="415"/>
      <c r="AK856" s="415"/>
      <c r="AL856" s="415"/>
      <c r="AM856" s="296">
        <f>SUM(Y856:AL856)</f>
        <v>0</v>
      </c>
    </row>
    <row r="857" spans="1:39"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E857" si="1414">Z856</f>
        <v>0</v>
      </c>
      <c r="AA857" s="411">
        <f t="shared" si="1414"/>
        <v>0</v>
      </c>
      <c r="AB857" s="411">
        <f t="shared" si="1414"/>
        <v>0</v>
      </c>
      <c r="AC857" s="411">
        <f t="shared" si="1414"/>
        <v>0</v>
      </c>
      <c r="AD857" s="411">
        <f t="shared" si="1414"/>
        <v>0</v>
      </c>
      <c r="AE857" s="411">
        <f t="shared" si="1414"/>
        <v>0</v>
      </c>
      <c r="AF857" s="411">
        <f t="shared" ref="AF857" si="1415">AF856</f>
        <v>0</v>
      </c>
      <c r="AG857" s="411">
        <f t="shared" ref="AG857" si="1416">AG856</f>
        <v>0</v>
      </c>
      <c r="AH857" s="411">
        <f t="shared" ref="AH857" si="1417">AH856</f>
        <v>0</v>
      </c>
      <c r="AI857" s="411">
        <f t="shared" ref="AI857" si="1418">AI856</f>
        <v>0</v>
      </c>
      <c r="AJ857" s="411">
        <f t="shared" ref="AJ857" si="1419">AJ856</f>
        <v>0</v>
      </c>
      <c r="AK857" s="411">
        <f t="shared" ref="AK857" si="1420">AK856</f>
        <v>0</v>
      </c>
      <c r="AL857" s="411">
        <f t="shared" ref="AL857" si="1421">AL856</f>
        <v>0</v>
      </c>
      <c r="AM857" s="306"/>
    </row>
    <row r="858" spans="1:39"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0"/>
      <c r="AA859" s="410"/>
      <c r="AB859" s="410"/>
      <c r="AC859" s="410"/>
      <c r="AD859" s="410"/>
      <c r="AE859" s="410"/>
      <c r="AF859" s="415"/>
      <c r="AG859" s="415"/>
      <c r="AH859" s="415"/>
      <c r="AI859" s="415"/>
      <c r="AJ859" s="415"/>
      <c r="AK859" s="415"/>
      <c r="AL859" s="415"/>
      <c r="AM859" s="296">
        <f>SUM(Y859:AL859)</f>
        <v>0</v>
      </c>
    </row>
    <row r="860" spans="1:39"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E860" si="1422">Z859</f>
        <v>0</v>
      </c>
      <c r="AA860" s="411">
        <f t="shared" si="1422"/>
        <v>0</v>
      </c>
      <c r="AB860" s="411">
        <f t="shared" si="1422"/>
        <v>0</v>
      </c>
      <c r="AC860" s="411">
        <f t="shared" si="1422"/>
        <v>0</v>
      </c>
      <c r="AD860" s="411">
        <f t="shared" si="1422"/>
        <v>0</v>
      </c>
      <c r="AE860" s="411">
        <f t="shared" si="1422"/>
        <v>0</v>
      </c>
      <c r="AF860" s="411">
        <f t="shared" ref="AF860" si="1423">AF859</f>
        <v>0</v>
      </c>
      <c r="AG860" s="411">
        <f t="shared" ref="AG860" si="1424">AG859</f>
        <v>0</v>
      </c>
      <c r="AH860" s="411">
        <f t="shared" ref="AH860" si="1425">AH859</f>
        <v>0</v>
      </c>
      <c r="AI860" s="411">
        <f t="shared" ref="AI860" si="1426">AI859</f>
        <v>0</v>
      </c>
      <c r="AJ860" s="411">
        <f t="shared" ref="AJ860" si="1427">AJ859</f>
        <v>0</v>
      </c>
      <c r="AK860" s="411">
        <f t="shared" ref="AK860" si="1428">AK859</f>
        <v>0</v>
      </c>
      <c r="AL860" s="411">
        <f t="shared" ref="AL860" si="1429">AL859</f>
        <v>0</v>
      </c>
      <c r="AM860" s="306"/>
    </row>
    <row r="861" spans="1:39"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0"/>
      <c r="AA862" s="410"/>
      <c r="AB862" s="410"/>
      <c r="AC862" s="410"/>
      <c r="AD862" s="410"/>
      <c r="AE862" s="410"/>
      <c r="AF862" s="415"/>
      <c r="AG862" s="415"/>
      <c r="AH862" s="415"/>
      <c r="AI862" s="415"/>
      <c r="AJ862" s="415"/>
      <c r="AK862" s="415"/>
      <c r="AL862" s="415"/>
      <c r="AM862" s="296">
        <f>SUM(Y862:AL862)</f>
        <v>0</v>
      </c>
    </row>
    <row r="863" spans="1:39"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E863" si="1430">Z862</f>
        <v>0</v>
      </c>
      <c r="AA863" s="411">
        <f t="shared" si="1430"/>
        <v>0</v>
      </c>
      <c r="AB863" s="411">
        <f t="shared" si="1430"/>
        <v>0</v>
      </c>
      <c r="AC863" s="411">
        <f t="shared" si="1430"/>
        <v>0</v>
      </c>
      <c r="AD863" s="411">
        <f t="shared" si="1430"/>
        <v>0</v>
      </c>
      <c r="AE863" s="411">
        <f t="shared" si="1430"/>
        <v>0</v>
      </c>
      <c r="AF863" s="411">
        <f t="shared" ref="AF863" si="1431">AF862</f>
        <v>0</v>
      </c>
      <c r="AG863" s="411">
        <f t="shared" ref="AG863" si="1432">AG862</f>
        <v>0</v>
      </c>
      <c r="AH863" s="411">
        <f t="shared" ref="AH863" si="1433">AH862</f>
        <v>0</v>
      </c>
      <c r="AI863" s="411">
        <f t="shared" ref="AI863" si="1434">AI862</f>
        <v>0</v>
      </c>
      <c r="AJ863" s="411">
        <f t="shared" ref="AJ863" si="1435">AJ862</f>
        <v>0</v>
      </c>
      <c r="AK863" s="411">
        <f t="shared" ref="AK863" si="1436">AK862</f>
        <v>0</v>
      </c>
      <c r="AL863" s="411">
        <f t="shared" ref="AL863" si="1437">AL862</f>
        <v>0</v>
      </c>
      <c r="AM863" s="306"/>
    </row>
    <row r="864" spans="1:39"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0"/>
      <c r="AA865" s="410"/>
      <c r="AB865" s="410"/>
      <c r="AC865" s="410"/>
      <c r="AD865" s="410"/>
      <c r="AE865" s="410"/>
      <c r="AF865" s="415"/>
      <c r="AG865" s="415"/>
      <c r="AH865" s="415"/>
      <c r="AI865" s="415"/>
      <c r="AJ865" s="415"/>
      <c r="AK865" s="415"/>
      <c r="AL865" s="415"/>
      <c r="AM865" s="296">
        <f>SUM(Y865:AL865)</f>
        <v>0</v>
      </c>
    </row>
    <row r="866" spans="1:39"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E866" si="1438">Z865</f>
        <v>0</v>
      </c>
      <c r="AA866" s="411">
        <f t="shared" si="1438"/>
        <v>0</v>
      </c>
      <c r="AB866" s="411">
        <f t="shared" si="1438"/>
        <v>0</v>
      </c>
      <c r="AC866" s="411">
        <f t="shared" si="1438"/>
        <v>0</v>
      </c>
      <c r="AD866" s="411">
        <f t="shared" si="1438"/>
        <v>0</v>
      </c>
      <c r="AE866" s="411">
        <f t="shared" si="1438"/>
        <v>0</v>
      </c>
      <c r="AF866" s="411">
        <f t="shared" ref="AF866" si="1439">AF865</f>
        <v>0</v>
      </c>
      <c r="AG866" s="411">
        <f t="shared" ref="AG866" si="1440">AG865</f>
        <v>0</v>
      </c>
      <c r="AH866" s="411">
        <f t="shared" ref="AH866" si="1441">AH865</f>
        <v>0</v>
      </c>
      <c r="AI866" s="411">
        <f t="shared" ref="AI866" si="1442">AI865</f>
        <v>0</v>
      </c>
      <c r="AJ866" s="411">
        <f t="shared" ref="AJ866" si="1443">AJ865</f>
        <v>0</v>
      </c>
      <c r="AK866" s="411">
        <f t="shared" ref="AK866" si="1444">AK865</f>
        <v>0</v>
      </c>
      <c r="AL866" s="411">
        <f t="shared" ref="AL866" si="1445">AL865</f>
        <v>0</v>
      </c>
      <c r="AM866" s="306"/>
    </row>
    <row r="867" spans="1:39"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0"/>
      <c r="AA868" s="410"/>
      <c r="AB868" s="410"/>
      <c r="AC868" s="410"/>
      <c r="AD868" s="410"/>
      <c r="AE868" s="410"/>
      <c r="AF868" s="415"/>
      <c r="AG868" s="415"/>
      <c r="AH868" s="415"/>
      <c r="AI868" s="415"/>
      <c r="AJ868" s="415"/>
      <c r="AK868" s="415"/>
      <c r="AL868" s="415"/>
      <c r="AM868" s="296">
        <f>SUM(Y868:AL868)</f>
        <v>0</v>
      </c>
    </row>
    <row r="869" spans="1:39"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E869" si="1446">Z868</f>
        <v>0</v>
      </c>
      <c r="AA869" s="411">
        <f t="shared" si="1446"/>
        <v>0</v>
      </c>
      <c r="AB869" s="411">
        <f t="shared" si="1446"/>
        <v>0</v>
      </c>
      <c r="AC869" s="411">
        <f t="shared" si="1446"/>
        <v>0</v>
      </c>
      <c r="AD869" s="411">
        <f t="shared" si="1446"/>
        <v>0</v>
      </c>
      <c r="AE869" s="411">
        <f t="shared" si="1446"/>
        <v>0</v>
      </c>
      <c r="AF869" s="411">
        <f t="shared" ref="AF869" si="1447">AF868</f>
        <v>0</v>
      </c>
      <c r="AG869" s="411">
        <f t="shared" ref="AG869" si="1448">AG868</f>
        <v>0</v>
      </c>
      <c r="AH869" s="411">
        <f t="shared" ref="AH869" si="1449">AH868</f>
        <v>0</v>
      </c>
      <c r="AI869" s="411">
        <f t="shared" ref="AI869" si="1450">AI868</f>
        <v>0</v>
      </c>
      <c r="AJ869" s="411">
        <f t="shared" ref="AJ869" si="1451">AJ868</f>
        <v>0</v>
      </c>
      <c r="AK869" s="411">
        <f t="shared" ref="AK869" si="1452">AK868</f>
        <v>0</v>
      </c>
      <c r="AL869" s="411">
        <f t="shared" ref="AL869" si="1453">AL868</f>
        <v>0</v>
      </c>
      <c r="AM869" s="306"/>
    </row>
    <row r="870" spans="1:39"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0"/>
      <c r="AA871" s="410"/>
      <c r="AB871" s="410"/>
      <c r="AC871" s="410"/>
      <c r="AD871" s="410"/>
      <c r="AE871" s="410"/>
      <c r="AF871" s="415"/>
      <c r="AG871" s="415"/>
      <c r="AH871" s="415"/>
      <c r="AI871" s="415"/>
      <c r="AJ871" s="415"/>
      <c r="AK871" s="415"/>
      <c r="AL871" s="415"/>
      <c r="AM871" s="296">
        <f>SUM(Y871:AL871)</f>
        <v>0</v>
      </c>
    </row>
    <row r="872" spans="1:39"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E872" si="1454">Z871</f>
        <v>0</v>
      </c>
      <c r="AA872" s="411">
        <f t="shared" si="1454"/>
        <v>0</v>
      </c>
      <c r="AB872" s="411">
        <f t="shared" si="1454"/>
        <v>0</v>
      </c>
      <c r="AC872" s="411">
        <f t="shared" si="1454"/>
        <v>0</v>
      </c>
      <c r="AD872" s="411">
        <f t="shared" si="1454"/>
        <v>0</v>
      </c>
      <c r="AE872" s="411">
        <f t="shared" si="1454"/>
        <v>0</v>
      </c>
      <c r="AF872" s="411">
        <f t="shared" ref="AF872" si="1455">AF871</f>
        <v>0</v>
      </c>
      <c r="AG872" s="411">
        <f t="shared" ref="AG872" si="1456">AG871</f>
        <v>0</v>
      </c>
      <c r="AH872" s="411">
        <f t="shared" ref="AH872" si="1457">AH871</f>
        <v>0</v>
      </c>
      <c r="AI872" s="411">
        <f t="shared" ref="AI872" si="1458">AI871</f>
        <v>0</v>
      </c>
      <c r="AJ872" s="411">
        <f t="shared" ref="AJ872" si="1459">AJ871</f>
        <v>0</v>
      </c>
      <c r="AK872" s="411">
        <f t="shared" ref="AK872" si="1460">AK871</f>
        <v>0</v>
      </c>
      <c r="AL872" s="411">
        <f>AL871</f>
        <v>0</v>
      </c>
      <c r="AM872" s="306"/>
    </row>
    <row r="873" spans="1:39"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0"/>
      <c r="AA875" s="410"/>
      <c r="AB875" s="410"/>
      <c r="AC875" s="410"/>
      <c r="AD875" s="410"/>
      <c r="AE875" s="410"/>
      <c r="AF875" s="415"/>
      <c r="AG875" s="415"/>
      <c r="AH875" s="415"/>
      <c r="AI875" s="415"/>
      <c r="AJ875" s="415"/>
      <c r="AK875" s="415"/>
      <c r="AL875" s="415"/>
      <c r="AM875" s="296">
        <f>SUM(Y875:AL875)</f>
        <v>0</v>
      </c>
    </row>
    <row r="876" spans="1:39"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E876" si="1461">Z875</f>
        <v>0</v>
      </c>
      <c r="AA876" s="411">
        <f t="shared" si="1461"/>
        <v>0</v>
      </c>
      <c r="AB876" s="411">
        <f t="shared" si="1461"/>
        <v>0</v>
      </c>
      <c r="AC876" s="411">
        <f t="shared" si="1461"/>
        <v>0</v>
      </c>
      <c r="AD876" s="411">
        <f t="shared" si="1461"/>
        <v>0</v>
      </c>
      <c r="AE876" s="411">
        <f t="shared" si="1461"/>
        <v>0</v>
      </c>
      <c r="AF876" s="411">
        <f t="shared" ref="AF876" si="1462">AF875</f>
        <v>0</v>
      </c>
      <c r="AG876" s="411">
        <f t="shared" ref="AG876" si="1463">AG875</f>
        <v>0</v>
      </c>
      <c r="AH876" s="411">
        <f t="shared" ref="AH876" si="1464">AH875</f>
        <v>0</v>
      </c>
      <c r="AI876" s="411">
        <f t="shared" ref="AI876" si="1465">AI875</f>
        <v>0</v>
      </c>
      <c r="AJ876" s="411">
        <f t="shared" ref="AJ876" si="1466">AJ875</f>
        <v>0</v>
      </c>
      <c r="AK876" s="411">
        <f t="shared" ref="AK876" si="1467">AK875</f>
        <v>0</v>
      </c>
      <c r="AL876" s="411">
        <f t="shared" ref="AL876" si="1468">AL875</f>
        <v>0</v>
      </c>
      <c r="AM876" s="306"/>
    </row>
    <row r="877" spans="1:39"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0"/>
      <c r="AA878" s="410"/>
      <c r="AB878" s="410"/>
      <c r="AC878" s="410"/>
      <c r="AD878" s="410"/>
      <c r="AE878" s="410"/>
      <c r="AF878" s="415"/>
      <c r="AG878" s="415"/>
      <c r="AH878" s="415"/>
      <c r="AI878" s="415"/>
      <c r="AJ878" s="415"/>
      <c r="AK878" s="415"/>
      <c r="AL878" s="415"/>
      <c r="AM878" s="296">
        <f>SUM(Y878:AL878)</f>
        <v>0</v>
      </c>
    </row>
    <row r="879" spans="1:39"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E879" si="1469">Z878</f>
        <v>0</v>
      </c>
      <c r="AA879" s="411">
        <f t="shared" si="1469"/>
        <v>0</v>
      </c>
      <c r="AB879" s="411">
        <f t="shared" si="1469"/>
        <v>0</v>
      </c>
      <c r="AC879" s="411">
        <f t="shared" si="1469"/>
        <v>0</v>
      </c>
      <c r="AD879" s="411">
        <f t="shared" si="1469"/>
        <v>0</v>
      </c>
      <c r="AE879" s="411">
        <f t="shared" si="1469"/>
        <v>0</v>
      </c>
      <c r="AF879" s="411">
        <f t="shared" ref="AF879" si="1470">AF878</f>
        <v>0</v>
      </c>
      <c r="AG879" s="411">
        <f t="shared" ref="AG879" si="1471">AG878</f>
        <v>0</v>
      </c>
      <c r="AH879" s="411">
        <f t="shared" ref="AH879" si="1472">AH878</f>
        <v>0</v>
      </c>
      <c r="AI879" s="411">
        <f t="shared" ref="AI879" si="1473">AI878</f>
        <v>0</v>
      </c>
      <c r="AJ879" s="411">
        <f t="shared" ref="AJ879" si="1474">AJ878</f>
        <v>0</v>
      </c>
      <c r="AK879" s="411">
        <f t="shared" ref="AK879" si="1475">AK878</f>
        <v>0</v>
      </c>
      <c r="AL879" s="411">
        <f t="shared" ref="AL879" si="1476">AL878</f>
        <v>0</v>
      </c>
      <c r="AM879" s="306"/>
    </row>
    <row r="880" spans="1:39"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0"/>
      <c r="AA881" s="410"/>
      <c r="AB881" s="410"/>
      <c r="AC881" s="410"/>
      <c r="AD881" s="410"/>
      <c r="AE881" s="410"/>
      <c r="AF881" s="415"/>
      <c r="AG881" s="415"/>
      <c r="AH881" s="415"/>
      <c r="AI881" s="415"/>
      <c r="AJ881" s="415"/>
      <c r="AK881" s="415"/>
      <c r="AL881" s="415"/>
      <c r="AM881" s="296">
        <f>SUM(Y881:AL881)</f>
        <v>0</v>
      </c>
    </row>
    <row r="882" spans="1:39"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E882" si="1477">Z881</f>
        <v>0</v>
      </c>
      <c r="AA882" s="411">
        <f t="shared" si="1477"/>
        <v>0</v>
      </c>
      <c r="AB882" s="411">
        <f t="shared" si="1477"/>
        <v>0</v>
      </c>
      <c r="AC882" s="411">
        <f t="shared" si="1477"/>
        <v>0</v>
      </c>
      <c r="AD882" s="411">
        <f t="shared" si="1477"/>
        <v>0</v>
      </c>
      <c r="AE882" s="411">
        <f t="shared" si="1477"/>
        <v>0</v>
      </c>
      <c r="AF882" s="411">
        <f t="shared" ref="AF882" si="1478">AF881</f>
        <v>0</v>
      </c>
      <c r="AG882" s="411">
        <f t="shared" ref="AG882" si="1479">AG881</f>
        <v>0</v>
      </c>
      <c r="AH882" s="411">
        <f t="shared" ref="AH882" si="1480">AH881</f>
        <v>0</v>
      </c>
      <c r="AI882" s="411">
        <f t="shared" ref="AI882" si="1481">AI881</f>
        <v>0</v>
      </c>
      <c r="AJ882" s="411">
        <f t="shared" ref="AJ882" si="1482">AJ881</f>
        <v>0</v>
      </c>
      <c r="AK882" s="411">
        <f t="shared" ref="AK882" si="1483">AK881</f>
        <v>0</v>
      </c>
      <c r="AL882" s="411">
        <f t="shared" ref="AL882" si="1484">AL881</f>
        <v>0</v>
      </c>
      <c r="AM882" s="306"/>
    </row>
    <row r="883" spans="1:39"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0"/>
      <c r="AA885" s="410"/>
      <c r="AB885" s="410"/>
      <c r="AC885" s="410"/>
      <c r="AD885" s="410"/>
      <c r="AE885" s="410"/>
      <c r="AF885" s="415"/>
      <c r="AG885" s="415"/>
      <c r="AH885" s="415"/>
      <c r="AI885" s="415"/>
      <c r="AJ885" s="415"/>
      <c r="AK885" s="415"/>
      <c r="AL885" s="415"/>
      <c r="AM885" s="296">
        <f>SUM(Y885:AL885)</f>
        <v>0</v>
      </c>
    </row>
    <row r="886" spans="1:39"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E886" si="1485">Z885</f>
        <v>0</v>
      </c>
      <c r="AA886" s="411">
        <f t="shared" si="1485"/>
        <v>0</v>
      </c>
      <c r="AB886" s="411">
        <f t="shared" si="1485"/>
        <v>0</v>
      </c>
      <c r="AC886" s="411">
        <f t="shared" si="1485"/>
        <v>0</v>
      </c>
      <c r="AD886" s="411">
        <f t="shared" si="1485"/>
        <v>0</v>
      </c>
      <c r="AE886" s="411">
        <f t="shared" si="1485"/>
        <v>0</v>
      </c>
      <c r="AF886" s="411">
        <f t="shared" ref="AF886" si="1486">AF885</f>
        <v>0</v>
      </c>
      <c r="AG886" s="411">
        <f t="shared" ref="AG886" si="1487">AG885</f>
        <v>0</v>
      </c>
      <c r="AH886" s="411">
        <f t="shared" ref="AH886" si="1488">AH885</f>
        <v>0</v>
      </c>
      <c r="AI886" s="411">
        <f t="shared" ref="AI886" si="1489">AI885</f>
        <v>0</v>
      </c>
      <c r="AJ886" s="411">
        <f t="shared" ref="AJ886" si="1490">AJ885</f>
        <v>0</v>
      </c>
      <c r="AK886" s="411">
        <f t="shared" ref="AK886" si="1491">AK885</f>
        <v>0</v>
      </c>
      <c r="AL886" s="411">
        <f t="shared" ref="AL886" si="1492">AL885</f>
        <v>0</v>
      </c>
      <c r="AM886" s="306"/>
    </row>
    <row r="887" spans="1:39"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0"/>
      <c r="AA888" s="410"/>
      <c r="AB888" s="410"/>
      <c r="AC888" s="410"/>
      <c r="AD888" s="410"/>
      <c r="AE888" s="410"/>
      <c r="AF888" s="415"/>
      <c r="AG888" s="415"/>
      <c r="AH888" s="415"/>
      <c r="AI888" s="415"/>
      <c r="AJ888" s="415"/>
      <c r="AK888" s="415"/>
      <c r="AL888" s="415"/>
      <c r="AM888" s="296">
        <f>SUM(Y888:AL888)</f>
        <v>0</v>
      </c>
    </row>
    <row r="889" spans="1:39"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E889" si="1493">Z888</f>
        <v>0</v>
      </c>
      <c r="AA889" s="411">
        <f t="shared" si="1493"/>
        <v>0</v>
      </c>
      <c r="AB889" s="411">
        <f t="shared" si="1493"/>
        <v>0</v>
      </c>
      <c r="AC889" s="411">
        <f t="shared" si="1493"/>
        <v>0</v>
      </c>
      <c r="AD889" s="411">
        <f t="shared" si="1493"/>
        <v>0</v>
      </c>
      <c r="AE889" s="411">
        <f t="shared" si="1493"/>
        <v>0</v>
      </c>
      <c r="AF889" s="411">
        <f t="shared" ref="AF889" si="1494">AF888</f>
        <v>0</v>
      </c>
      <c r="AG889" s="411">
        <f t="shared" ref="AG889" si="1495">AG888</f>
        <v>0</v>
      </c>
      <c r="AH889" s="411">
        <f t="shared" ref="AH889" si="1496">AH888</f>
        <v>0</v>
      </c>
      <c r="AI889" s="411">
        <f t="shared" ref="AI889" si="1497">AI888</f>
        <v>0</v>
      </c>
      <c r="AJ889" s="411">
        <f t="shared" ref="AJ889" si="1498">AJ888</f>
        <v>0</v>
      </c>
      <c r="AK889" s="411">
        <f t="shared" ref="AK889" si="1499">AK888</f>
        <v>0</v>
      </c>
      <c r="AL889" s="411">
        <f t="shared" ref="AL889" si="1500">AL888</f>
        <v>0</v>
      </c>
      <c r="AM889" s="306"/>
    </row>
    <row r="890" spans="1:39"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0"/>
      <c r="AA891" s="410"/>
      <c r="AB891" s="410"/>
      <c r="AC891" s="410"/>
      <c r="AD891" s="410"/>
      <c r="AE891" s="410"/>
      <c r="AF891" s="415"/>
      <c r="AG891" s="415"/>
      <c r="AH891" s="415"/>
      <c r="AI891" s="415"/>
      <c r="AJ891" s="415"/>
      <c r="AK891" s="415"/>
      <c r="AL891" s="415"/>
      <c r="AM891" s="296">
        <f>SUM(Y891:AL891)</f>
        <v>0</v>
      </c>
    </row>
    <row r="892" spans="1:39"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E892" si="1501">Z891</f>
        <v>0</v>
      </c>
      <c r="AA892" s="411">
        <f t="shared" si="1501"/>
        <v>0</v>
      </c>
      <c r="AB892" s="411">
        <f t="shared" si="1501"/>
        <v>0</v>
      </c>
      <c r="AC892" s="411">
        <f t="shared" si="1501"/>
        <v>0</v>
      </c>
      <c r="AD892" s="411">
        <f t="shared" si="1501"/>
        <v>0</v>
      </c>
      <c r="AE892" s="411">
        <f t="shared" si="1501"/>
        <v>0</v>
      </c>
      <c r="AF892" s="411">
        <f t="shared" ref="AF892" si="1502">AF891</f>
        <v>0</v>
      </c>
      <c r="AG892" s="411">
        <f t="shared" ref="AG892" si="1503">AG891</f>
        <v>0</v>
      </c>
      <c r="AH892" s="411">
        <f t="shared" ref="AH892" si="1504">AH891</f>
        <v>0</v>
      </c>
      <c r="AI892" s="411">
        <f t="shared" ref="AI892" si="1505">AI891</f>
        <v>0</v>
      </c>
      <c r="AJ892" s="411">
        <f t="shared" ref="AJ892" si="1506">AJ891</f>
        <v>0</v>
      </c>
      <c r="AK892" s="411">
        <f t="shared" ref="AK892" si="1507">AK891</f>
        <v>0</v>
      </c>
      <c r="AL892" s="411">
        <f t="shared" ref="AL892" si="1508">AL891</f>
        <v>0</v>
      </c>
      <c r="AM892" s="306"/>
    </row>
    <row r="893" spans="1:39"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0"/>
      <c r="AA894" s="410"/>
      <c r="AB894" s="410"/>
      <c r="AC894" s="410"/>
      <c r="AD894" s="410"/>
      <c r="AE894" s="410"/>
      <c r="AF894" s="415"/>
      <c r="AG894" s="415"/>
      <c r="AH894" s="415"/>
      <c r="AI894" s="415"/>
      <c r="AJ894" s="415"/>
      <c r="AK894" s="415"/>
      <c r="AL894" s="415"/>
      <c r="AM894" s="296">
        <f>SUM(Y894:AL894)</f>
        <v>0</v>
      </c>
    </row>
    <row r="895" spans="1:39"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E895" si="1509">Z894</f>
        <v>0</v>
      </c>
      <c r="AA895" s="411">
        <f t="shared" si="1509"/>
        <v>0</v>
      </c>
      <c r="AB895" s="411">
        <f t="shared" si="1509"/>
        <v>0</v>
      </c>
      <c r="AC895" s="411">
        <f t="shared" si="1509"/>
        <v>0</v>
      </c>
      <c r="AD895" s="411">
        <f t="shared" si="1509"/>
        <v>0</v>
      </c>
      <c r="AE895" s="411">
        <f t="shared" si="1509"/>
        <v>0</v>
      </c>
      <c r="AF895" s="411">
        <f t="shared" ref="AF895" si="1510">AF894</f>
        <v>0</v>
      </c>
      <c r="AG895" s="411">
        <f t="shared" ref="AG895" si="1511">AG894</f>
        <v>0</v>
      </c>
      <c r="AH895" s="411">
        <f t="shared" ref="AH895" si="1512">AH894</f>
        <v>0</v>
      </c>
      <c r="AI895" s="411">
        <f t="shared" ref="AI895" si="1513">AI894</f>
        <v>0</v>
      </c>
      <c r="AJ895" s="411">
        <f t="shared" ref="AJ895" si="1514">AJ894</f>
        <v>0</v>
      </c>
      <c r="AK895" s="411">
        <f t="shared" ref="AK895" si="1515">AK894</f>
        <v>0</v>
      </c>
      <c r="AL895" s="411">
        <f t="shared" ref="AL895" si="1516">AL894</f>
        <v>0</v>
      </c>
      <c r="AM895" s="306"/>
    </row>
    <row r="896" spans="1:39"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0"/>
      <c r="AA897" s="410"/>
      <c r="AB897" s="410"/>
      <c r="AC897" s="410"/>
      <c r="AD897" s="410"/>
      <c r="AE897" s="410"/>
      <c r="AF897" s="415"/>
      <c r="AG897" s="415"/>
      <c r="AH897" s="415"/>
      <c r="AI897" s="415"/>
      <c r="AJ897" s="415"/>
      <c r="AK897" s="415"/>
      <c r="AL897" s="415"/>
      <c r="AM897" s="296">
        <f>SUM(Y897:AL897)</f>
        <v>0</v>
      </c>
    </row>
    <row r="898" spans="1:39"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E898" si="1517">Z897</f>
        <v>0</v>
      </c>
      <c r="AA898" s="411">
        <f t="shared" si="1517"/>
        <v>0</v>
      </c>
      <c r="AB898" s="411">
        <f t="shared" si="1517"/>
        <v>0</v>
      </c>
      <c r="AC898" s="411">
        <f t="shared" si="1517"/>
        <v>0</v>
      </c>
      <c r="AD898" s="411">
        <f t="shared" si="1517"/>
        <v>0</v>
      </c>
      <c r="AE898" s="411">
        <f t="shared" si="1517"/>
        <v>0</v>
      </c>
      <c r="AF898" s="411">
        <f t="shared" ref="AF898" si="1518">AF897</f>
        <v>0</v>
      </c>
      <c r="AG898" s="411">
        <f t="shared" ref="AG898" si="1519">AG897</f>
        <v>0</v>
      </c>
      <c r="AH898" s="411">
        <f t="shared" ref="AH898" si="1520">AH897</f>
        <v>0</v>
      </c>
      <c r="AI898" s="411">
        <f t="shared" ref="AI898" si="1521">AI897</f>
        <v>0</v>
      </c>
      <c r="AJ898" s="411">
        <f t="shared" ref="AJ898" si="1522">AJ897</f>
        <v>0</v>
      </c>
      <c r="AK898" s="411">
        <f t="shared" ref="AK898" si="1523">AK897</f>
        <v>0</v>
      </c>
      <c r="AL898" s="411">
        <f t="shared" ref="AL898" si="1524">AL897</f>
        <v>0</v>
      </c>
      <c r="AM898" s="306"/>
    </row>
    <row r="899" spans="1:39"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0"/>
      <c r="AA900" s="410"/>
      <c r="AB900" s="410"/>
      <c r="AC900" s="410"/>
      <c r="AD900" s="410"/>
      <c r="AE900" s="410"/>
      <c r="AF900" s="415"/>
      <c r="AG900" s="415"/>
      <c r="AH900" s="415"/>
      <c r="AI900" s="415"/>
      <c r="AJ900" s="415"/>
      <c r="AK900" s="415"/>
      <c r="AL900" s="415"/>
      <c r="AM900" s="296">
        <f>SUM(Y900:AL900)</f>
        <v>0</v>
      </c>
    </row>
    <row r="901" spans="1:39"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E901" si="1525">Z900</f>
        <v>0</v>
      </c>
      <c r="AA901" s="411">
        <f t="shared" si="1525"/>
        <v>0</v>
      </c>
      <c r="AB901" s="411">
        <f t="shared" si="1525"/>
        <v>0</v>
      </c>
      <c r="AC901" s="411">
        <f t="shared" si="1525"/>
        <v>0</v>
      </c>
      <c r="AD901" s="411">
        <f t="shared" si="1525"/>
        <v>0</v>
      </c>
      <c r="AE901" s="411">
        <f t="shared" si="1525"/>
        <v>0</v>
      </c>
      <c r="AF901" s="411">
        <f t="shared" ref="AF901" si="1526">AF900</f>
        <v>0</v>
      </c>
      <c r="AG901" s="411">
        <f t="shared" ref="AG901" si="1527">AG900</f>
        <v>0</v>
      </c>
      <c r="AH901" s="411">
        <f t="shared" ref="AH901" si="1528">AH900</f>
        <v>0</v>
      </c>
      <c r="AI901" s="411">
        <f t="shared" ref="AI901" si="1529">AI900</f>
        <v>0</v>
      </c>
      <c r="AJ901" s="411">
        <f t="shared" ref="AJ901" si="1530">AJ900</f>
        <v>0</v>
      </c>
      <c r="AK901" s="411">
        <f t="shared" ref="AK901" si="1531">AK900</f>
        <v>0</v>
      </c>
      <c r="AL901" s="411">
        <f t="shared" ref="AL901" si="1532">AL900</f>
        <v>0</v>
      </c>
      <c r="AM901" s="306"/>
    </row>
    <row r="902" spans="1:39"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0"/>
      <c r="AA903" s="410"/>
      <c r="AB903" s="410"/>
      <c r="AC903" s="410"/>
      <c r="AD903" s="410"/>
      <c r="AE903" s="410"/>
      <c r="AF903" s="415"/>
      <c r="AG903" s="415"/>
      <c r="AH903" s="415"/>
      <c r="AI903" s="415"/>
      <c r="AJ903" s="415"/>
      <c r="AK903" s="415"/>
      <c r="AL903" s="415"/>
      <c r="AM903" s="296">
        <f>SUM(Y903:AL903)</f>
        <v>0</v>
      </c>
    </row>
    <row r="904" spans="1:39" outlineLevel="1">
      <c r="A904" s="531"/>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E904" si="1533">Z903</f>
        <v>0</v>
      </c>
      <c r="AA904" s="411">
        <f t="shared" si="1533"/>
        <v>0</v>
      </c>
      <c r="AB904" s="411">
        <f t="shared" si="1533"/>
        <v>0</v>
      </c>
      <c r="AC904" s="411">
        <f t="shared" si="1533"/>
        <v>0</v>
      </c>
      <c r="AD904" s="411">
        <f t="shared" si="1533"/>
        <v>0</v>
      </c>
      <c r="AE904" s="411">
        <f t="shared" si="1533"/>
        <v>0</v>
      </c>
      <c r="AF904" s="411">
        <f t="shared" ref="AF904" si="1534">AF903</f>
        <v>0</v>
      </c>
      <c r="AG904" s="411">
        <f t="shared" ref="AG904" si="1535">AG903</f>
        <v>0</v>
      </c>
      <c r="AH904" s="411">
        <f t="shared" ref="AH904" si="1536">AH903</f>
        <v>0</v>
      </c>
      <c r="AI904" s="411">
        <f t="shared" ref="AI904" si="1537">AI903</f>
        <v>0</v>
      </c>
      <c r="AJ904" s="411">
        <f t="shared" ref="AJ904" si="1538">AJ903</f>
        <v>0</v>
      </c>
      <c r="AK904" s="411">
        <f t="shared" ref="AK904" si="1539">AK903</f>
        <v>0</v>
      </c>
      <c r="AL904" s="411">
        <f t="shared" ref="AL904" si="1540">AL903</f>
        <v>0</v>
      </c>
      <c r="AM904" s="306"/>
    </row>
    <row r="905" spans="1:39"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0"/>
      <c r="AA906" s="410"/>
      <c r="AB906" s="410"/>
      <c r="AC906" s="410"/>
      <c r="AD906" s="410"/>
      <c r="AE906" s="410"/>
      <c r="AF906" s="415"/>
      <c r="AG906" s="415"/>
      <c r="AH906" s="415"/>
      <c r="AI906" s="415"/>
      <c r="AJ906" s="415"/>
      <c r="AK906" s="415"/>
      <c r="AL906" s="415"/>
      <c r="AM906" s="296">
        <f>SUM(Y906:AL906)</f>
        <v>0</v>
      </c>
    </row>
    <row r="907" spans="1:39"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E907" si="1541">Z906</f>
        <v>0</v>
      </c>
      <c r="AA907" s="411">
        <f t="shared" si="1541"/>
        <v>0</v>
      </c>
      <c r="AB907" s="411">
        <f t="shared" si="1541"/>
        <v>0</v>
      </c>
      <c r="AC907" s="411">
        <f t="shared" si="1541"/>
        <v>0</v>
      </c>
      <c r="AD907" s="411">
        <f t="shared" si="1541"/>
        <v>0</v>
      </c>
      <c r="AE907" s="411">
        <f t="shared" si="1541"/>
        <v>0</v>
      </c>
      <c r="AF907" s="411">
        <f t="shared" ref="AF907" si="1542">AF906</f>
        <v>0</v>
      </c>
      <c r="AG907" s="411">
        <f t="shared" ref="AG907" si="1543">AG906</f>
        <v>0</v>
      </c>
      <c r="AH907" s="411">
        <f t="shared" ref="AH907" si="1544">AH906</f>
        <v>0</v>
      </c>
      <c r="AI907" s="411">
        <f t="shared" ref="AI907" si="1545">AI906</f>
        <v>0</v>
      </c>
      <c r="AJ907" s="411">
        <f t="shared" ref="AJ907" si="1546">AJ906</f>
        <v>0</v>
      </c>
      <c r="AK907" s="411">
        <f t="shared" ref="AK907" si="1547">AK906</f>
        <v>0</v>
      </c>
      <c r="AL907" s="411">
        <f t="shared" ref="AL907" si="1548">AL906</f>
        <v>0</v>
      </c>
      <c r="AM907" s="306"/>
    </row>
    <row r="908" spans="1:39"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0"/>
      <c r="AA909" s="410"/>
      <c r="AB909" s="410"/>
      <c r="AC909" s="410"/>
      <c r="AD909" s="410"/>
      <c r="AE909" s="410"/>
      <c r="AF909" s="415"/>
      <c r="AG909" s="415"/>
      <c r="AH909" s="415"/>
      <c r="AI909" s="415"/>
      <c r="AJ909" s="415"/>
      <c r="AK909" s="415"/>
      <c r="AL909" s="415"/>
      <c r="AM909" s="296">
        <f>SUM(Y909:AL909)</f>
        <v>0</v>
      </c>
    </row>
    <row r="910" spans="1:39"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E910" si="1549">Z909</f>
        <v>0</v>
      </c>
      <c r="AA910" s="411">
        <f t="shared" si="1549"/>
        <v>0</v>
      </c>
      <c r="AB910" s="411">
        <f t="shared" si="1549"/>
        <v>0</v>
      </c>
      <c r="AC910" s="411">
        <f t="shared" si="1549"/>
        <v>0</v>
      </c>
      <c r="AD910" s="411">
        <f t="shared" si="1549"/>
        <v>0</v>
      </c>
      <c r="AE910" s="411">
        <f t="shared" si="1549"/>
        <v>0</v>
      </c>
      <c r="AF910" s="411">
        <f t="shared" ref="AF910" si="1550">AF909</f>
        <v>0</v>
      </c>
      <c r="AG910" s="411">
        <f t="shared" ref="AG910" si="1551">AG909</f>
        <v>0</v>
      </c>
      <c r="AH910" s="411">
        <f t="shared" ref="AH910" si="1552">AH909</f>
        <v>0</v>
      </c>
      <c r="AI910" s="411">
        <f t="shared" ref="AI910" si="1553">AI909</f>
        <v>0</v>
      </c>
      <c r="AJ910" s="411">
        <f t="shared" ref="AJ910" si="1554">AJ909</f>
        <v>0</v>
      </c>
      <c r="AK910" s="411">
        <f t="shared" ref="AK910" si="1555">AK909</f>
        <v>0</v>
      </c>
      <c r="AL910" s="411">
        <f t="shared" ref="AL910" si="1556">AL909</f>
        <v>0</v>
      </c>
      <c r="AM910" s="306"/>
    </row>
    <row r="911" spans="1:39"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0"/>
      <c r="AA912" s="410"/>
      <c r="AB912" s="410"/>
      <c r="AC912" s="410"/>
      <c r="AD912" s="410"/>
      <c r="AE912" s="410"/>
      <c r="AF912" s="415"/>
      <c r="AG912" s="415"/>
      <c r="AH912" s="415"/>
      <c r="AI912" s="415"/>
      <c r="AJ912" s="415"/>
      <c r="AK912" s="415"/>
      <c r="AL912" s="415"/>
      <c r="AM912" s="296">
        <f>SUM(Y912:AL912)</f>
        <v>0</v>
      </c>
    </row>
    <row r="913" spans="1:39"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E913" si="1557">Z912</f>
        <v>0</v>
      </c>
      <c r="AA913" s="411">
        <f t="shared" si="1557"/>
        <v>0</v>
      </c>
      <c r="AB913" s="411">
        <f t="shared" si="1557"/>
        <v>0</v>
      </c>
      <c r="AC913" s="411">
        <f t="shared" si="1557"/>
        <v>0</v>
      </c>
      <c r="AD913" s="411">
        <f t="shared" si="1557"/>
        <v>0</v>
      </c>
      <c r="AE913" s="411">
        <f t="shared" si="1557"/>
        <v>0</v>
      </c>
      <c r="AF913" s="411">
        <f t="shared" ref="AF913" si="1558">AF912</f>
        <v>0</v>
      </c>
      <c r="AG913" s="411">
        <f t="shared" ref="AG913" si="1559">AG912</f>
        <v>0</v>
      </c>
      <c r="AH913" s="411">
        <f t="shared" ref="AH913" si="1560">AH912</f>
        <v>0</v>
      </c>
      <c r="AI913" s="411">
        <f t="shared" ref="AI913" si="1561">AI912</f>
        <v>0</v>
      </c>
      <c r="AJ913" s="411">
        <f t="shared" ref="AJ913" si="1562">AJ912</f>
        <v>0</v>
      </c>
      <c r="AK913" s="411">
        <f t="shared" ref="AK913" si="1563">AK912</f>
        <v>0</v>
      </c>
      <c r="AL913" s="411">
        <f t="shared" ref="AL913" si="1564">AL912</f>
        <v>0</v>
      </c>
      <c r="AM913" s="306"/>
    </row>
    <row r="914" spans="1:39"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0"/>
      <c r="AA915" s="410"/>
      <c r="AB915" s="410"/>
      <c r="AC915" s="410"/>
      <c r="AD915" s="410"/>
      <c r="AE915" s="410"/>
      <c r="AF915" s="415"/>
      <c r="AG915" s="415"/>
      <c r="AH915" s="415"/>
      <c r="AI915" s="415"/>
      <c r="AJ915" s="415"/>
      <c r="AK915" s="415"/>
      <c r="AL915" s="415"/>
      <c r="AM915" s="296">
        <f>SUM(Y915:AL915)</f>
        <v>0</v>
      </c>
    </row>
    <row r="916" spans="1:39"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E916" si="1565">Z915</f>
        <v>0</v>
      </c>
      <c r="AA916" s="411">
        <f t="shared" si="1565"/>
        <v>0</v>
      </c>
      <c r="AB916" s="411">
        <f t="shared" si="1565"/>
        <v>0</v>
      </c>
      <c r="AC916" s="411">
        <f t="shared" si="1565"/>
        <v>0</v>
      </c>
      <c r="AD916" s="411">
        <f t="shared" si="1565"/>
        <v>0</v>
      </c>
      <c r="AE916" s="411">
        <f t="shared" si="1565"/>
        <v>0</v>
      </c>
      <c r="AF916" s="411">
        <f t="shared" ref="AF916" si="1566">AF915</f>
        <v>0</v>
      </c>
      <c r="AG916" s="411">
        <f t="shared" ref="AG916" si="1567">AG915</f>
        <v>0</v>
      </c>
      <c r="AH916" s="411">
        <f t="shared" ref="AH916" si="1568">AH915</f>
        <v>0</v>
      </c>
      <c r="AI916" s="411">
        <f t="shared" ref="AI916" si="1569">AI915</f>
        <v>0</v>
      </c>
      <c r="AJ916" s="411">
        <f t="shared" ref="AJ916" si="1570">AJ915</f>
        <v>0</v>
      </c>
      <c r="AK916" s="411">
        <f t="shared" ref="AK916" si="1571">AK915</f>
        <v>0</v>
      </c>
      <c r="AL916" s="411">
        <f t="shared" ref="AL916" si="1572">AL915</f>
        <v>0</v>
      </c>
      <c r="AM916" s="306"/>
    </row>
    <row r="917" spans="1:39"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0"/>
      <c r="AA918" s="410"/>
      <c r="AB918" s="410"/>
      <c r="AC918" s="410"/>
      <c r="AD918" s="410"/>
      <c r="AE918" s="410"/>
      <c r="AF918" s="415"/>
      <c r="AG918" s="415"/>
      <c r="AH918" s="415"/>
      <c r="AI918" s="415"/>
      <c r="AJ918" s="415"/>
      <c r="AK918" s="415"/>
      <c r="AL918" s="415"/>
      <c r="AM918" s="296">
        <f>SUM(Y918:AL918)</f>
        <v>0</v>
      </c>
    </row>
    <row r="919" spans="1:39"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E919" si="1573">Z918</f>
        <v>0</v>
      </c>
      <c r="AA919" s="411">
        <f t="shared" si="1573"/>
        <v>0</v>
      </c>
      <c r="AB919" s="411">
        <f t="shared" si="1573"/>
        <v>0</v>
      </c>
      <c r="AC919" s="411">
        <f t="shared" si="1573"/>
        <v>0</v>
      </c>
      <c r="AD919" s="411">
        <f t="shared" si="1573"/>
        <v>0</v>
      </c>
      <c r="AE919" s="411">
        <f t="shared" si="1573"/>
        <v>0</v>
      </c>
      <c r="AF919" s="411">
        <f t="shared" ref="AF919" si="1574">AF918</f>
        <v>0</v>
      </c>
      <c r="AG919" s="411">
        <f t="shared" ref="AG919" si="1575">AG918</f>
        <v>0</v>
      </c>
      <c r="AH919" s="411">
        <f t="shared" ref="AH919" si="1576">AH918</f>
        <v>0</v>
      </c>
      <c r="AI919" s="411">
        <f t="shared" ref="AI919" si="1577">AI918</f>
        <v>0</v>
      </c>
      <c r="AJ919" s="411">
        <f t="shared" ref="AJ919" si="1578">AJ918</f>
        <v>0</v>
      </c>
      <c r="AK919" s="411">
        <f t="shared" ref="AK919" si="1579">AK918</f>
        <v>0</v>
      </c>
      <c r="AL919" s="411">
        <f t="shared" ref="AL919" si="1580">AL918</f>
        <v>0</v>
      </c>
      <c r="AM919" s="306"/>
    </row>
    <row r="920" spans="1:39"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0"/>
      <c r="AA921" s="410"/>
      <c r="AB921" s="410"/>
      <c r="AC921" s="410"/>
      <c r="AD921" s="410"/>
      <c r="AE921" s="410"/>
      <c r="AF921" s="415"/>
      <c r="AG921" s="415"/>
      <c r="AH921" s="415"/>
      <c r="AI921" s="415"/>
      <c r="AJ921" s="415"/>
      <c r="AK921" s="415"/>
      <c r="AL921" s="415"/>
      <c r="AM921" s="296">
        <f>SUM(Y921:AL921)</f>
        <v>0</v>
      </c>
    </row>
    <row r="922" spans="1:39"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E922" si="1581">Z921</f>
        <v>0</v>
      </c>
      <c r="AA922" s="411">
        <f t="shared" si="1581"/>
        <v>0</v>
      </c>
      <c r="AB922" s="411">
        <f t="shared" si="1581"/>
        <v>0</v>
      </c>
      <c r="AC922" s="411">
        <f t="shared" si="1581"/>
        <v>0</v>
      </c>
      <c r="AD922" s="411">
        <f t="shared" si="1581"/>
        <v>0</v>
      </c>
      <c r="AE922" s="411">
        <f t="shared" si="1581"/>
        <v>0</v>
      </c>
      <c r="AF922" s="411">
        <f t="shared" ref="AF922" si="1582">AF921</f>
        <v>0</v>
      </c>
      <c r="AG922" s="411">
        <f t="shared" ref="AG922" si="1583">AG921</f>
        <v>0</v>
      </c>
      <c r="AH922" s="411">
        <f t="shared" ref="AH922" si="1584">AH921</f>
        <v>0</v>
      </c>
      <c r="AI922" s="411">
        <f t="shared" ref="AI922" si="1585">AI921</f>
        <v>0</v>
      </c>
      <c r="AJ922" s="411">
        <f t="shared" ref="AJ922" si="1586">AJ921</f>
        <v>0</v>
      </c>
      <c r="AK922" s="411">
        <f t="shared" ref="AK922" si="1587">AK921</f>
        <v>0</v>
      </c>
      <c r="AL922" s="411">
        <f t="shared" ref="AL922" si="1588">AL921</f>
        <v>0</v>
      </c>
      <c r="AM922" s="306"/>
    </row>
    <row r="923" spans="1:39"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0"/>
      <c r="AA924" s="410"/>
      <c r="AB924" s="410"/>
      <c r="AC924" s="410"/>
      <c r="AD924" s="410"/>
      <c r="AE924" s="410"/>
      <c r="AF924" s="415"/>
      <c r="AG924" s="415"/>
      <c r="AH924" s="415"/>
      <c r="AI924" s="415"/>
      <c r="AJ924" s="415"/>
      <c r="AK924" s="415"/>
      <c r="AL924" s="415"/>
      <c r="AM924" s="296">
        <f>SUM(Y924:AL924)</f>
        <v>0</v>
      </c>
    </row>
    <row r="925" spans="1:39"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E925" si="1589">Z924</f>
        <v>0</v>
      </c>
      <c r="AA925" s="411">
        <f t="shared" si="1589"/>
        <v>0</v>
      </c>
      <c r="AB925" s="411">
        <f t="shared" si="1589"/>
        <v>0</v>
      </c>
      <c r="AC925" s="411">
        <f t="shared" si="1589"/>
        <v>0</v>
      </c>
      <c r="AD925" s="411">
        <f t="shared" si="1589"/>
        <v>0</v>
      </c>
      <c r="AE925" s="411">
        <f t="shared" si="1589"/>
        <v>0</v>
      </c>
      <c r="AF925" s="411">
        <f t="shared" ref="AF925" si="1590">AF924</f>
        <v>0</v>
      </c>
      <c r="AG925" s="411">
        <f t="shared" ref="AG925" si="1591">AG924</f>
        <v>0</v>
      </c>
      <c r="AH925" s="411">
        <f t="shared" ref="AH925" si="1592">AH924</f>
        <v>0</v>
      </c>
      <c r="AI925" s="411">
        <f t="shared" ref="AI925" si="1593">AI924</f>
        <v>0</v>
      </c>
      <c r="AJ925" s="411">
        <f t="shared" ref="AJ925" si="1594">AJ924</f>
        <v>0</v>
      </c>
      <c r="AK925" s="411">
        <f t="shared" ref="AK925" si="1595">AK924</f>
        <v>0</v>
      </c>
      <c r="AL925" s="411">
        <f t="shared" ref="AL925" si="1596">AL924</f>
        <v>0</v>
      </c>
      <c r="AM925" s="306"/>
    </row>
    <row r="926" spans="1:39"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162365</v>
      </c>
      <c r="Z928" s="392">
        <f>HLOOKUP(Z584,'2. LRAMVA Threshold'!$B$42:$Q$53,11,FALSE)</f>
        <v>74389</v>
      </c>
      <c r="AA928" s="392">
        <f>HLOOKUP(AA584,'2. LRAMVA Threshold'!$B$42:$Q$53,11,FALSE)</f>
        <v>432.56</v>
      </c>
      <c r="AB928" s="392">
        <f>HLOOKUP(AB584,'2. LRAMVA Threshold'!$B$42:$Q$53,11,FALSE)</f>
        <v>406.65</v>
      </c>
      <c r="AC928" s="392">
        <f>HLOOKUP(AC584,'2. LRAMVA Threshold'!$B$42:$Q$53,11,FALSE)</f>
        <v>0.46</v>
      </c>
      <c r="AD928" s="392">
        <f>HLOOKUP(AD584,'2. LRAMVA Threshold'!$B$42:$Q$53,11,FALSE)</f>
        <v>1405.07</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1.4E-3</v>
      </c>
      <c r="Z930" s="341">
        <f>HLOOKUP(Z$35,'3.  Distribution Rates'!$C$122:$P$133,11,FALSE)</f>
        <v>6.4999999999999997E-3</v>
      </c>
      <c r="AA930" s="341">
        <f>HLOOKUP(AA$35,'3.  Distribution Rates'!$C$122:$P$133,11,FALSE)</f>
        <v>1.7897000000000001</v>
      </c>
      <c r="AB930" s="341">
        <f>HLOOKUP(AB$35,'3.  Distribution Rates'!$C$122:$P$133,11,FALSE)</f>
        <v>1.1890000000000001</v>
      </c>
      <c r="AC930" s="341">
        <f>HLOOKUP(AC$35,'3.  Distribution Rates'!$C$122:$P$133,11,FALSE)</f>
        <v>8.3086000000000002</v>
      </c>
      <c r="AD930" s="341">
        <f>HLOOKUP(AD$35,'3.  Distribution Rates'!$C$122:$P$133,11,FALSE)</f>
        <v>2.6206999999999998</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1597">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1597"/>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1597"/>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127.514188193</v>
      </c>
      <c r="Z934" s="378">
        <f>'4.  2011-2014 LRAM'!Z530*Z930</f>
        <v>599.7657252665</v>
      </c>
      <c r="AA934" s="378">
        <f>'4.  2011-2014 LRAM'!AA530*AA930</f>
        <v>579.92503736586411</v>
      </c>
      <c r="AB934" s="378">
        <f>'4.  2011-2014 LRAM'!AB530*AB930</f>
        <v>232.49495128234199</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1597"/>
        <v>1539.6999021077061</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1598">Y211*Y930</f>
        <v>596.904</v>
      </c>
      <c r="Z935" s="378">
        <f t="shared" si="1598"/>
        <v>792.22392730000001</v>
      </c>
      <c r="AA935" s="378">
        <f t="shared" si="1598"/>
        <v>557.57673972000009</v>
      </c>
      <c r="AB935" s="378">
        <f t="shared" si="1598"/>
        <v>157.04216880000001</v>
      </c>
      <c r="AC935" s="378">
        <f t="shared" si="1598"/>
        <v>0</v>
      </c>
      <c r="AD935" s="378">
        <f t="shared" si="1598"/>
        <v>1160.2352557200002</v>
      </c>
      <c r="AE935" s="378">
        <f t="shared" si="1598"/>
        <v>0</v>
      </c>
      <c r="AF935" s="378">
        <f t="shared" si="1598"/>
        <v>0</v>
      </c>
      <c r="AG935" s="378">
        <f t="shared" si="1598"/>
        <v>0</v>
      </c>
      <c r="AH935" s="378">
        <f t="shared" si="1598"/>
        <v>0</v>
      </c>
      <c r="AI935" s="378">
        <f t="shared" si="1598"/>
        <v>0</v>
      </c>
      <c r="AJ935" s="378">
        <f t="shared" si="1598"/>
        <v>0</v>
      </c>
      <c r="AK935" s="378">
        <f t="shared" si="1598"/>
        <v>0</v>
      </c>
      <c r="AL935" s="378">
        <f t="shared" si="1598"/>
        <v>0</v>
      </c>
      <c r="AM935" s="628">
        <f t="shared" si="1597"/>
        <v>3263.9820915400005</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1599">Y394*Y930</f>
        <v>578.26160000000004</v>
      </c>
      <c r="Z936" s="378">
        <f t="shared" si="1599"/>
        <v>1379.4156700999999</v>
      </c>
      <c r="AA936" s="378">
        <f t="shared" si="1599"/>
        <v>563.85858671999995</v>
      </c>
      <c r="AB936" s="378">
        <f t="shared" si="1599"/>
        <v>2484.1130183999999</v>
      </c>
      <c r="AC936" s="378">
        <f t="shared" si="1599"/>
        <v>0</v>
      </c>
      <c r="AD936" s="378">
        <f t="shared" si="1599"/>
        <v>0</v>
      </c>
      <c r="AE936" s="378">
        <f t="shared" si="1599"/>
        <v>0</v>
      </c>
      <c r="AF936" s="378">
        <f t="shared" si="1599"/>
        <v>0</v>
      </c>
      <c r="AG936" s="378">
        <f t="shared" si="1599"/>
        <v>0</v>
      </c>
      <c r="AH936" s="378">
        <f t="shared" si="1599"/>
        <v>0</v>
      </c>
      <c r="AI936" s="378">
        <f t="shared" si="1599"/>
        <v>0</v>
      </c>
      <c r="AJ936" s="378">
        <f t="shared" si="1599"/>
        <v>0</v>
      </c>
      <c r="AK936" s="378">
        <f t="shared" si="1599"/>
        <v>0</v>
      </c>
      <c r="AL936" s="378">
        <f t="shared" si="1599"/>
        <v>0</v>
      </c>
      <c r="AM936" s="628">
        <f t="shared" si="1597"/>
        <v>5005.6488752200003</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1600">Y577*Y930</f>
        <v>577.77859999999998</v>
      </c>
      <c r="Z937" s="378">
        <f t="shared" si="1600"/>
        <v>75.48917999999999</v>
      </c>
      <c r="AA937" s="378">
        <f t="shared" si="1600"/>
        <v>98.791440000000009</v>
      </c>
      <c r="AB937" s="378">
        <f t="shared" si="1600"/>
        <v>192.61799999999999</v>
      </c>
      <c r="AC937" s="378">
        <f t="shared" si="1600"/>
        <v>0</v>
      </c>
      <c r="AD937" s="378">
        <f t="shared" si="1600"/>
        <v>0</v>
      </c>
      <c r="AE937" s="378">
        <f t="shared" si="1600"/>
        <v>0</v>
      </c>
      <c r="AF937" s="378">
        <f t="shared" si="1600"/>
        <v>0</v>
      </c>
      <c r="AG937" s="378">
        <f t="shared" si="1600"/>
        <v>0</v>
      </c>
      <c r="AH937" s="378">
        <f t="shared" si="1600"/>
        <v>0</v>
      </c>
      <c r="AI937" s="378">
        <f t="shared" si="1600"/>
        <v>0</v>
      </c>
      <c r="AJ937" s="378">
        <f t="shared" si="1600"/>
        <v>0</v>
      </c>
      <c r="AK937" s="378">
        <f t="shared" si="1600"/>
        <v>0</v>
      </c>
      <c r="AL937" s="378">
        <f t="shared" si="1600"/>
        <v>0</v>
      </c>
      <c r="AM937" s="628">
        <f t="shared" si="1597"/>
        <v>944.67722000000003</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1601">Y760*Y930</f>
        <v>157.67500000000001</v>
      </c>
      <c r="Z938" s="378">
        <f t="shared" si="1601"/>
        <v>215.18249999999998</v>
      </c>
      <c r="AA938" s="378">
        <f t="shared" si="1601"/>
        <v>340.21655052721275</v>
      </c>
      <c r="AB938" s="378">
        <f t="shared" si="1601"/>
        <v>0</v>
      </c>
      <c r="AC938" s="378">
        <f t="shared" si="1601"/>
        <v>0</v>
      </c>
      <c r="AD938" s="378">
        <f t="shared" si="1601"/>
        <v>0</v>
      </c>
      <c r="AE938" s="378">
        <f t="shared" si="1601"/>
        <v>0</v>
      </c>
      <c r="AF938" s="378">
        <f t="shared" si="1601"/>
        <v>0</v>
      </c>
      <c r="AG938" s="378">
        <f t="shared" si="1601"/>
        <v>0</v>
      </c>
      <c r="AH938" s="378">
        <f t="shared" si="1601"/>
        <v>0</v>
      </c>
      <c r="AI938" s="378">
        <f t="shared" si="1601"/>
        <v>0</v>
      </c>
      <c r="AJ938" s="378">
        <f t="shared" si="1601"/>
        <v>0</v>
      </c>
      <c r="AK938" s="378">
        <f t="shared" si="1601"/>
        <v>0</v>
      </c>
      <c r="AL938" s="378">
        <f t="shared" si="1601"/>
        <v>0</v>
      </c>
      <c r="AM938" s="628">
        <f t="shared" si="1597"/>
        <v>713.07405052721265</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1602">Z927*Z930</f>
        <v>0</v>
      </c>
      <c r="AA939" s="378">
        <f t="shared" si="1602"/>
        <v>0</v>
      </c>
      <c r="AB939" s="378">
        <f t="shared" si="1602"/>
        <v>0</v>
      </c>
      <c r="AC939" s="378">
        <f t="shared" si="1602"/>
        <v>0</v>
      </c>
      <c r="AD939" s="378">
        <f t="shared" si="1602"/>
        <v>0</v>
      </c>
      <c r="AE939" s="378">
        <f t="shared" si="1602"/>
        <v>0</v>
      </c>
      <c r="AF939" s="378">
        <f t="shared" si="1602"/>
        <v>0</v>
      </c>
      <c r="AG939" s="378">
        <f t="shared" si="1602"/>
        <v>0</v>
      </c>
      <c r="AH939" s="378">
        <f t="shared" si="1602"/>
        <v>0</v>
      </c>
      <c r="AI939" s="378">
        <f t="shared" si="1602"/>
        <v>0</v>
      </c>
      <c r="AJ939" s="378">
        <f t="shared" si="1602"/>
        <v>0</v>
      </c>
      <c r="AK939" s="378">
        <f t="shared" si="1602"/>
        <v>0</v>
      </c>
      <c r="AL939" s="378">
        <f t="shared" si="1602"/>
        <v>0</v>
      </c>
      <c r="AM939" s="628">
        <f t="shared" si="1597"/>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2038.1333881930002</v>
      </c>
      <c r="Z940" s="346">
        <f t="shared" ref="Z940:AE940" si="1603">SUM(Z931:Z939)</f>
        <v>3062.0770026665</v>
      </c>
      <c r="AA940" s="346">
        <f t="shared" si="1603"/>
        <v>2140.3683543330767</v>
      </c>
      <c r="AB940" s="346">
        <f t="shared" si="1603"/>
        <v>3066.2681384823418</v>
      </c>
      <c r="AC940" s="346">
        <f t="shared" si="1603"/>
        <v>0</v>
      </c>
      <c r="AD940" s="346">
        <f t="shared" si="1603"/>
        <v>1160.2352557200002</v>
      </c>
      <c r="AE940" s="346">
        <f t="shared" si="1603"/>
        <v>0</v>
      </c>
      <c r="AF940" s="346">
        <f>SUM(AF931:AF939)</f>
        <v>0</v>
      </c>
      <c r="AG940" s="346">
        <f t="shared" ref="AG940:AL940" si="1604">SUM(AG931:AG939)</f>
        <v>0</v>
      </c>
      <c r="AH940" s="346">
        <f t="shared" si="1604"/>
        <v>0</v>
      </c>
      <c r="AI940" s="346">
        <f t="shared" si="1604"/>
        <v>0</v>
      </c>
      <c r="AJ940" s="346">
        <f t="shared" si="1604"/>
        <v>0</v>
      </c>
      <c r="AK940" s="346">
        <f t="shared" si="1604"/>
        <v>0</v>
      </c>
      <c r="AL940" s="346">
        <f t="shared" si="1604"/>
        <v>0</v>
      </c>
      <c r="AM940" s="407">
        <f>SUM(AM931:AM939)</f>
        <v>11467.082139394919</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227.31100000000001</v>
      </c>
      <c r="Z941" s="347">
        <f t="shared" ref="Z941:AE941" si="1605">Z928*Z930</f>
        <v>483.52849999999995</v>
      </c>
      <c r="AA941" s="347">
        <f t="shared" si="1605"/>
        <v>774.15263200000004</v>
      </c>
      <c r="AB941" s="347">
        <f t="shared" si="1605"/>
        <v>483.50684999999999</v>
      </c>
      <c r="AC941" s="347">
        <f t="shared" si="1605"/>
        <v>3.8219560000000001</v>
      </c>
      <c r="AD941" s="347">
        <f t="shared" si="1605"/>
        <v>3682.2669489999994</v>
      </c>
      <c r="AE941" s="347">
        <f t="shared" si="1605"/>
        <v>0</v>
      </c>
      <c r="AF941" s="347">
        <f>AF928*AF930</f>
        <v>0</v>
      </c>
      <c r="AG941" s="347">
        <f t="shared" ref="AG941:AL941" si="1606">AG928*AG930</f>
        <v>0</v>
      </c>
      <c r="AH941" s="347">
        <f t="shared" si="1606"/>
        <v>0</v>
      </c>
      <c r="AI941" s="347">
        <f t="shared" si="1606"/>
        <v>0</v>
      </c>
      <c r="AJ941" s="347">
        <f t="shared" si="1606"/>
        <v>0</v>
      </c>
      <c r="AK941" s="347">
        <f t="shared" si="1606"/>
        <v>0</v>
      </c>
      <c r="AL941" s="347">
        <f t="shared" si="1606"/>
        <v>0</v>
      </c>
      <c r="AM941" s="407">
        <f>SUM(Y941:AL941)</f>
        <v>5654.5878869999997</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5812.4942523949194</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1607">IF(AA768="kw",SUMPRODUCT($N$770:$N$925,$P$770:$P$925,AA770:AA925),SUMPRODUCT($E$770:$E$925,AA770:AA925))</f>
        <v>0</v>
      </c>
      <c r="AB944" s="326">
        <f t="shared" si="1607"/>
        <v>0</v>
      </c>
      <c r="AC944" s="326">
        <f t="shared" si="1607"/>
        <v>0</v>
      </c>
      <c r="AD944" s="326">
        <f t="shared" si="1607"/>
        <v>0</v>
      </c>
      <c r="AE944" s="326">
        <f t="shared" si="1607"/>
        <v>0</v>
      </c>
      <c r="AF944" s="326">
        <f t="shared" si="1607"/>
        <v>0</v>
      </c>
      <c r="AG944" s="326">
        <f t="shared" si="1607"/>
        <v>0</v>
      </c>
      <c r="AH944" s="326">
        <f t="shared" si="1607"/>
        <v>0</v>
      </c>
      <c r="AI944" s="326">
        <f t="shared" si="1607"/>
        <v>0</v>
      </c>
      <c r="AJ944" s="326">
        <f t="shared" si="1607"/>
        <v>0</v>
      </c>
      <c r="AK944" s="326">
        <f t="shared" si="1607"/>
        <v>0</v>
      </c>
      <c r="AL944" s="326">
        <f t="shared" si="1607"/>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53" t="s">
        <v>211</v>
      </c>
      <c r="C949" s="855" t="s">
        <v>33</v>
      </c>
      <c r="D949" s="284" t="s">
        <v>422</v>
      </c>
      <c r="E949" s="857" t="s">
        <v>209</v>
      </c>
      <c r="F949" s="858"/>
      <c r="G949" s="858"/>
      <c r="H949" s="858"/>
      <c r="I949" s="858"/>
      <c r="J949" s="858"/>
      <c r="K949" s="858"/>
      <c r="L949" s="858"/>
      <c r="M949" s="859"/>
      <c r="N949" s="860" t="s">
        <v>213</v>
      </c>
      <c r="O949" s="284" t="s">
        <v>423</v>
      </c>
      <c r="P949" s="857" t="s">
        <v>212</v>
      </c>
      <c r="Q949" s="858"/>
      <c r="R949" s="858"/>
      <c r="S949" s="858"/>
      <c r="T949" s="858"/>
      <c r="U949" s="858"/>
      <c r="V949" s="858"/>
      <c r="W949" s="858"/>
      <c r="X949" s="859"/>
      <c r="Y949" s="850" t="s">
        <v>243</v>
      </c>
      <c r="Z949" s="851"/>
      <c r="AA949" s="851"/>
      <c r="AB949" s="851"/>
      <c r="AC949" s="851"/>
      <c r="AD949" s="851"/>
      <c r="AE949" s="851"/>
      <c r="AF949" s="851"/>
      <c r="AG949" s="851"/>
      <c r="AH949" s="851"/>
      <c r="AI949" s="851"/>
      <c r="AJ949" s="851"/>
      <c r="AK949" s="851"/>
      <c r="AL949" s="851"/>
      <c r="AM949" s="852"/>
    </row>
    <row r="950" spans="1:39" ht="65.25" customHeight="1">
      <c r="B950" s="854"/>
      <c r="C950" s="856"/>
      <c r="D950" s="285">
        <v>2020</v>
      </c>
      <c r="E950" s="285">
        <v>2021</v>
      </c>
      <c r="F950" s="285">
        <v>2022</v>
      </c>
      <c r="G950" s="285">
        <v>2023</v>
      </c>
      <c r="H950" s="285">
        <v>2024</v>
      </c>
      <c r="I950" s="285">
        <v>2025</v>
      </c>
      <c r="J950" s="285">
        <v>2026</v>
      </c>
      <c r="K950" s="285">
        <v>2027</v>
      </c>
      <c r="L950" s="285">
        <v>2028</v>
      </c>
      <c r="M950" s="285">
        <v>2029</v>
      </c>
      <c r="N950" s="86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50-1499 KW</v>
      </c>
      <c r="AB950" s="285" t="str">
        <f>'1.  LRAMVA Summary'!G52</f>
        <v>Intermediate</v>
      </c>
      <c r="AC950" s="285" t="str">
        <f>'1.  LRAMVA Summary'!H52</f>
        <v>Sentinel</v>
      </c>
      <c r="AD950" s="285" t="str">
        <f>'1.  LRAMVA Summary'!I52</f>
        <v xml:space="preserve">Street Lighting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1608">Z953</f>
        <v>0</v>
      </c>
      <c r="AA954" s="411">
        <f t="shared" ref="AA954" si="1609">AA953</f>
        <v>0</v>
      </c>
      <c r="AB954" s="411">
        <f t="shared" ref="AB954" si="1610">AB953</f>
        <v>0</v>
      </c>
      <c r="AC954" s="411">
        <f t="shared" ref="AC954" si="1611">AC953</f>
        <v>0</v>
      </c>
      <c r="AD954" s="411">
        <f t="shared" ref="AD954" si="1612">AD953</f>
        <v>0</v>
      </c>
      <c r="AE954" s="411">
        <f t="shared" ref="AE954" si="1613">AE953</f>
        <v>0</v>
      </c>
      <c r="AF954" s="411">
        <f t="shared" ref="AF954" si="1614">AF953</f>
        <v>0</v>
      </c>
      <c r="AG954" s="411">
        <f t="shared" ref="AG954" si="1615">AG953</f>
        <v>0</v>
      </c>
      <c r="AH954" s="411">
        <f t="shared" ref="AH954" si="1616">AH953</f>
        <v>0</v>
      </c>
      <c r="AI954" s="411">
        <f t="shared" ref="AI954" si="1617">AI953</f>
        <v>0</v>
      </c>
      <c r="AJ954" s="411">
        <f t="shared" ref="AJ954" si="1618">AJ953</f>
        <v>0</v>
      </c>
      <c r="AK954" s="411">
        <f t="shared" ref="AK954" si="1619">AK953</f>
        <v>0</v>
      </c>
      <c r="AL954" s="411">
        <f t="shared" ref="AL954" si="1620">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1621">Z956</f>
        <v>0</v>
      </c>
      <c r="AA957" s="411">
        <f t="shared" ref="AA957" si="1622">AA956</f>
        <v>0</v>
      </c>
      <c r="AB957" s="411">
        <f t="shared" ref="AB957" si="1623">AB956</f>
        <v>0</v>
      </c>
      <c r="AC957" s="411">
        <f t="shared" ref="AC957" si="1624">AC956</f>
        <v>0</v>
      </c>
      <c r="AD957" s="411">
        <f t="shared" ref="AD957" si="1625">AD956</f>
        <v>0</v>
      </c>
      <c r="AE957" s="411">
        <f t="shared" ref="AE957" si="1626">AE956</f>
        <v>0</v>
      </c>
      <c r="AF957" s="411">
        <f t="shared" ref="AF957" si="1627">AF956</f>
        <v>0</v>
      </c>
      <c r="AG957" s="411">
        <f t="shared" ref="AG957" si="1628">AG956</f>
        <v>0</v>
      </c>
      <c r="AH957" s="411">
        <f t="shared" ref="AH957" si="1629">AH956</f>
        <v>0</v>
      </c>
      <c r="AI957" s="411">
        <f t="shared" ref="AI957" si="1630">AI956</f>
        <v>0</v>
      </c>
      <c r="AJ957" s="411">
        <f t="shared" ref="AJ957" si="1631">AJ956</f>
        <v>0</v>
      </c>
      <c r="AK957" s="411">
        <f t="shared" ref="AK957" si="1632">AK956</f>
        <v>0</v>
      </c>
      <c r="AL957" s="411">
        <f t="shared" ref="AL957" si="1633">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1634">Z959</f>
        <v>0</v>
      </c>
      <c r="AA960" s="411">
        <f t="shared" ref="AA960" si="1635">AA959</f>
        <v>0</v>
      </c>
      <c r="AB960" s="411">
        <f t="shared" ref="AB960" si="1636">AB959</f>
        <v>0</v>
      </c>
      <c r="AC960" s="411">
        <f t="shared" ref="AC960" si="1637">AC959</f>
        <v>0</v>
      </c>
      <c r="AD960" s="411">
        <f t="shared" ref="AD960" si="1638">AD959</f>
        <v>0</v>
      </c>
      <c r="AE960" s="411">
        <f t="shared" ref="AE960" si="1639">AE959</f>
        <v>0</v>
      </c>
      <c r="AF960" s="411">
        <f t="shared" ref="AF960" si="1640">AF959</f>
        <v>0</v>
      </c>
      <c r="AG960" s="411">
        <f t="shared" ref="AG960" si="1641">AG959</f>
        <v>0</v>
      </c>
      <c r="AH960" s="411">
        <f t="shared" ref="AH960" si="1642">AH959</f>
        <v>0</v>
      </c>
      <c r="AI960" s="411">
        <f t="shared" ref="AI960" si="1643">AI959</f>
        <v>0</v>
      </c>
      <c r="AJ960" s="411">
        <f t="shared" ref="AJ960" si="1644">AJ959</f>
        <v>0</v>
      </c>
      <c r="AK960" s="411">
        <f t="shared" ref="AK960" si="1645">AK959</f>
        <v>0</v>
      </c>
      <c r="AL960" s="411">
        <f t="shared" ref="AL960" si="1646">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1647">Z962</f>
        <v>0</v>
      </c>
      <c r="AA963" s="411">
        <f t="shared" ref="AA963" si="1648">AA962</f>
        <v>0</v>
      </c>
      <c r="AB963" s="411">
        <f t="shared" ref="AB963" si="1649">AB962</f>
        <v>0</v>
      </c>
      <c r="AC963" s="411">
        <f t="shared" ref="AC963" si="1650">AC962</f>
        <v>0</v>
      </c>
      <c r="AD963" s="411">
        <f t="shared" ref="AD963" si="1651">AD962</f>
        <v>0</v>
      </c>
      <c r="AE963" s="411">
        <f t="shared" ref="AE963" si="1652">AE962</f>
        <v>0</v>
      </c>
      <c r="AF963" s="411">
        <f t="shared" ref="AF963" si="1653">AF962</f>
        <v>0</v>
      </c>
      <c r="AG963" s="411">
        <f t="shared" ref="AG963" si="1654">AG962</f>
        <v>0</v>
      </c>
      <c r="AH963" s="411">
        <f t="shared" ref="AH963" si="1655">AH962</f>
        <v>0</v>
      </c>
      <c r="AI963" s="411">
        <f t="shared" ref="AI963" si="1656">AI962</f>
        <v>0</v>
      </c>
      <c r="AJ963" s="411">
        <f t="shared" ref="AJ963" si="1657">AJ962</f>
        <v>0</v>
      </c>
      <c r="AK963" s="411">
        <f t="shared" ref="AK963" si="1658">AK962</f>
        <v>0</v>
      </c>
      <c r="AL963" s="411">
        <f t="shared" ref="AL963" si="1659">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1660">Z965</f>
        <v>0</v>
      </c>
      <c r="AA966" s="411">
        <f t="shared" ref="AA966" si="1661">AA965</f>
        <v>0</v>
      </c>
      <c r="AB966" s="411">
        <f t="shared" ref="AB966" si="1662">AB965</f>
        <v>0</v>
      </c>
      <c r="AC966" s="411">
        <f t="shared" ref="AC966" si="1663">AC965</f>
        <v>0</v>
      </c>
      <c r="AD966" s="411">
        <f t="shared" ref="AD966" si="1664">AD965</f>
        <v>0</v>
      </c>
      <c r="AE966" s="411">
        <f t="shared" ref="AE966" si="1665">AE965</f>
        <v>0</v>
      </c>
      <c r="AF966" s="411">
        <f t="shared" ref="AF966" si="1666">AF965</f>
        <v>0</v>
      </c>
      <c r="AG966" s="411">
        <f t="shared" ref="AG966" si="1667">AG965</f>
        <v>0</v>
      </c>
      <c r="AH966" s="411">
        <f t="shared" ref="AH966" si="1668">AH965</f>
        <v>0</v>
      </c>
      <c r="AI966" s="411">
        <f t="shared" ref="AI966" si="1669">AI965</f>
        <v>0</v>
      </c>
      <c r="AJ966" s="411">
        <f t="shared" ref="AJ966" si="1670">AJ965</f>
        <v>0</v>
      </c>
      <c r="AK966" s="411">
        <f t="shared" ref="AK966" si="1671">AK965</f>
        <v>0</v>
      </c>
      <c r="AL966" s="411">
        <f t="shared" ref="AL966" si="1672">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1673">Z969</f>
        <v>0</v>
      </c>
      <c r="AA970" s="411">
        <f t="shared" ref="AA970" si="1674">AA969</f>
        <v>0</v>
      </c>
      <c r="AB970" s="411">
        <f t="shared" ref="AB970" si="1675">AB969</f>
        <v>0</v>
      </c>
      <c r="AC970" s="411">
        <f t="shared" ref="AC970" si="1676">AC969</f>
        <v>0</v>
      </c>
      <c r="AD970" s="411">
        <f t="shared" ref="AD970" si="1677">AD969</f>
        <v>0</v>
      </c>
      <c r="AE970" s="411">
        <f t="shared" ref="AE970" si="1678">AE969</f>
        <v>0</v>
      </c>
      <c r="AF970" s="411">
        <f t="shared" ref="AF970" si="1679">AF969</f>
        <v>0</v>
      </c>
      <c r="AG970" s="411">
        <f t="shared" ref="AG970" si="1680">AG969</f>
        <v>0</v>
      </c>
      <c r="AH970" s="411">
        <f t="shared" ref="AH970" si="1681">AH969</f>
        <v>0</v>
      </c>
      <c r="AI970" s="411">
        <f t="shared" ref="AI970" si="1682">AI969</f>
        <v>0</v>
      </c>
      <c r="AJ970" s="411">
        <f t="shared" ref="AJ970" si="1683">AJ969</f>
        <v>0</v>
      </c>
      <c r="AK970" s="411">
        <f t="shared" ref="AK970" si="1684">AK969</f>
        <v>0</v>
      </c>
      <c r="AL970" s="411">
        <f t="shared" ref="AL970" si="1685">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1686">Z972</f>
        <v>0</v>
      </c>
      <c r="AA973" s="411">
        <f t="shared" ref="AA973" si="1687">AA972</f>
        <v>0</v>
      </c>
      <c r="AB973" s="411">
        <f t="shared" ref="AB973" si="1688">AB972</f>
        <v>0</v>
      </c>
      <c r="AC973" s="411">
        <f t="shared" ref="AC973" si="1689">AC972</f>
        <v>0</v>
      </c>
      <c r="AD973" s="411">
        <f t="shared" ref="AD973" si="1690">AD972</f>
        <v>0</v>
      </c>
      <c r="AE973" s="411">
        <f t="shared" ref="AE973" si="1691">AE972</f>
        <v>0</v>
      </c>
      <c r="AF973" s="411">
        <f t="shared" ref="AF973" si="1692">AF972</f>
        <v>0</v>
      </c>
      <c r="AG973" s="411">
        <f t="shared" ref="AG973" si="1693">AG972</f>
        <v>0</v>
      </c>
      <c r="AH973" s="411">
        <f t="shared" ref="AH973" si="1694">AH972</f>
        <v>0</v>
      </c>
      <c r="AI973" s="411">
        <f t="shared" ref="AI973" si="1695">AI972</f>
        <v>0</v>
      </c>
      <c r="AJ973" s="411">
        <f t="shared" ref="AJ973" si="1696">AJ972</f>
        <v>0</v>
      </c>
      <c r="AK973" s="411">
        <f t="shared" ref="AK973" si="1697">AK972</f>
        <v>0</v>
      </c>
      <c r="AL973" s="411">
        <f t="shared" ref="AL973" si="1698">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1699">Z975</f>
        <v>0</v>
      </c>
      <c r="AA976" s="411">
        <f t="shared" ref="AA976" si="1700">AA975</f>
        <v>0</v>
      </c>
      <c r="AB976" s="411">
        <f t="shared" ref="AB976" si="1701">AB975</f>
        <v>0</v>
      </c>
      <c r="AC976" s="411">
        <f t="shared" ref="AC976" si="1702">AC975</f>
        <v>0</v>
      </c>
      <c r="AD976" s="411">
        <f t="shared" ref="AD976" si="1703">AD975</f>
        <v>0</v>
      </c>
      <c r="AE976" s="411">
        <f t="shared" ref="AE976" si="1704">AE975</f>
        <v>0</v>
      </c>
      <c r="AF976" s="411">
        <f t="shared" ref="AF976" si="1705">AF975</f>
        <v>0</v>
      </c>
      <c r="AG976" s="411">
        <f t="shared" ref="AG976" si="1706">AG975</f>
        <v>0</v>
      </c>
      <c r="AH976" s="411">
        <f t="shared" ref="AH976" si="1707">AH975</f>
        <v>0</v>
      </c>
      <c r="AI976" s="411">
        <f t="shared" ref="AI976" si="1708">AI975</f>
        <v>0</v>
      </c>
      <c r="AJ976" s="411">
        <f t="shared" ref="AJ976" si="1709">AJ975</f>
        <v>0</v>
      </c>
      <c r="AK976" s="411">
        <f t="shared" ref="AK976" si="1710">AK975</f>
        <v>0</v>
      </c>
      <c r="AL976" s="411">
        <f t="shared" ref="AL976" si="1711">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1712">Z978</f>
        <v>0</v>
      </c>
      <c r="AA979" s="411">
        <f t="shared" ref="AA979" si="1713">AA978</f>
        <v>0</v>
      </c>
      <c r="AB979" s="411">
        <f t="shared" ref="AB979" si="1714">AB978</f>
        <v>0</v>
      </c>
      <c r="AC979" s="411">
        <f t="shared" ref="AC979" si="1715">AC978</f>
        <v>0</v>
      </c>
      <c r="AD979" s="411">
        <f t="shared" ref="AD979" si="1716">AD978</f>
        <v>0</v>
      </c>
      <c r="AE979" s="411">
        <f t="shared" ref="AE979" si="1717">AE978</f>
        <v>0</v>
      </c>
      <c r="AF979" s="411">
        <f t="shared" ref="AF979" si="1718">AF978</f>
        <v>0</v>
      </c>
      <c r="AG979" s="411">
        <f t="shared" ref="AG979" si="1719">AG978</f>
        <v>0</v>
      </c>
      <c r="AH979" s="411">
        <f t="shared" ref="AH979" si="1720">AH978</f>
        <v>0</v>
      </c>
      <c r="AI979" s="411">
        <f t="shared" ref="AI979" si="1721">AI978</f>
        <v>0</v>
      </c>
      <c r="AJ979" s="411">
        <f t="shared" ref="AJ979" si="1722">AJ978</f>
        <v>0</v>
      </c>
      <c r="AK979" s="411">
        <f t="shared" ref="AK979" si="1723">AK978</f>
        <v>0</v>
      </c>
      <c r="AL979" s="411">
        <f t="shared" ref="AL979" si="1724">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1725">Z981</f>
        <v>0</v>
      </c>
      <c r="AA982" s="411">
        <f t="shared" ref="AA982" si="1726">AA981</f>
        <v>0</v>
      </c>
      <c r="AB982" s="411">
        <f t="shared" ref="AB982" si="1727">AB981</f>
        <v>0</v>
      </c>
      <c r="AC982" s="411">
        <f t="shared" ref="AC982" si="1728">AC981</f>
        <v>0</v>
      </c>
      <c r="AD982" s="411">
        <f t="shared" ref="AD982" si="1729">AD981</f>
        <v>0</v>
      </c>
      <c r="AE982" s="411">
        <f t="shared" ref="AE982" si="1730">AE981</f>
        <v>0</v>
      </c>
      <c r="AF982" s="411">
        <f t="shared" ref="AF982" si="1731">AF981</f>
        <v>0</v>
      </c>
      <c r="AG982" s="411">
        <f t="shared" ref="AG982" si="1732">AG981</f>
        <v>0</v>
      </c>
      <c r="AH982" s="411">
        <f t="shared" ref="AH982" si="1733">AH981</f>
        <v>0</v>
      </c>
      <c r="AI982" s="411">
        <f t="shared" ref="AI982" si="1734">AI981</f>
        <v>0</v>
      </c>
      <c r="AJ982" s="411">
        <f t="shared" ref="AJ982" si="1735">AJ981</f>
        <v>0</v>
      </c>
      <c r="AK982" s="411">
        <f t="shared" ref="AK982" si="1736">AK981</f>
        <v>0</v>
      </c>
      <c r="AL982" s="411">
        <f t="shared" ref="AL982" si="1737">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1738">Z985</f>
        <v>0</v>
      </c>
      <c r="AA986" s="411">
        <f t="shared" ref="AA986" si="1739">AA985</f>
        <v>0</v>
      </c>
      <c r="AB986" s="411">
        <f t="shared" ref="AB986" si="1740">AB985</f>
        <v>0</v>
      </c>
      <c r="AC986" s="411">
        <f t="shared" ref="AC986" si="1741">AC985</f>
        <v>0</v>
      </c>
      <c r="AD986" s="411">
        <f t="shared" ref="AD986" si="1742">AD985</f>
        <v>0</v>
      </c>
      <c r="AE986" s="411">
        <f t="shared" ref="AE986" si="1743">AE985</f>
        <v>0</v>
      </c>
      <c r="AF986" s="411">
        <f t="shared" ref="AF986" si="1744">AF985</f>
        <v>0</v>
      </c>
      <c r="AG986" s="411">
        <f t="shared" ref="AG986" si="1745">AG985</f>
        <v>0</v>
      </c>
      <c r="AH986" s="411">
        <f t="shared" ref="AH986" si="1746">AH985</f>
        <v>0</v>
      </c>
      <c r="AI986" s="411">
        <f t="shared" ref="AI986" si="1747">AI985</f>
        <v>0</v>
      </c>
      <c r="AJ986" s="411">
        <f t="shared" ref="AJ986" si="1748">AJ985</f>
        <v>0</v>
      </c>
      <c r="AK986" s="411">
        <f t="shared" ref="AK986" si="1749">AK985</f>
        <v>0</v>
      </c>
      <c r="AL986" s="411">
        <f t="shared" ref="AL986" si="1750">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1751">Z988</f>
        <v>0</v>
      </c>
      <c r="AA989" s="411">
        <f t="shared" ref="AA989" si="1752">AA988</f>
        <v>0</v>
      </c>
      <c r="AB989" s="411">
        <f t="shared" ref="AB989" si="1753">AB988</f>
        <v>0</v>
      </c>
      <c r="AC989" s="411">
        <f t="shared" ref="AC989" si="1754">AC988</f>
        <v>0</v>
      </c>
      <c r="AD989" s="411">
        <f t="shared" ref="AD989" si="1755">AD988</f>
        <v>0</v>
      </c>
      <c r="AE989" s="411">
        <f t="shared" ref="AE989" si="1756">AE988</f>
        <v>0</v>
      </c>
      <c r="AF989" s="411">
        <f t="shared" ref="AF989" si="1757">AF988</f>
        <v>0</v>
      </c>
      <c r="AG989" s="411">
        <f t="shared" ref="AG989" si="1758">AG988</f>
        <v>0</v>
      </c>
      <c r="AH989" s="411">
        <f t="shared" ref="AH989" si="1759">AH988</f>
        <v>0</v>
      </c>
      <c r="AI989" s="411">
        <f t="shared" ref="AI989" si="1760">AI988</f>
        <v>0</v>
      </c>
      <c r="AJ989" s="411">
        <f t="shared" ref="AJ989" si="1761">AJ988</f>
        <v>0</v>
      </c>
      <c r="AK989" s="411">
        <f t="shared" ref="AK989" si="1762">AK988</f>
        <v>0</v>
      </c>
      <c r="AL989" s="411">
        <f t="shared" ref="AL989" si="1763">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1764">Z991</f>
        <v>0</v>
      </c>
      <c r="AA992" s="411">
        <f t="shared" ref="AA992" si="1765">AA991</f>
        <v>0</v>
      </c>
      <c r="AB992" s="411">
        <f t="shared" ref="AB992" si="1766">AB991</f>
        <v>0</v>
      </c>
      <c r="AC992" s="411">
        <f t="shared" ref="AC992" si="1767">AC991</f>
        <v>0</v>
      </c>
      <c r="AD992" s="411">
        <f t="shared" ref="AD992" si="1768">AD991</f>
        <v>0</v>
      </c>
      <c r="AE992" s="411">
        <f t="shared" ref="AE992" si="1769">AE991</f>
        <v>0</v>
      </c>
      <c r="AF992" s="411">
        <f t="shared" ref="AF992" si="1770">AF991</f>
        <v>0</v>
      </c>
      <c r="AG992" s="411">
        <f t="shared" ref="AG992" si="1771">AG991</f>
        <v>0</v>
      </c>
      <c r="AH992" s="411">
        <f t="shared" ref="AH992" si="1772">AH991</f>
        <v>0</v>
      </c>
      <c r="AI992" s="411">
        <f t="shared" ref="AI992" si="1773">AI991</f>
        <v>0</v>
      </c>
      <c r="AJ992" s="411">
        <f t="shared" ref="AJ992" si="1774">AJ991</f>
        <v>0</v>
      </c>
      <c r="AK992" s="411">
        <f t="shared" ref="AK992" si="1775">AK991</f>
        <v>0</v>
      </c>
      <c r="AL992" s="411">
        <f t="shared" ref="AL992" si="1776">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1777">Z995</f>
        <v>0</v>
      </c>
      <c r="AA996" s="411">
        <f t="shared" ref="AA996" si="1778">AA995</f>
        <v>0</v>
      </c>
      <c r="AB996" s="411">
        <f t="shared" ref="AB996" si="1779">AB995</f>
        <v>0</v>
      </c>
      <c r="AC996" s="411">
        <f t="shared" ref="AC996" si="1780">AC995</f>
        <v>0</v>
      </c>
      <c r="AD996" s="411">
        <f t="shared" ref="AD996" si="1781">AD995</f>
        <v>0</v>
      </c>
      <c r="AE996" s="411">
        <f t="shared" ref="AE996" si="1782">AE995</f>
        <v>0</v>
      </c>
      <c r="AF996" s="411">
        <f t="shared" ref="AF996" si="1783">AF995</f>
        <v>0</v>
      </c>
      <c r="AG996" s="411">
        <f t="shared" ref="AG996" si="1784">AG995</f>
        <v>0</v>
      </c>
      <c r="AH996" s="411">
        <f t="shared" ref="AH996" si="1785">AH995</f>
        <v>0</v>
      </c>
      <c r="AI996" s="411">
        <f t="shared" ref="AI996" si="1786">AI995</f>
        <v>0</v>
      </c>
      <c r="AJ996" s="411">
        <f t="shared" ref="AJ996" si="1787">AJ995</f>
        <v>0</v>
      </c>
      <c r="AK996" s="411">
        <f t="shared" ref="AK996" si="1788">AK995</f>
        <v>0</v>
      </c>
      <c r="AL996" s="411">
        <f t="shared" ref="AL996" si="1789">AL995</f>
        <v>0</v>
      </c>
      <c r="AM996" s="297"/>
    </row>
    <row r="997" spans="1:40" ht="15" hidden="1" customHeight="1" outlineLevel="1">
      <c r="A997" s="531"/>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1790">AA999</f>
        <v>0</v>
      </c>
      <c r="AB1000" s="411">
        <f t="shared" si="1790"/>
        <v>0</v>
      </c>
      <c r="AC1000" s="411">
        <f t="shared" si="1790"/>
        <v>0</v>
      </c>
      <c r="AD1000" s="411">
        <f>AD999</f>
        <v>0</v>
      </c>
      <c r="AE1000" s="411">
        <f t="shared" si="1790"/>
        <v>0</v>
      </c>
      <c r="AF1000" s="411">
        <f t="shared" si="1790"/>
        <v>0</v>
      </c>
      <c r="AG1000" s="411">
        <f t="shared" si="1790"/>
        <v>0</v>
      </c>
      <c r="AH1000" s="411">
        <f t="shared" si="1790"/>
        <v>0</v>
      </c>
      <c r="AI1000" s="411">
        <f t="shared" si="1790"/>
        <v>0</v>
      </c>
      <c r="AJ1000" s="411">
        <f t="shared" si="1790"/>
        <v>0</v>
      </c>
      <c r="AK1000" s="411">
        <f t="shared" si="1790"/>
        <v>0</v>
      </c>
      <c r="AL1000" s="411">
        <f t="shared" si="1790"/>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1791">Z1002</f>
        <v>0</v>
      </c>
      <c r="AA1003" s="411">
        <f t="shared" si="1791"/>
        <v>0</v>
      </c>
      <c r="AB1003" s="411">
        <f t="shared" si="1791"/>
        <v>0</v>
      </c>
      <c r="AC1003" s="411">
        <f t="shared" si="1791"/>
        <v>0</v>
      </c>
      <c r="AD1003" s="411">
        <f t="shared" si="1791"/>
        <v>0</v>
      </c>
      <c r="AE1003" s="411">
        <f t="shared" si="1791"/>
        <v>0</v>
      </c>
      <c r="AF1003" s="411">
        <f t="shared" si="1791"/>
        <v>0</v>
      </c>
      <c r="AG1003" s="411">
        <f t="shared" si="1791"/>
        <v>0</v>
      </c>
      <c r="AH1003" s="411">
        <f t="shared" si="1791"/>
        <v>0</v>
      </c>
      <c r="AI1003" s="411">
        <f t="shared" si="1791"/>
        <v>0</v>
      </c>
      <c r="AJ1003" s="411">
        <f t="shared" si="1791"/>
        <v>0</v>
      </c>
      <c r="AK1003" s="411">
        <f t="shared" si="1791"/>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1792">Z1006</f>
        <v>0</v>
      </c>
      <c r="AA1007" s="411">
        <f t="shared" si="1792"/>
        <v>0</v>
      </c>
      <c r="AB1007" s="411">
        <f t="shared" si="1792"/>
        <v>0</v>
      </c>
      <c r="AC1007" s="411">
        <f t="shared" si="1792"/>
        <v>0</v>
      </c>
      <c r="AD1007" s="411">
        <f t="shared" si="1792"/>
        <v>0</v>
      </c>
      <c r="AE1007" s="411">
        <f t="shared" si="1792"/>
        <v>0</v>
      </c>
      <c r="AF1007" s="411">
        <f t="shared" si="1792"/>
        <v>0</v>
      </c>
      <c r="AG1007" s="411">
        <f t="shared" si="1792"/>
        <v>0</v>
      </c>
      <c r="AH1007" s="411">
        <f t="shared" si="1792"/>
        <v>0</v>
      </c>
      <c r="AI1007" s="411">
        <f t="shared" si="1792"/>
        <v>0</v>
      </c>
      <c r="AJ1007" s="411">
        <f t="shared" si="1792"/>
        <v>0</v>
      </c>
      <c r="AK1007" s="411">
        <f t="shared" si="1792"/>
        <v>0</v>
      </c>
      <c r="AL1007" s="411">
        <f t="shared" si="1792"/>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1793">Z1009</f>
        <v>0</v>
      </c>
      <c r="AA1010" s="411">
        <f t="shared" si="1793"/>
        <v>0</v>
      </c>
      <c r="AB1010" s="411">
        <f t="shared" si="1793"/>
        <v>0</v>
      </c>
      <c r="AC1010" s="411">
        <f t="shared" si="1793"/>
        <v>0</v>
      </c>
      <c r="AD1010" s="411">
        <f t="shared" si="1793"/>
        <v>0</v>
      </c>
      <c r="AE1010" s="411">
        <f t="shared" si="1793"/>
        <v>0</v>
      </c>
      <c r="AF1010" s="411">
        <f t="shared" si="1793"/>
        <v>0</v>
      </c>
      <c r="AG1010" s="411">
        <f t="shared" si="1793"/>
        <v>0</v>
      </c>
      <c r="AH1010" s="411">
        <f t="shared" si="1793"/>
        <v>0</v>
      </c>
      <c r="AI1010" s="411">
        <f t="shared" si="1793"/>
        <v>0</v>
      </c>
      <c r="AJ1010" s="411">
        <f t="shared" si="1793"/>
        <v>0</v>
      </c>
      <c r="AK1010" s="411">
        <f t="shared" si="1793"/>
        <v>0</v>
      </c>
      <c r="AL1010" s="411">
        <f t="shared" si="1793"/>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1794">Z1012</f>
        <v>0</v>
      </c>
      <c r="AA1013" s="411">
        <f t="shared" si="1794"/>
        <v>0</v>
      </c>
      <c r="AB1013" s="411">
        <f t="shared" si="1794"/>
        <v>0</v>
      </c>
      <c r="AC1013" s="411">
        <f t="shared" si="1794"/>
        <v>0</v>
      </c>
      <c r="AD1013" s="411">
        <f t="shared" si="1794"/>
        <v>0</v>
      </c>
      <c r="AE1013" s="411">
        <f t="shared" si="1794"/>
        <v>0</v>
      </c>
      <c r="AF1013" s="411">
        <f t="shared" si="1794"/>
        <v>0</v>
      </c>
      <c r="AG1013" s="411">
        <f t="shared" si="1794"/>
        <v>0</v>
      </c>
      <c r="AH1013" s="411">
        <f t="shared" si="1794"/>
        <v>0</v>
      </c>
      <c r="AI1013" s="411">
        <f t="shared" si="1794"/>
        <v>0</v>
      </c>
      <c r="AJ1013" s="411">
        <f t="shared" si="1794"/>
        <v>0</v>
      </c>
      <c r="AK1013" s="411">
        <f t="shared" si="1794"/>
        <v>0</v>
      </c>
      <c r="AL1013" s="411">
        <f t="shared" si="1794"/>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1795">Y1015</f>
        <v>0</v>
      </c>
      <c r="Z1016" s="411">
        <f t="shared" si="1795"/>
        <v>0</v>
      </c>
      <c r="AA1016" s="411">
        <f t="shared" si="1795"/>
        <v>0</v>
      </c>
      <c r="AB1016" s="411">
        <f t="shared" si="1795"/>
        <v>0</v>
      </c>
      <c r="AC1016" s="411">
        <f t="shared" si="1795"/>
        <v>0</v>
      </c>
      <c r="AD1016" s="411">
        <f t="shared" si="1795"/>
        <v>0</v>
      </c>
      <c r="AE1016" s="411">
        <f t="shared" si="1795"/>
        <v>0</v>
      </c>
      <c r="AF1016" s="411">
        <f t="shared" si="1795"/>
        <v>0</v>
      </c>
      <c r="AG1016" s="411">
        <f t="shared" si="1795"/>
        <v>0</v>
      </c>
      <c r="AH1016" s="411">
        <f t="shared" si="1795"/>
        <v>0</v>
      </c>
      <c r="AI1016" s="411">
        <f t="shared" si="1795"/>
        <v>0</v>
      </c>
      <c r="AJ1016" s="411">
        <f t="shared" si="1795"/>
        <v>0</v>
      </c>
      <c r="AK1016" s="411">
        <f t="shared" si="1795"/>
        <v>0</v>
      </c>
      <c r="AL1016" s="411">
        <f t="shared" si="1795"/>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1796">Z1020</f>
        <v>0</v>
      </c>
      <c r="AA1021" s="411">
        <f t="shared" ref="AA1021" si="1797">AA1020</f>
        <v>0</v>
      </c>
      <c r="AB1021" s="411">
        <f t="shared" ref="AB1021" si="1798">AB1020</f>
        <v>0</v>
      </c>
      <c r="AC1021" s="411">
        <f t="shared" ref="AC1021" si="1799">AC1020</f>
        <v>0</v>
      </c>
      <c r="AD1021" s="411">
        <f t="shared" ref="AD1021" si="1800">AD1020</f>
        <v>0</v>
      </c>
      <c r="AE1021" s="411">
        <f t="shared" ref="AE1021" si="1801">AE1020</f>
        <v>0</v>
      </c>
      <c r="AF1021" s="411">
        <f t="shared" ref="AF1021" si="1802">AF1020</f>
        <v>0</v>
      </c>
      <c r="AG1021" s="411">
        <f t="shared" ref="AG1021" si="1803">AG1020</f>
        <v>0</v>
      </c>
      <c r="AH1021" s="411">
        <f t="shared" ref="AH1021" si="1804">AH1020</f>
        <v>0</v>
      </c>
      <c r="AI1021" s="411">
        <f t="shared" ref="AI1021" si="1805">AI1020</f>
        <v>0</v>
      </c>
      <c r="AJ1021" s="411">
        <f t="shared" ref="AJ1021" si="1806">AJ1020</f>
        <v>0</v>
      </c>
      <c r="AK1021" s="411">
        <f t="shared" ref="AK1021" si="1807">AK1020</f>
        <v>0</v>
      </c>
      <c r="AL1021" s="411">
        <f t="shared" ref="AL1021" si="1808">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1809">Z1023</f>
        <v>0</v>
      </c>
      <c r="AA1024" s="411">
        <f t="shared" ref="AA1024" si="1810">AA1023</f>
        <v>0</v>
      </c>
      <c r="AB1024" s="411">
        <f t="shared" ref="AB1024" si="1811">AB1023</f>
        <v>0</v>
      </c>
      <c r="AC1024" s="411">
        <f t="shared" ref="AC1024" si="1812">AC1023</f>
        <v>0</v>
      </c>
      <c r="AD1024" s="411">
        <f t="shared" ref="AD1024" si="1813">AD1023</f>
        <v>0</v>
      </c>
      <c r="AE1024" s="411">
        <f t="shared" ref="AE1024" si="1814">AE1023</f>
        <v>0</v>
      </c>
      <c r="AF1024" s="411">
        <f t="shared" ref="AF1024" si="1815">AF1023</f>
        <v>0</v>
      </c>
      <c r="AG1024" s="411">
        <f t="shared" ref="AG1024" si="1816">AG1023</f>
        <v>0</v>
      </c>
      <c r="AH1024" s="411">
        <f t="shared" ref="AH1024" si="1817">AH1023</f>
        <v>0</v>
      </c>
      <c r="AI1024" s="411">
        <f t="shared" ref="AI1024" si="1818">AI1023</f>
        <v>0</v>
      </c>
      <c r="AJ1024" s="411">
        <f t="shared" ref="AJ1024" si="1819">AJ1023</f>
        <v>0</v>
      </c>
      <c r="AK1024" s="411">
        <f t="shared" ref="AK1024" si="1820">AK1023</f>
        <v>0</v>
      </c>
      <c r="AL1024" s="411">
        <f t="shared" ref="AL1024" si="1821">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1822">Z1026</f>
        <v>0</v>
      </c>
      <c r="AA1027" s="411">
        <f t="shared" ref="AA1027" si="1823">AA1026</f>
        <v>0</v>
      </c>
      <c r="AB1027" s="411">
        <f t="shared" ref="AB1027" si="1824">AB1026</f>
        <v>0</v>
      </c>
      <c r="AC1027" s="411">
        <f t="shared" ref="AC1027" si="1825">AC1026</f>
        <v>0</v>
      </c>
      <c r="AD1027" s="411">
        <f t="shared" ref="AD1027" si="1826">AD1026</f>
        <v>0</v>
      </c>
      <c r="AE1027" s="411">
        <f t="shared" ref="AE1027" si="1827">AE1026</f>
        <v>0</v>
      </c>
      <c r="AF1027" s="411">
        <f t="shared" ref="AF1027" si="1828">AF1026</f>
        <v>0</v>
      </c>
      <c r="AG1027" s="411">
        <f t="shared" ref="AG1027" si="1829">AG1026</f>
        <v>0</v>
      </c>
      <c r="AH1027" s="411">
        <f t="shared" ref="AH1027" si="1830">AH1026</f>
        <v>0</v>
      </c>
      <c r="AI1027" s="411">
        <f t="shared" ref="AI1027" si="1831">AI1026</f>
        <v>0</v>
      </c>
      <c r="AJ1027" s="411">
        <f t="shared" ref="AJ1027" si="1832">AJ1026</f>
        <v>0</v>
      </c>
      <c r="AK1027" s="411">
        <f t="shared" ref="AK1027" si="1833">AK1026</f>
        <v>0</v>
      </c>
      <c r="AL1027" s="411">
        <f t="shared" ref="AL1027" si="1834">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1835">Z1029</f>
        <v>0</v>
      </c>
      <c r="AA1030" s="411">
        <f t="shared" ref="AA1030" si="1836">AA1029</f>
        <v>0</v>
      </c>
      <c r="AB1030" s="411">
        <f t="shared" ref="AB1030" si="1837">AB1029</f>
        <v>0</v>
      </c>
      <c r="AC1030" s="411">
        <f t="shared" ref="AC1030" si="1838">AC1029</f>
        <v>0</v>
      </c>
      <c r="AD1030" s="411">
        <f t="shared" ref="AD1030" si="1839">AD1029</f>
        <v>0</v>
      </c>
      <c r="AE1030" s="411">
        <f t="shared" ref="AE1030" si="1840">AE1029</f>
        <v>0</v>
      </c>
      <c r="AF1030" s="411">
        <f t="shared" ref="AF1030" si="1841">AF1029</f>
        <v>0</v>
      </c>
      <c r="AG1030" s="411">
        <f t="shared" ref="AG1030" si="1842">AG1029</f>
        <v>0</v>
      </c>
      <c r="AH1030" s="411">
        <f t="shared" ref="AH1030" si="1843">AH1029</f>
        <v>0</v>
      </c>
      <c r="AI1030" s="411">
        <f t="shared" ref="AI1030" si="1844">AI1029</f>
        <v>0</v>
      </c>
      <c r="AJ1030" s="411">
        <f t="shared" ref="AJ1030" si="1845">AJ1029</f>
        <v>0</v>
      </c>
      <c r="AK1030" s="411">
        <f t="shared" ref="AK1030" si="1846">AK1029</f>
        <v>0</v>
      </c>
      <c r="AL1030" s="411">
        <f t="shared" ref="AL1030" si="1847">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1848">Z1033</f>
        <v>0</v>
      </c>
      <c r="AA1034" s="411">
        <f t="shared" ref="AA1034" si="1849">AA1033</f>
        <v>0</v>
      </c>
      <c r="AB1034" s="411">
        <f t="shared" ref="AB1034" si="1850">AB1033</f>
        <v>0</v>
      </c>
      <c r="AC1034" s="411">
        <f t="shared" ref="AC1034" si="1851">AC1033</f>
        <v>0</v>
      </c>
      <c r="AD1034" s="411">
        <f t="shared" ref="AD1034" si="1852">AD1033</f>
        <v>0</v>
      </c>
      <c r="AE1034" s="411">
        <f t="shared" ref="AE1034" si="1853">AE1033</f>
        <v>0</v>
      </c>
      <c r="AF1034" s="411">
        <f t="shared" ref="AF1034" si="1854">AF1033</f>
        <v>0</v>
      </c>
      <c r="AG1034" s="411">
        <f t="shared" ref="AG1034" si="1855">AG1033</f>
        <v>0</v>
      </c>
      <c r="AH1034" s="411">
        <f t="shared" ref="AH1034" si="1856">AH1033</f>
        <v>0</v>
      </c>
      <c r="AI1034" s="411">
        <f t="shared" ref="AI1034" si="1857">AI1033</f>
        <v>0</v>
      </c>
      <c r="AJ1034" s="411">
        <f t="shared" ref="AJ1034" si="1858">AJ1033</f>
        <v>0</v>
      </c>
      <c r="AK1034" s="411">
        <f t="shared" ref="AK1034" si="1859">AK1033</f>
        <v>0</v>
      </c>
      <c r="AL1034" s="411">
        <f t="shared" ref="AL1034" si="1860">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1861">Z1036</f>
        <v>0</v>
      </c>
      <c r="AA1037" s="411">
        <f t="shared" ref="AA1037" si="1862">AA1036</f>
        <v>0</v>
      </c>
      <c r="AB1037" s="411">
        <f t="shared" ref="AB1037" si="1863">AB1036</f>
        <v>0</v>
      </c>
      <c r="AC1037" s="411">
        <f t="shared" ref="AC1037" si="1864">AC1036</f>
        <v>0</v>
      </c>
      <c r="AD1037" s="411">
        <f t="shared" ref="AD1037" si="1865">AD1036</f>
        <v>0</v>
      </c>
      <c r="AE1037" s="411">
        <f t="shared" ref="AE1037" si="1866">AE1036</f>
        <v>0</v>
      </c>
      <c r="AF1037" s="411">
        <f t="shared" ref="AF1037" si="1867">AF1036</f>
        <v>0</v>
      </c>
      <c r="AG1037" s="411">
        <f t="shared" ref="AG1037" si="1868">AG1036</f>
        <v>0</v>
      </c>
      <c r="AH1037" s="411">
        <f t="shared" ref="AH1037" si="1869">AH1036</f>
        <v>0</v>
      </c>
      <c r="AI1037" s="411">
        <f t="shared" ref="AI1037" si="1870">AI1036</f>
        <v>0</v>
      </c>
      <c r="AJ1037" s="411">
        <f t="shared" ref="AJ1037" si="1871">AJ1036</f>
        <v>0</v>
      </c>
      <c r="AK1037" s="411">
        <f t="shared" ref="AK1037" si="1872">AK1036</f>
        <v>0</v>
      </c>
      <c r="AL1037" s="411">
        <f t="shared" ref="AL1037" si="1873">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1874">Z1039</f>
        <v>0</v>
      </c>
      <c r="AA1040" s="411">
        <f t="shared" ref="AA1040" si="1875">AA1039</f>
        <v>0</v>
      </c>
      <c r="AB1040" s="411">
        <f t="shared" ref="AB1040" si="1876">AB1039</f>
        <v>0</v>
      </c>
      <c r="AC1040" s="411">
        <f t="shared" ref="AC1040" si="1877">AC1039</f>
        <v>0</v>
      </c>
      <c r="AD1040" s="411">
        <f t="shared" ref="AD1040" si="1878">AD1039</f>
        <v>0</v>
      </c>
      <c r="AE1040" s="411">
        <f t="shared" ref="AE1040" si="1879">AE1039</f>
        <v>0</v>
      </c>
      <c r="AF1040" s="411">
        <f t="shared" ref="AF1040" si="1880">AF1039</f>
        <v>0</v>
      </c>
      <c r="AG1040" s="411">
        <f t="shared" ref="AG1040" si="1881">AG1039</f>
        <v>0</v>
      </c>
      <c r="AH1040" s="411">
        <f t="shared" ref="AH1040" si="1882">AH1039</f>
        <v>0</v>
      </c>
      <c r="AI1040" s="411">
        <f t="shared" ref="AI1040" si="1883">AI1039</f>
        <v>0</v>
      </c>
      <c r="AJ1040" s="411">
        <f t="shared" ref="AJ1040" si="1884">AJ1039</f>
        <v>0</v>
      </c>
      <c r="AK1040" s="411">
        <f t="shared" ref="AK1040" si="1885">AK1039</f>
        <v>0</v>
      </c>
      <c r="AL1040" s="411">
        <f t="shared" ref="AL1040" si="1886">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1887">AA1042</f>
        <v>0</v>
      </c>
      <c r="AB1043" s="411">
        <f t="shared" ref="AB1043" si="1888">AB1042</f>
        <v>0</v>
      </c>
      <c r="AC1043" s="411">
        <f t="shared" ref="AC1043" si="1889">AC1042</f>
        <v>0</v>
      </c>
      <c r="AD1043" s="411">
        <f t="shared" ref="AD1043" si="1890">AD1042</f>
        <v>0</v>
      </c>
      <c r="AE1043" s="411">
        <f>AE1042</f>
        <v>0</v>
      </c>
      <c r="AF1043" s="411">
        <f t="shared" ref="AF1043" si="1891">AF1042</f>
        <v>0</v>
      </c>
      <c r="AG1043" s="411">
        <f t="shared" ref="AG1043" si="1892">AG1042</f>
        <v>0</v>
      </c>
      <c r="AH1043" s="411">
        <f t="shared" ref="AH1043" si="1893">AH1042</f>
        <v>0</v>
      </c>
      <c r="AI1043" s="411">
        <f t="shared" ref="AI1043" si="1894">AI1042</f>
        <v>0</v>
      </c>
      <c r="AJ1043" s="411">
        <f t="shared" ref="AJ1043" si="1895">AJ1042</f>
        <v>0</v>
      </c>
      <c r="AK1043" s="411">
        <f t="shared" ref="AK1043" si="1896">AK1042</f>
        <v>0</v>
      </c>
      <c r="AL1043" s="411">
        <f t="shared" ref="AL1043" si="1897">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1898">Z1045</f>
        <v>0</v>
      </c>
      <c r="AA1046" s="411">
        <f t="shared" ref="AA1046" si="1899">AA1045</f>
        <v>0</v>
      </c>
      <c r="AB1046" s="411">
        <f t="shared" ref="AB1046" si="1900">AB1045</f>
        <v>0</v>
      </c>
      <c r="AC1046" s="411">
        <f t="shared" ref="AC1046" si="1901">AC1045</f>
        <v>0</v>
      </c>
      <c r="AD1046" s="411">
        <f t="shared" ref="AD1046" si="1902">AD1045</f>
        <v>0</v>
      </c>
      <c r="AE1046" s="411">
        <f t="shared" ref="AE1046" si="1903">AE1045</f>
        <v>0</v>
      </c>
      <c r="AF1046" s="411">
        <f t="shared" ref="AF1046" si="1904">AF1045</f>
        <v>0</v>
      </c>
      <c r="AG1046" s="411">
        <f t="shared" ref="AG1046" si="1905">AG1045</f>
        <v>0</v>
      </c>
      <c r="AH1046" s="411">
        <f t="shared" ref="AH1046" si="1906">AH1045</f>
        <v>0</v>
      </c>
      <c r="AI1046" s="411">
        <f t="shared" ref="AI1046" si="1907">AI1045</f>
        <v>0</v>
      </c>
      <c r="AJ1046" s="411">
        <f t="shared" ref="AJ1046" si="1908">AJ1045</f>
        <v>0</v>
      </c>
      <c r="AK1046" s="411">
        <f t="shared" ref="AK1046" si="1909">AK1045</f>
        <v>0</v>
      </c>
      <c r="AL1046" s="411">
        <f t="shared" ref="AL1046" si="1910">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1911">Z1048</f>
        <v>0</v>
      </c>
      <c r="AA1049" s="411">
        <f t="shared" ref="AA1049" si="1912">AA1048</f>
        <v>0</v>
      </c>
      <c r="AB1049" s="411">
        <f t="shared" ref="AB1049" si="1913">AB1048</f>
        <v>0</v>
      </c>
      <c r="AC1049" s="411">
        <f t="shared" ref="AC1049" si="1914">AC1048</f>
        <v>0</v>
      </c>
      <c r="AD1049" s="411">
        <f t="shared" ref="AD1049" si="1915">AD1048</f>
        <v>0</v>
      </c>
      <c r="AE1049" s="411">
        <f t="shared" ref="AE1049" si="1916">AE1048</f>
        <v>0</v>
      </c>
      <c r="AF1049" s="411">
        <f t="shared" ref="AF1049" si="1917">AF1048</f>
        <v>0</v>
      </c>
      <c r="AG1049" s="411">
        <f t="shared" ref="AG1049" si="1918">AG1048</f>
        <v>0</v>
      </c>
      <c r="AH1049" s="411">
        <f t="shared" ref="AH1049" si="1919">AH1048</f>
        <v>0</v>
      </c>
      <c r="AI1049" s="411">
        <f t="shared" ref="AI1049" si="1920">AI1048</f>
        <v>0</v>
      </c>
      <c r="AJ1049" s="411">
        <f t="shared" ref="AJ1049" si="1921">AJ1048</f>
        <v>0</v>
      </c>
      <c r="AK1049" s="411">
        <f t="shared" ref="AK1049" si="1922">AK1048</f>
        <v>0</v>
      </c>
      <c r="AL1049" s="411">
        <f t="shared" ref="AL1049" si="1923">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1924">Z1051</f>
        <v>0</v>
      </c>
      <c r="AA1052" s="411">
        <f t="shared" ref="AA1052" si="1925">AA1051</f>
        <v>0</v>
      </c>
      <c r="AB1052" s="411">
        <f t="shared" ref="AB1052" si="1926">AB1051</f>
        <v>0</v>
      </c>
      <c r="AC1052" s="411">
        <f t="shared" ref="AC1052" si="1927">AC1051</f>
        <v>0</v>
      </c>
      <c r="AD1052" s="411">
        <f t="shared" ref="AD1052" si="1928">AD1051</f>
        <v>0</v>
      </c>
      <c r="AE1052" s="411">
        <f t="shared" ref="AE1052" si="1929">AE1051</f>
        <v>0</v>
      </c>
      <c r="AF1052" s="411">
        <f t="shared" ref="AF1052" si="1930">AF1051</f>
        <v>0</v>
      </c>
      <c r="AG1052" s="411">
        <f t="shared" ref="AG1052" si="1931">AG1051</f>
        <v>0</v>
      </c>
      <c r="AH1052" s="411">
        <f t="shared" ref="AH1052" si="1932">AH1051</f>
        <v>0</v>
      </c>
      <c r="AI1052" s="411">
        <f t="shared" ref="AI1052" si="1933">AI1051</f>
        <v>0</v>
      </c>
      <c r="AJ1052" s="411">
        <f t="shared" ref="AJ1052" si="1934">AJ1051</f>
        <v>0</v>
      </c>
      <c r="AK1052" s="411">
        <f t="shared" ref="AK1052" si="1935">AK1051</f>
        <v>0</v>
      </c>
      <c r="AL1052" s="411">
        <f t="shared" ref="AL1052" si="1936">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1937">Z1054</f>
        <v>0</v>
      </c>
      <c r="AA1055" s="411">
        <f t="shared" ref="AA1055" si="1938">AA1054</f>
        <v>0</v>
      </c>
      <c r="AB1055" s="411">
        <f t="shared" ref="AB1055" si="1939">AB1054</f>
        <v>0</v>
      </c>
      <c r="AC1055" s="411">
        <f t="shared" ref="AC1055" si="1940">AC1054</f>
        <v>0</v>
      </c>
      <c r="AD1055" s="411">
        <f t="shared" ref="AD1055" si="1941">AD1054</f>
        <v>0</v>
      </c>
      <c r="AE1055" s="411">
        <f t="shared" ref="AE1055" si="1942">AE1054</f>
        <v>0</v>
      </c>
      <c r="AF1055" s="411">
        <f t="shared" ref="AF1055" si="1943">AF1054</f>
        <v>0</v>
      </c>
      <c r="AG1055" s="411">
        <f t="shared" ref="AG1055" si="1944">AG1054</f>
        <v>0</v>
      </c>
      <c r="AH1055" s="411">
        <f t="shared" ref="AH1055" si="1945">AH1054</f>
        <v>0</v>
      </c>
      <c r="AI1055" s="411">
        <f t="shared" ref="AI1055" si="1946">AI1054</f>
        <v>0</v>
      </c>
      <c r="AJ1055" s="411">
        <f t="shared" ref="AJ1055" si="1947">AJ1054</f>
        <v>0</v>
      </c>
      <c r="AK1055" s="411">
        <f t="shared" ref="AK1055" si="1948">AK1054</f>
        <v>0</v>
      </c>
      <c r="AL1055" s="411">
        <f t="shared" ref="AL1055" si="1949">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1950">Z1058</f>
        <v>0</v>
      </c>
      <c r="AA1059" s="411">
        <f t="shared" ref="AA1059" si="1951">AA1058</f>
        <v>0</v>
      </c>
      <c r="AB1059" s="411">
        <f t="shared" ref="AB1059" si="1952">AB1058</f>
        <v>0</v>
      </c>
      <c r="AC1059" s="411">
        <f t="shared" ref="AC1059" si="1953">AC1058</f>
        <v>0</v>
      </c>
      <c r="AD1059" s="411">
        <f t="shared" ref="AD1059" si="1954">AD1058</f>
        <v>0</v>
      </c>
      <c r="AE1059" s="411">
        <f t="shared" ref="AE1059" si="1955">AE1058</f>
        <v>0</v>
      </c>
      <c r="AF1059" s="411">
        <f t="shared" ref="AF1059" si="1956">AF1058</f>
        <v>0</v>
      </c>
      <c r="AG1059" s="411">
        <f t="shared" ref="AG1059" si="1957">AG1058</f>
        <v>0</v>
      </c>
      <c r="AH1059" s="411">
        <f t="shared" ref="AH1059" si="1958">AH1058</f>
        <v>0</v>
      </c>
      <c r="AI1059" s="411">
        <f t="shared" ref="AI1059" si="1959">AI1058</f>
        <v>0</v>
      </c>
      <c r="AJ1059" s="411">
        <f t="shared" ref="AJ1059" si="1960">AJ1058</f>
        <v>0</v>
      </c>
      <c r="AK1059" s="411">
        <f t="shared" ref="AK1059" si="1961">AK1058</f>
        <v>0</v>
      </c>
      <c r="AL1059" s="411">
        <f t="shared" ref="AL1059" si="1962">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1963">Z1061</f>
        <v>0</v>
      </c>
      <c r="AA1062" s="411">
        <f t="shared" ref="AA1062" si="1964">AA1061</f>
        <v>0</v>
      </c>
      <c r="AB1062" s="411">
        <f t="shared" ref="AB1062" si="1965">AB1061</f>
        <v>0</v>
      </c>
      <c r="AC1062" s="411">
        <f t="shared" ref="AC1062" si="1966">AC1061</f>
        <v>0</v>
      </c>
      <c r="AD1062" s="411">
        <f t="shared" ref="AD1062" si="1967">AD1061</f>
        <v>0</v>
      </c>
      <c r="AE1062" s="411">
        <f t="shared" ref="AE1062" si="1968">AE1061</f>
        <v>0</v>
      </c>
      <c r="AF1062" s="411">
        <f t="shared" ref="AF1062" si="1969">AF1061</f>
        <v>0</v>
      </c>
      <c r="AG1062" s="411">
        <f t="shared" ref="AG1062" si="1970">AG1061</f>
        <v>0</v>
      </c>
      <c r="AH1062" s="411">
        <f t="shared" ref="AH1062" si="1971">AH1061</f>
        <v>0</v>
      </c>
      <c r="AI1062" s="411">
        <f t="shared" ref="AI1062" si="1972">AI1061</f>
        <v>0</v>
      </c>
      <c r="AJ1062" s="411">
        <f t="shared" ref="AJ1062" si="1973">AJ1061</f>
        <v>0</v>
      </c>
      <c r="AK1062" s="411">
        <f t="shared" ref="AK1062" si="1974">AK1061</f>
        <v>0</v>
      </c>
      <c r="AL1062" s="411">
        <f t="shared" ref="AL1062" si="1975">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1976">Z1064</f>
        <v>0</v>
      </c>
      <c r="AA1065" s="411">
        <f t="shared" ref="AA1065" si="1977">AA1064</f>
        <v>0</v>
      </c>
      <c r="AB1065" s="411">
        <f t="shared" ref="AB1065" si="1978">AB1064</f>
        <v>0</v>
      </c>
      <c r="AC1065" s="411">
        <f t="shared" ref="AC1065" si="1979">AC1064</f>
        <v>0</v>
      </c>
      <c r="AD1065" s="411">
        <f t="shared" ref="AD1065" si="1980">AD1064</f>
        <v>0</v>
      </c>
      <c r="AE1065" s="411">
        <f t="shared" ref="AE1065" si="1981">AE1064</f>
        <v>0</v>
      </c>
      <c r="AF1065" s="411">
        <f t="shared" ref="AF1065" si="1982">AF1064</f>
        <v>0</v>
      </c>
      <c r="AG1065" s="411">
        <f t="shared" ref="AG1065" si="1983">AG1064</f>
        <v>0</v>
      </c>
      <c r="AH1065" s="411">
        <f t="shared" ref="AH1065" si="1984">AH1064</f>
        <v>0</v>
      </c>
      <c r="AI1065" s="411">
        <f t="shared" ref="AI1065" si="1985">AI1064</f>
        <v>0</v>
      </c>
      <c r="AJ1065" s="411">
        <f t="shared" ref="AJ1065" si="1986">AJ1064</f>
        <v>0</v>
      </c>
      <c r="AK1065" s="411">
        <f t="shared" ref="AK1065" si="1987">AK1064</f>
        <v>0</v>
      </c>
      <c r="AL1065" s="411">
        <f t="shared" ref="AL1065" si="1988">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1989">Z1068</f>
        <v>0</v>
      </c>
      <c r="AA1069" s="411">
        <f t="shared" ref="AA1069" si="1990">AA1068</f>
        <v>0</v>
      </c>
      <c r="AB1069" s="411">
        <f t="shared" ref="AB1069" si="1991">AB1068</f>
        <v>0</v>
      </c>
      <c r="AC1069" s="411">
        <f t="shared" ref="AC1069" si="1992">AC1068</f>
        <v>0</v>
      </c>
      <c r="AD1069" s="411">
        <f t="shared" ref="AD1069" si="1993">AD1068</f>
        <v>0</v>
      </c>
      <c r="AE1069" s="411">
        <f t="shared" ref="AE1069" si="1994">AE1068</f>
        <v>0</v>
      </c>
      <c r="AF1069" s="411">
        <f t="shared" ref="AF1069" si="1995">AF1068</f>
        <v>0</v>
      </c>
      <c r="AG1069" s="411">
        <f t="shared" ref="AG1069" si="1996">AG1068</f>
        <v>0</v>
      </c>
      <c r="AH1069" s="411">
        <f t="shared" ref="AH1069" si="1997">AH1068</f>
        <v>0</v>
      </c>
      <c r="AI1069" s="411">
        <f t="shared" ref="AI1069" si="1998">AI1068</f>
        <v>0</v>
      </c>
      <c r="AJ1069" s="411">
        <f t="shared" ref="AJ1069" si="1999">AJ1068</f>
        <v>0</v>
      </c>
      <c r="AK1069" s="411">
        <f t="shared" ref="AK1069" si="2000">AK1068</f>
        <v>0</v>
      </c>
      <c r="AL1069" s="411">
        <f t="shared" ref="AL1069" si="2001">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002">Z1071</f>
        <v>0</v>
      </c>
      <c r="AA1072" s="411">
        <f t="shared" ref="AA1072" si="2003">AA1071</f>
        <v>0</v>
      </c>
      <c r="AB1072" s="411">
        <f t="shared" ref="AB1072" si="2004">AB1071</f>
        <v>0</v>
      </c>
      <c r="AC1072" s="411">
        <f t="shared" ref="AC1072" si="2005">AC1071</f>
        <v>0</v>
      </c>
      <c r="AD1072" s="411">
        <f t="shared" ref="AD1072" si="2006">AD1071</f>
        <v>0</v>
      </c>
      <c r="AE1072" s="411">
        <f t="shared" ref="AE1072" si="2007">AE1071</f>
        <v>0</v>
      </c>
      <c r="AF1072" s="411">
        <f t="shared" ref="AF1072" si="2008">AF1071</f>
        <v>0</v>
      </c>
      <c r="AG1072" s="411">
        <f t="shared" ref="AG1072" si="2009">AG1071</f>
        <v>0</v>
      </c>
      <c r="AH1072" s="411">
        <f t="shared" ref="AH1072" si="2010">AH1071</f>
        <v>0</v>
      </c>
      <c r="AI1072" s="411">
        <f t="shared" ref="AI1072" si="2011">AI1071</f>
        <v>0</v>
      </c>
      <c r="AJ1072" s="411">
        <f t="shared" ref="AJ1072" si="2012">AJ1071</f>
        <v>0</v>
      </c>
      <c r="AK1072" s="411">
        <f t="shared" ref="AK1072" si="2013">AK1071</f>
        <v>0</v>
      </c>
      <c r="AL1072" s="411">
        <f t="shared" ref="AL1072" si="2014">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015">Z1074</f>
        <v>0</v>
      </c>
      <c r="AA1075" s="411">
        <f t="shared" ref="AA1075" si="2016">AA1074</f>
        <v>0</v>
      </c>
      <c r="AB1075" s="411">
        <f t="shared" ref="AB1075" si="2017">AB1074</f>
        <v>0</v>
      </c>
      <c r="AC1075" s="411">
        <f t="shared" ref="AC1075" si="2018">AC1074</f>
        <v>0</v>
      </c>
      <c r="AD1075" s="411">
        <f t="shared" ref="AD1075" si="2019">AD1074</f>
        <v>0</v>
      </c>
      <c r="AE1075" s="411">
        <f t="shared" ref="AE1075" si="2020">AE1074</f>
        <v>0</v>
      </c>
      <c r="AF1075" s="411">
        <f t="shared" ref="AF1075" si="2021">AF1074</f>
        <v>0</v>
      </c>
      <c r="AG1075" s="411">
        <f t="shared" ref="AG1075" si="2022">AG1074</f>
        <v>0</v>
      </c>
      <c r="AH1075" s="411">
        <f t="shared" ref="AH1075" si="2023">AH1074</f>
        <v>0</v>
      </c>
      <c r="AI1075" s="411">
        <f t="shared" ref="AI1075" si="2024">AI1074</f>
        <v>0</v>
      </c>
      <c r="AJ1075" s="411">
        <f t="shared" ref="AJ1075" si="2025">AJ1074</f>
        <v>0</v>
      </c>
      <c r="AK1075" s="411">
        <f t="shared" ref="AK1075" si="2026">AK1074</f>
        <v>0</v>
      </c>
      <c r="AL1075" s="411">
        <f t="shared" ref="AL1075" si="2027">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028">Z1077</f>
        <v>0</v>
      </c>
      <c r="AA1078" s="411">
        <f t="shared" ref="AA1078" si="2029">AA1077</f>
        <v>0</v>
      </c>
      <c r="AB1078" s="411">
        <f t="shared" ref="AB1078" si="2030">AB1077</f>
        <v>0</v>
      </c>
      <c r="AC1078" s="411">
        <f t="shared" ref="AC1078" si="2031">AC1077</f>
        <v>0</v>
      </c>
      <c r="AD1078" s="411">
        <f t="shared" ref="AD1078" si="2032">AD1077</f>
        <v>0</v>
      </c>
      <c r="AE1078" s="411">
        <f t="shared" ref="AE1078" si="2033">AE1077</f>
        <v>0</v>
      </c>
      <c r="AF1078" s="411">
        <f t="shared" ref="AF1078" si="2034">AF1077</f>
        <v>0</v>
      </c>
      <c r="AG1078" s="411">
        <f t="shared" ref="AG1078" si="2035">AG1077</f>
        <v>0</v>
      </c>
      <c r="AH1078" s="411">
        <f t="shared" ref="AH1078" si="2036">AH1077</f>
        <v>0</v>
      </c>
      <c r="AI1078" s="411">
        <f t="shared" ref="AI1078" si="2037">AI1077</f>
        <v>0</v>
      </c>
      <c r="AJ1078" s="411">
        <f t="shared" ref="AJ1078" si="2038">AJ1077</f>
        <v>0</v>
      </c>
      <c r="AK1078" s="411">
        <f t="shared" ref="AK1078" si="2039">AK1077</f>
        <v>0</v>
      </c>
      <c r="AL1078" s="411">
        <f t="shared" ref="AL1078" si="2040">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041">Z1080</f>
        <v>0</v>
      </c>
      <c r="AA1081" s="411">
        <f t="shared" ref="AA1081" si="2042">AA1080</f>
        <v>0</v>
      </c>
      <c r="AB1081" s="411">
        <f t="shared" ref="AB1081" si="2043">AB1080</f>
        <v>0</v>
      </c>
      <c r="AC1081" s="411">
        <f t="shared" ref="AC1081" si="2044">AC1080</f>
        <v>0</v>
      </c>
      <c r="AD1081" s="411">
        <f t="shared" ref="AD1081" si="2045">AD1080</f>
        <v>0</v>
      </c>
      <c r="AE1081" s="411">
        <f t="shared" ref="AE1081" si="2046">AE1080</f>
        <v>0</v>
      </c>
      <c r="AF1081" s="411">
        <f t="shared" ref="AF1081" si="2047">AF1080</f>
        <v>0</v>
      </c>
      <c r="AG1081" s="411">
        <f t="shared" ref="AG1081" si="2048">AG1080</f>
        <v>0</v>
      </c>
      <c r="AH1081" s="411">
        <f t="shared" ref="AH1081" si="2049">AH1080</f>
        <v>0</v>
      </c>
      <c r="AI1081" s="411">
        <f t="shared" ref="AI1081" si="2050">AI1080</f>
        <v>0</v>
      </c>
      <c r="AJ1081" s="411">
        <f t="shared" ref="AJ1081" si="2051">AJ1080</f>
        <v>0</v>
      </c>
      <c r="AK1081" s="411">
        <f t="shared" ref="AK1081" si="2052">AK1080</f>
        <v>0</v>
      </c>
      <c r="AL1081" s="411">
        <f t="shared" ref="AL1081" si="2053">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054">Z1083</f>
        <v>0</v>
      </c>
      <c r="AA1084" s="411">
        <f t="shared" ref="AA1084" si="2055">AA1083</f>
        <v>0</v>
      </c>
      <c r="AB1084" s="411">
        <f t="shared" ref="AB1084" si="2056">AB1083</f>
        <v>0</v>
      </c>
      <c r="AC1084" s="411">
        <f t="shared" ref="AC1084" si="2057">AC1083</f>
        <v>0</v>
      </c>
      <c r="AD1084" s="411">
        <f t="shared" ref="AD1084" si="2058">AD1083</f>
        <v>0</v>
      </c>
      <c r="AE1084" s="411">
        <f t="shared" ref="AE1084" si="2059">AE1083</f>
        <v>0</v>
      </c>
      <c r="AF1084" s="411">
        <f t="shared" ref="AF1084" si="2060">AF1083</f>
        <v>0</v>
      </c>
      <c r="AG1084" s="411">
        <f t="shared" ref="AG1084" si="2061">AG1083</f>
        <v>0</v>
      </c>
      <c r="AH1084" s="411">
        <f t="shared" ref="AH1084" si="2062">AH1083</f>
        <v>0</v>
      </c>
      <c r="AI1084" s="411">
        <f t="shared" ref="AI1084" si="2063">AI1083</f>
        <v>0</v>
      </c>
      <c r="AJ1084" s="411">
        <f t="shared" ref="AJ1084" si="2064">AJ1083</f>
        <v>0</v>
      </c>
      <c r="AK1084" s="411">
        <f t="shared" ref="AK1084" si="2065">AK1083</f>
        <v>0</v>
      </c>
      <c r="AL1084" s="411">
        <f t="shared" ref="AL1084" si="2066">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067">Z1086</f>
        <v>0</v>
      </c>
      <c r="AA1087" s="411">
        <f t="shared" ref="AA1087" si="2068">AA1086</f>
        <v>0</v>
      </c>
      <c r="AB1087" s="411">
        <f t="shared" ref="AB1087" si="2069">AB1086</f>
        <v>0</v>
      </c>
      <c r="AC1087" s="411">
        <f t="shared" ref="AC1087" si="2070">AC1086</f>
        <v>0</v>
      </c>
      <c r="AD1087" s="411">
        <f t="shared" ref="AD1087" si="2071">AD1086</f>
        <v>0</v>
      </c>
      <c r="AE1087" s="411">
        <f t="shared" ref="AE1087" si="2072">AE1086</f>
        <v>0</v>
      </c>
      <c r="AF1087" s="411">
        <f t="shared" ref="AF1087" si="2073">AF1086</f>
        <v>0</v>
      </c>
      <c r="AG1087" s="411">
        <f t="shared" ref="AG1087" si="2074">AG1086</f>
        <v>0</v>
      </c>
      <c r="AH1087" s="411">
        <f t="shared" ref="AH1087" si="2075">AH1086</f>
        <v>0</v>
      </c>
      <c r="AI1087" s="411">
        <f t="shared" ref="AI1087" si="2076">AI1086</f>
        <v>0</v>
      </c>
      <c r="AJ1087" s="411">
        <f t="shared" ref="AJ1087" si="2077">AJ1086</f>
        <v>0</v>
      </c>
      <c r="AK1087" s="411">
        <f t="shared" ref="AK1087" si="2078">AK1086</f>
        <v>0</v>
      </c>
      <c r="AL1087" s="411">
        <f t="shared" ref="AL1087" si="2079">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080">Z1089</f>
        <v>0</v>
      </c>
      <c r="AA1090" s="411">
        <f t="shared" ref="AA1090" si="2081">AA1089</f>
        <v>0</v>
      </c>
      <c r="AB1090" s="411">
        <f t="shared" ref="AB1090" si="2082">AB1089</f>
        <v>0</v>
      </c>
      <c r="AC1090" s="411">
        <f t="shared" ref="AC1090" si="2083">AC1089</f>
        <v>0</v>
      </c>
      <c r="AD1090" s="411">
        <f t="shared" ref="AD1090" si="2084">AD1089</f>
        <v>0</v>
      </c>
      <c r="AE1090" s="411">
        <f t="shared" ref="AE1090" si="2085">AE1089</f>
        <v>0</v>
      </c>
      <c r="AF1090" s="411">
        <f t="shared" ref="AF1090" si="2086">AF1089</f>
        <v>0</v>
      </c>
      <c r="AG1090" s="411">
        <f t="shared" ref="AG1090" si="2087">AG1089</f>
        <v>0</v>
      </c>
      <c r="AH1090" s="411">
        <f t="shared" ref="AH1090" si="2088">AH1089</f>
        <v>0</v>
      </c>
      <c r="AI1090" s="411">
        <f t="shared" ref="AI1090" si="2089">AI1089</f>
        <v>0</v>
      </c>
      <c r="AJ1090" s="411">
        <f t="shared" ref="AJ1090" si="2090">AJ1089</f>
        <v>0</v>
      </c>
      <c r="AK1090" s="411">
        <f t="shared" ref="AK1090" si="2091">AK1089</f>
        <v>0</v>
      </c>
      <c r="AL1090" s="411">
        <f t="shared" ref="AL1090" si="2092">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093">Z1092</f>
        <v>0</v>
      </c>
      <c r="AA1093" s="411">
        <f t="shared" ref="AA1093" si="2094">AA1092</f>
        <v>0</v>
      </c>
      <c r="AB1093" s="411">
        <f t="shared" ref="AB1093" si="2095">AB1092</f>
        <v>0</v>
      </c>
      <c r="AC1093" s="411">
        <f t="shared" ref="AC1093" si="2096">AC1092</f>
        <v>0</v>
      </c>
      <c r="AD1093" s="411">
        <f t="shared" ref="AD1093" si="2097">AD1092</f>
        <v>0</v>
      </c>
      <c r="AE1093" s="411">
        <f t="shared" ref="AE1093" si="2098">AE1092</f>
        <v>0</v>
      </c>
      <c r="AF1093" s="411">
        <f t="shared" ref="AF1093" si="2099">AF1092</f>
        <v>0</v>
      </c>
      <c r="AG1093" s="411">
        <f t="shared" ref="AG1093" si="2100">AG1092</f>
        <v>0</v>
      </c>
      <c r="AH1093" s="411">
        <f t="shared" ref="AH1093" si="2101">AH1092</f>
        <v>0</v>
      </c>
      <c r="AI1093" s="411">
        <f t="shared" ref="AI1093" si="2102">AI1092</f>
        <v>0</v>
      </c>
      <c r="AJ1093" s="411">
        <f t="shared" ref="AJ1093" si="2103">AJ1092</f>
        <v>0</v>
      </c>
      <c r="AK1093" s="411">
        <f t="shared" ref="AK1093" si="2104">AK1092</f>
        <v>0</v>
      </c>
      <c r="AL1093" s="411">
        <f t="shared" ref="AL1093" si="2105">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65"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106">Z1095</f>
        <v>0</v>
      </c>
      <c r="AA1096" s="411">
        <f t="shared" ref="AA1096" si="2107">AA1095</f>
        <v>0</v>
      </c>
      <c r="AB1096" s="411">
        <f t="shared" ref="AB1096" si="2108">AB1095</f>
        <v>0</v>
      </c>
      <c r="AC1096" s="411">
        <f t="shared" ref="AC1096" si="2109">AC1095</f>
        <v>0</v>
      </c>
      <c r="AD1096" s="411">
        <f t="shared" ref="AD1096" si="2110">AD1095</f>
        <v>0</v>
      </c>
      <c r="AE1096" s="411">
        <f t="shared" ref="AE1096" si="2111">AE1095</f>
        <v>0</v>
      </c>
      <c r="AF1096" s="411">
        <f t="shared" ref="AF1096" si="2112">AF1095</f>
        <v>0</v>
      </c>
      <c r="AG1096" s="411">
        <f t="shared" ref="AG1096" si="2113">AG1095</f>
        <v>0</v>
      </c>
      <c r="AH1096" s="411">
        <f t="shared" ref="AH1096" si="2114">AH1095</f>
        <v>0</v>
      </c>
      <c r="AI1096" s="411">
        <f t="shared" ref="AI1096" si="2115">AI1095</f>
        <v>0</v>
      </c>
      <c r="AJ1096" s="411">
        <f t="shared" ref="AJ1096" si="2116">AJ1095</f>
        <v>0</v>
      </c>
      <c r="AK1096" s="411">
        <f t="shared" ref="AK1096" si="2117">AK1095</f>
        <v>0</v>
      </c>
      <c r="AL1096" s="411">
        <f t="shared" ref="AL1096" si="2118">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119">Z1098</f>
        <v>0</v>
      </c>
      <c r="AA1099" s="411">
        <f t="shared" ref="AA1099" si="2120">AA1098</f>
        <v>0</v>
      </c>
      <c r="AB1099" s="411">
        <f t="shared" ref="AB1099" si="2121">AB1098</f>
        <v>0</v>
      </c>
      <c r="AC1099" s="411">
        <f t="shared" ref="AC1099" si="2122">AC1098</f>
        <v>0</v>
      </c>
      <c r="AD1099" s="411">
        <f t="shared" ref="AD1099" si="2123">AD1098</f>
        <v>0</v>
      </c>
      <c r="AE1099" s="411">
        <f t="shared" ref="AE1099" si="2124">AE1098</f>
        <v>0</v>
      </c>
      <c r="AF1099" s="411">
        <f t="shared" ref="AF1099" si="2125">AF1098</f>
        <v>0</v>
      </c>
      <c r="AG1099" s="411">
        <f t="shared" ref="AG1099" si="2126">AG1098</f>
        <v>0</v>
      </c>
      <c r="AH1099" s="411">
        <f t="shared" ref="AH1099" si="2127">AH1098</f>
        <v>0</v>
      </c>
      <c r="AI1099" s="411">
        <f t="shared" ref="AI1099" si="2128">AI1098</f>
        <v>0</v>
      </c>
      <c r="AJ1099" s="411">
        <f t="shared" ref="AJ1099" si="2129">AJ1098</f>
        <v>0</v>
      </c>
      <c r="AK1099" s="411">
        <f t="shared" ref="AK1099" si="2130">AK1098</f>
        <v>0</v>
      </c>
      <c r="AL1099" s="411">
        <f t="shared" ref="AL1099" si="2131">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65"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132">Z1101</f>
        <v>0</v>
      </c>
      <c r="AA1102" s="411">
        <f t="shared" ref="AA1102" si="2133">AA1101</f>
        <v>0</v>
      </c>
      <c r="AB1102" s="411">
        <f t="shared" ref="AB1102" si="2134">AB1101</f>
        <v>0</v>
      </c>
      <c r="AC1102" s="411">
        <f t="shared" ref="AC1102" si="2135">AC1101</f>
        <v>0</v>
      </c>
      <c r="AD1102" s="411">
        <f t="shared" ref="AD1102" si="2136">AD1101</f>
        <v>0</v>
      </c>
      <c r="AE1102" s="411">
        <f t="shared" ref="AE1102" si="2137">AE1101</f>
        <v>0</v>
      </c>
      <c r="AF1102" s="411">
        <f t="shared" ref="AF1102" si="2138">AF1101</f>
        <v>0</v>
      </c>
      <c r="AG1102" s="411">
        <f t="shared" ref="AG1102" si="2139">AG1101</f>
        <v>0</v>
      </c>
      <c r="AH1102" s="411">
        <f t="shared" ref="AH1102" si="2140">AH1101</f>
        <v>0</v>
      </c>
      <c r="AI1102" s="411">
        <f t="shared" ref="AI1102" si="2141">AI1101</f>
        <v>0</v>
      </c>
      <c r="AJ1102" s="411">
        <f t="shared" ref="AJ1102" si="2142">AJ1101</f>
        <v>0</v>
      </c>
      <c r="AK1102" s="411">
        <f t="shared" ref="AK1102" si="2143">AK1101</f>
        <v>0</v>
      </c>
      <c r="AL1102" s="411">
        <f t="shared" ref="AL1102" si="2144">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145">Z1104</f>
        <v>0</v>
      </c>
      <c r="AA1105" s="411">
        <f t="shared" ref="AA1105" si="2146">AA1104</f>
        <v>0</v>
      </c>
      <c r="AB1105" s="411">
        <f t="shared" ref="AB1105" si="2147">AB1104</f>
        <v>0</v>
      </c>
      <c r="AC1105" s="411">
        <f t="shared" ref="AC1105" si="2148">AC1104</f>
        <v>0</v>
      </c>
      <c r="AD1105" s="411">
        <f t="shared" ref="AD1105" si="2149">AD1104</f>
        <v>0</v>
      </c>
      <c r="AE1105" s="411">
        <f t="shared" ref="AE1105" si="2150">AE1104</f>
        <v>0</v>
      </c>
      <c r="AF1105" s="411">
        <f t="shared" ref="AF1105" si="2151">AF1104</f>
        <v>0</v>
      </c>
      <c r="AG1105" s="411">
        <f t="shared" ref="AG1105" si="2152">AG1104</f>
        <v>0</v>
      </c>
      <c r="AH1105" s="411">
        <f t="shared" ref="AH1105" si="2153">AH1104</f>
        <v>0</v>
      </c>
      <c r="AI1105" s="411">
        <f t="shared" ref="AI1105" si="2154">AI1104</f>
        <v>0</v>
      </c>
      <c r="AJ1105" s="411">
        <f t="shared" ref="AJ1105" si="2155">AJ1104</f>
        <v>0</v>
      </c>
      <c r="AK1105" s="411">
        <f t="shared" ref="AK1105" si="2156">AK1104</f>
        <v>0</v>
      </c>
      <c r="AL1105" s="411">
        <f t="shared" ref="AL1105" si="2157">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158">Z1107</f>
        <v>0</v>
      </c>
      <c r="AA1108" s="411">
        <f t="shared" ref="AA1108" si="2159">AA1107</f>
        <v>0</v>
      </c>
      <c r="AB1108" s="411">
        <f t="shared" ref="AB1108" si="2160">AB1107</f>
        <v>0</v>
      </c>
      <c r="AC1108" s="411">
        <f t="shared" ref="AC1108" si="2161">AC1107</f>
        <v>0</v>
      </c>
      <c r="AD1108" s="411">
        <f t="shared" ref="AD1108" si="2162">AD1107</f>
        <v>0</v>
      </c>
      <c r="AE1108" s="411">
        <f t="shared" ref="AE1108" si="2163">AE1107</f>
        <v>0</v>
      </c>
      <c r="AF1108" s="411">
        <f t="shared" ref="AF1108" si="2164">AF1107</f>
        <v>0</v>
      </c>
      <c r="AG1108" s="411">
        <f t="shared" ref="AG1108" si="2165">AG1107</f>
        <v>0</v>
      </c>
      <c r="AH1108" s="411">
        <f t="shared" ref="AH1108" si="2166">AH1107</f>
        <v>0</v>
      </c>
      <c r="AI1108" s="411">
        <f t="shared" ref="AI1108" si="2167">AI1107</f>
        <v>0</v>
      </c>
      <c r="AJ1108" s="411">
        <f t="shared" ref="AJ1108" si="2168">AJ1107</f>
        <v>0</v>
      </c>
      <c r="AK1108" s="411">
        <f t="shared" ref="AK1108" si="2169">AK1107</f>
        <v>0</v>
      </c>
      <c r="AL1108" s="411">
        <f t="shared" ref="AL1108" si="2170">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6.6E-3</v>
      </c>
      <c r="AA1113" s="341">
        <f>HLOOKUP(AA$35,'3.  Distribution Rates'!$C$122:$P$133,12,FALSE)</f>
        <v>1.831</v>
      </c>
      <c r="AB1113" s="341">
        <f>HLOOKUP(AB$35,'3.  Distribution Rates'!$C$122:$P$133,12,FALSE)</f>
        <v>1.2163999999999999</v>
      </c>
      <c r="AC1113" s="341">
        <f>HLOOKUP(AC$35,'3.  Distribution Rates'!$C$122:$P$133,12,FALSE)</f>
        <v>8.5000999999999998</v>
      </c>
      <c r="AD1113" s="341">
        <f>HLOOKUP(AD$35,'3.  Distribution Rates'!$C$122:$P$133,12,FALSE)</f>
        <v>2.6810999999999998</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2171">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2171"/>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2171"/>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605.87830045379997</v>
      </c>
      <c r="AA1117" s="378">
        <f>'4.  2011-2014 LRAM'!AA531*AA1113</f>
        <v>582.99885985865274</v>
      </c>
      <c r="AB1117" s="378">
        <f>'4.  2011-2014 LRAM'!AB531*AB1113</f>
        <v>233.71997080568639</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2171"/>
        <v>1422.5971311181393</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172">Y212*Y1113</f>
        <v>0</v>
      </c>
      <c r="Z1118" s="378">
        <f t="shared" si="2172"/>
        <v>804.41198771999996</v>
      </c>
      <c r="AA1118" s="378">
        <f t="shared" si="2172"/>
        <v>570.44365560000006</v>
      </c>
      <c r="AB1118" s="378">
        <f t="shared" si="2172"/>
        <v>160.66113888000001</v>
      </c>
      <c r="AC1118" s="378">
        <f t="shared" si="2172"/>
        <v>0</v>
      </c>
      <c r="AD1118" s="378">
        <f t="shared" si="2172"/>
        <v>1186.9755195600001</v>
      </c>
      <c r="AE1118" s="378">
        <f t="shared" si="2172"/>
        <v>0</v>
      </c>
      <c r="AF1118" s="378">
        <f t="shared" si="2172"/>
        <v>0</v>
      </c>
      <c r="AG1118" s="378">
        <f t="shared" si="2172"/>
        <v>0</v>
      </c>
      <c r="AH1118" s="378">
        <f t="shared" si="2172"/>
        <v>0</v>
      </c>
      <c r="AI1118" s="378">
        <f t="shared" si="2172"/>
        <v>0</v>
      </c>
      <c r="AJ1118" s="378">
        <f t="shared" si="2172"/>
        <v>0</v>
      </c>
      <c r="AK1118" s="378">
        <f t="shared" si="2172"/>
        <v>0</v>
      </c>
      <c r="AL1118" s="378">
        <f t="shared" si="2172"/>
        <v>0</v>
      </c>
      <c r="AM1118" s="628">
        <f t="shared" si="2171"/>
        <v>2722.4923017600004</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173">Y395*Y1113</f>
        <v>0</v>
      </c>
      <c r="Z1119" s="378">
        <f t="shared" si="2173"/>
        <v>1321.14044964</v>
      </c>
      <c r="AA1119" s="378">
        <f t="shared" si="2173"/>
        <v>576.87046559999999</v>
      </c>
      <c r="AB1119" s="378">
        <f t="shared" si="2173"/>
        <v>2541.3583478399996</v>
      </c>
      <c r="AC1119" s="378">
        <f t="shared" si="2173"/>
        <v>0</v>
      </c>
      <c r="AD1119" s="378">
        <f t="shared" si="2173"/>
        <v>0</v>
      </c>
      <c r="AE1119" s="378">
        <f t="shared" si="2173"/>
        <v>0</v>
      </c>
      <c r="AF1119" s="378">
        <f t="shared" si="2173"/>
        <v>0</v>
      </c>
      <c r="AG1119" s="378">
        <f t="shared" si="2173"/>
        <v>0</v>
      </c>
      <c r="AH1119" s="378">
        <f t="shared" si="2173"/>
        <v>0</v>
      </c>
      <c r="AI1119" s="378">
        <f t="shared" si="2173"/>
        <v>0</v>
      </c>
      <c r="AJ1119" s="378">
        <f t="shared" si="2173"/>
        <v>0</v>
      </c>
      <c r="AK1119" s="378">
        <f t="shared" si="2173"/>
        <v>0</v>
      </c>
      <c r="AL1119" s="378">
        <f t="shared" si="2173"/>
        <v>0</v>
      </c>
      <c r="AM1119" s="628">
        <f t="shared" si="2171"/>
        <v>4439.3692630799997</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174">Y578*Y1113</f>
        <v>0</v>
      </c>
      <c r="Z1120" s="378">
        <f t="shared" si="2174"/>
        <v>76.65055199999999</v>
      </c>
      <c r="AA1120" s="378">
        <f t="shared" si="2174"/>
        <v>101.0712</v>
      </c>
      <c r="AB1120" s="378">
        <f t="shared" si="2174"/>
        <v>197.05679999999998</v>
      </c>
      <c r="AC1120" s="378">
        <f t="shared" si="2174"/>
        <v>0</v>
      </c>
      <c r="AD1120" s="378">
        <f t="shared" si="2174"/>
        <v>0</v>
      </c>
      <c r="AE1120" s="378">
        <f t="shared" si="2174"/>
        <v>0</v>
      </c>
      <c r="AF1120" s="378">
        <f t="shared" si="2174"/>
        <v>0</v>
      </c>
      <c r="AG1120" s="378">
        <f t="shared" si="2174"/>
        <v>0</v>
      </c>
      <c r="AH1120" s="378">
        <f t="shared" si="2174"/>
        <v>0</v>
      </c>
      <c r="AI1120" s="378">
        <f t="shared" si="2174"/>
        <v>0</v>
      </c>
      <c r="AJ1120" s="378">
        <f t="shared" si="2174"/>
        <v>0</v>
      </c>
      <c r="AK1120" s="378">
        <f t="shared" si="2174"/>
        <v>0</v>
      </c>
      <c r="AL1120" s="378">
        <f t="shared" si="2174"/>
        <v>0</v>
      </c>
      <c r="AM1120" s="628">
        <f t="shared" si="2171"/>
        <v>374.77855199999999</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175">Y761*Y1113</f>
        <v>0</v>
      </c>
      <c r="Z1121" s="378">
        <f t="shared" si="2175"/>
        <v>218.49299999999999</v>
      </c>
      <c r="AA1121" s="378">
        <f t="shared" si="2175"/>
        <v>348.06755546478547</v>
      </c>
      <c r="AB1121" s="378">
        <f t="shared" si="2175"/>
        <v>0</v>
      </c>
      <c r="AC1121" s="378">
        <f t="shared" si="2175"/>
        <v>0</v>
      </c>
      <c r="AD1121" s="378">
        <f t="shared" si="2175"/>
        <v>0</v>
      </c>
      <c r="AE1121" s="378">
        <f t="shared" si="2175"/>
        <v>0</v>
      </c>
      <c r="AF1121" s="378">
        <f t="shared" si="2175"/>
        <v>0</v>
      </c>
      <c r="AG1121" s="378">
        <f t="shared" si="2175"/>
        <v>0</v>
      </c>
      <c r="AH1121" s="378">
        <f t="shared" si="2175"/>
        <v>0</v>
      </c>
      <c r="AI1121" s="378">
        <f t="shared" si="2175"/>
        <v>0</v>
      </c>
      <c r="AJ1121" s="378">
        <f t="shared" si="2175"/>
        <v>0</v>
      </c>
      <c r="AK1121" s="378">
        <f t="shared" si="2175"/>
        <v>0</v>
      </c>
      <c r="AL1121" s="378">
        <f t="shared" si="2175"/>
        <v>0</v>
      </c>
      <c r="AM1121" s="628">
        <f t="shared" si="2171"/>
        <v>566.56055546478547</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176">Y944*Y1113</f>
        <v>0</v>
      </c>
      <c r="Z1122" s="378">
        <f t="shared" si="2176"/>
        <v>0</v>
      </c>
      <c r="AA1122" s="378">
        <f t="shared" si="2176"/>
        <v>0</v>
      </c>
      <c r="AB1122" s="378">
        <f t="shared" si="2176"/>
        <v>0</v>
      </c>
      <c r="AC1122" s="378">
        <f t="shared" si="2176"/>
        <v>0</v>
      </c>
      <c r="AD1122" s="378">
        <f t="shared" si="2176"/>
        <v>0</v>
      </c>
      <c r="AE1122" s="378">
        <f t="shared" si="2176"/>
        <v>0</v>
      </c>
      <c r="AF1122" s="378">
        <f t="shared" si="2176"/>
        <v>0</v>
      </c>
      <c r="AG1122" s="378">
        <f t="shared" si="2176"/>
        <v>0</v>
      </c>
      <c r="AH1122" s="378">
        <f t="shared" si="2176"/>
        <v>0</v>
      </c>
      <c r="AI1122" s="378">
        <f t="shared" si="2176"/>
        <v>0</v>
      </c>
      <c r="AJ1122" s="378">
        <f t="shared" si="2176"/>
        <v>0</v>
      </c>
      <c r="AK1122" s="378">
        <f t="shared" si="2176"/>
        <v>0</v>
      </c>
      <c r="AL1122" s="378">
        <f t="shared" si="2176"/>
        <v>0</v>
      </c>
      <c r="AM1122" s="628">
        <f t="shared" si="2171"/>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2177">AA1110*AA1113</f>
        <v>0</v>
      </c>
      <c r="AB1123" s="378">
        <f t="shared" si="2177"/>
        <v>0</v>
      </c>
      <c r="AC1123" s="378">
        <f t="shared" si="2177"/>
        <v>0</v>
      </c>
      <c r="AD1123" s="378">
        <f t="shared" si="2177"/>
        <v>0</v>
      </c>
      <c r="AE1123" s="378">
        <f t="shared" si="2177"/>
        <v>0</v>
      </c>
      <c r="AF1123" s="378">
        <f t="shared" si="2177"/>
        <v>0</v>
      </c>
      <c r="AG1123" s="378">
        <f t="shared" si="2177"/>
        <v>0</v>
      </c>
      <c r="AH1123" s="378">
        <f t="shared" si="2177"/>
        <v>0</v>
      </c>
      <c r="AI1123" s="378">
        <f t="shared" si="2177"/>
        <v>0</v>
      </c>
      <c r="AJ1123" s="378">
        <f t="shared" si="2177"/>
        <v>0</v>
      </c>
      <c r="AK1123" s="378">
        <f t="shared" si="2177"/>
        <v>0</v>
      </c>
      <c r="AL1123" s="378">
        <f t="shared" si="2177"/>
        <v>0</v>
      </c>
      <c r="AM1123" s="628">
        <f t="shared" si="2171"/>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178">SUM(Z1114:Z1123)</f>
        <v>3026.5742898138001</v>
      </c>
      <c r="AA1124" s="346">
        <f t="shared" si="2178"/>
        <v>2179.4517365234383</v>
      </c>
      <c r="AB1124" s="346">
        <f t="shared" si="2178"/>
        <v>3132.7962575256856</v>
      </c>
      <c r="AC1124" s="346">
        <f t="shared" si="2178"/>
        <v>0</v>
      </c>
      <c r="AD1124" s="346">
        <f t="shared" si="2178"/>
        <v>1186.9755195600001</v>
      </c>
      <c r="AE1124" s="346">
        <f t="shared" si="2178"/>
        <v>0</v>
      </c>
      <c r="AF1124" s="346">
        <f>SUM(AF1114:AF1123)</f>
        <v>0</v>
      </c>
      <c r="AG1124" s="346">
        <f t="shared" ref="AG1124:AL1124" si="2179">SUM(AG1114:AG1123)</f>
        <v>0</v>
      </c>
      <c r="AH1124" s="346">
        <f t="shared" si="2179"/>
        <v>0</v>
      </c>
      <c r="AI1124" s="346">
        <f t="shared" si="2179"/>
        <v>0</v>
      </c>
      <c r="AJ1124" s="346">
        <f t="shared" si="2179"/>
        <v>0</v>
      </c>
      <c r="AK1124" s="346">
        <f t="shared" si="2179"/>
        <v>0</v>
      </c>
      <c r="AL1124" s="346">
        <f t="shared" si="2179"/>
        <v>0</v>
      </c>
      <c r="AM1124" s="407">
        <f>SUM(AM1114:AM1123)</f>
        <v>9525.7978034229236</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180">Z1111*Z1113</f>
        <v>0</v>
      </c>
      <c r="AA1125" s="347">
        <f>AA1111*AA1113</f>
        <v>0</v>
      </c>
      <c r="AB1125" s="347">
        <f t="shared" si="2180"/>
        <v>0</v>
      </c>
      <c r="AC1125" s="347">
        <f t="shared" si="2180"/>
        <v>0</v>
      </c>
      <c r="AD1125" s="347">
        <f t="shared" si="2180"/>
        <v>0</v>
      </c>
      <c r="AE1125" s="347">
        <f t="shared" si="2180"/>
        <v>0</v>
      </c>
      <c r="AF1125" s="347">
        <f t="shared" ref="AF1125:AL1125" si="2181">AF1111*AF1113</f>
        <v>0</v>
      </c>
      <c r="AG1125" s="347">
        <f t="shared" si="2181"/>
        <v>0</v>
      </c>
      <c r="AH1125" s="347">
        <f t="shared" si="2181"/>
        <v>0</v>
      </c>
      <c r="AI1125" s="347">
        <f t="shared" si="2181"/>
        <v>0</v>
      </c>
      <c r="AJ1125" s="347">
        <f t="shared" si="2181"/>
        <v>0</v>
      </c>
      <c r="AK1125" s="347">
        <f t="shared" si="2181"/>
        <v>0</v>
      </c>
      <c r="AL1125" s="347">
        <f t="shared" si="2181"/>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9525.7978034229236</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3" zoomScale="90" zoomScaleNormal="90" workbookViewId="0">
      <selection activeCell="C54" sqref="C5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65" t="s">
        <v>660</v>
      </c>
      <c r="D8" s="865"/>
      <c r="E8" s="865"/>
      <c r="F8" s="865"/>
      <c r="G8" s="865"/>
      <c r="H8" s="865"/>
      <c r="I8" s="865"/>
      <c r="J8" s="865"/>
      <c r="K8" s="865"/>
      <c r="L8" s="865"/>
      <c r="M8" s="865"/>
      <c r="N8" s="865"/>
      <c r="O8" s="865"/>
      <c r="P8" s="865"/>
      <c r="Q8" s="865"/>
      <c r="R8" s="865"/>
      <c r="S8" s="865"/>
      <c r="T8" s="105"/>
      <c r="U8" s="105"/>
      <c r="V8" s="105"/>
      <c r="W8" s="105"/>
    </row>
    <row r="9" spans="1:28" s="9" customFormat="1" ht="47.1" customHeight="1">
      <c r="B9" s="55"/>
      <c r="C9" s="824" t="s">
        <v>671</v>
      </c>
      <c r="D9" s="824"/>
      <c r="E9" s="824"/>
      <c r="F9" s="824"/>
      <c r="G9" s="824"/>
      <c r="H9" s="824"/>
      <c r="I9" s="824"/>
      <c r="J9" s="824"/>
      <c r="K9" s="824"/>
      <c r="L9" s="824"/>
      <c r="M9" s="824"/>
      <c r="N9" s="824"/>
      <c r="O9" s="824"/>
      <c r="P9" s="824"/>
      <c r="Q9" s="824"/>
      <c r="R9" s="824"/>
      <c r="S9" s="824"/>
      <c r="T9" s="105"/>
      <c r="U9" s="105"/>
      <c r="V9" s="105"/>
      <c r="W9" s="105"/>
    </row>
    <row r="10" spans="1:28" s="9" customFormat="1" ht="38.1" customHeight="1">
      <c r="B10" s="88"/>
      <c r="C10" s="845" t="s">
        <v>672</v>
      </c>
      <c r="D10" s="824"/>
      <c r="E10" s="824"/>
      <c r="F10" s="824"/>
      <c r="G10" s="824"/>
      <c r="H10" s="824"/>
      <c r="I10" s="824"/>
      <c r="J10" s="824"/>
      <c r="K10" s="824"/>
      <c r="L10" s="824"/>
      <c r="M10" s="824"/>
      <c r="N10" s="824"/>
      <c r="O10" s="824"/>
      <c r="P10" s="824"/>
      <c r="Q10" s="824"/>
      <c r="R10" s="824"/>
      <c r="S10" s="824"/>
      <c r="T10" s="88"/>
      <c r="U10" s="88"/>
      <c r="V10" s="88"/>
    </row>
    <row r="11" spans="1:28" ht="32.6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64" t="s">
        <v>235</v>
      </c>
      <c r="C12" s="864"/>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50-1499 KW</v>
      </c>
      <c r="L14" s="204" t="str">
        <f>'1.  LRAMVA Summary'!G52</f>
        <v>Intermediate</v>
      </c>
      <c r="M14" s="204" t="str">
        <f>'1.  LRAMVA Summary'!H52</f>
        <v>Sentinel</v>
      </c>
      <c r="N14" s="204" t="str">
        <f>'1.  LRAMVA Summary'!I52</f>
        <v xml:space="preserve">Street Lighting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5.7000000000000002E-3</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702</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703</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704</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705</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708</v>
      </c>
      <c r="C61" s="233"/>
      <c r="E61" s="214">
        <v>41671</v>
      </c>
      <c r="F61" s="214" t="s">
        <v>180</v>
      </c>
      <c r="G61" s="215" t="s">
        <v>65</v>
      </c>
      <c r="H61" s="229">
        <f>C$27/12</f>
        <v>1.225E-3</v>
      </c>
      <c r="I61" s="230">
        <f>(SUM('1.  LRAMVA Summary'!D$54:D$62)+SUM('1.  LRAMVA Summary'!D$63:D$64)*(MONTH($E61)-1)/12)*$H61</f>
        <v>-8.1275844918789586E-2</v>
      </c>
      <c r="J61" s="230">
        <f>(SUM('1.  LRAMVA Summary'!E$54:E$62)+SUM('1.  LRAMVA Summary'!E$63:E$64)*(MONTH($E61)-1)/12)*$H61</f>
        <v>0.11342843496461605</v>
      </c>
      <c r="K61" s="230">
        <f>(SUM('1.  LRAMVA Summary'!F$54:F$62)+SUM('1.  LRAMVA Summary'!F$63:F$64)*(MONTH($E61)-1)/12)*$H61</f>
        <v>-1.2085413031819797E-2</v>
      </c>
      <c r="L61" s="230">
        <f>(SUM('1.  LRAMVA Summary'!G$54:G$62)+SUM('1.  LRAMVA Summary'!G$63:G$64)*(MONTH($E61)-1)/12)*$H61</f>
        <v>-1.8394519940210144E-2</v>
      </c>
      <c r="M61" s="230">
        <f>(SUM('1.  LRAMVA Summary'!H$54:H$62)+SUM('1.  LRAMVA Summary'!H$63:H$64)*(MONTH($E61)-1)/12)*$H61</f>
        <v>-1.4650060833333334E-4</v>
      </c>
      <c r="N61" s="230">
        <f>(SUM('1.  LRAMVA Summary'!I$54:I$62)+SUM('1.  LRAMVA Summary'!I$63:I$64)*(MONTH($E61)-1)/12)*$H61</f>
        <v>-0.32899509143958333</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-0.32746893497412016</v>
      </c>
    </row>
    <row r="62" spans="1:23" s="9" customFormat="1">
      <c r="B62" s="235" t="s">
        <v>709</v>
      </c>
      <c r="C62" s="236"/>
      <c r="E62" s="214">
        <v>41699</v>
      </c>
      <c r="F62" s="214" t="s">
        <v>180</v>
      </c>
      <c r="G62" s="215" t="s">
        <v>65</v>
      </c>
      <c r="H62" s="229">
        <f>C$27/12</f>
        <v>1.225E-3</v>
      </c>
      <c r="I62" s="230">
        <f>(SUM('1.  LRAMVA Summary'!D$54:D$62)+SUM('1.  LRAMVA Summary'!D$63:D$64)*(MONTH($E62)-1)/12)*$H62</f>
        <v>-0.16255168983757917</v>
      </c>
      <c r="J62" s="230">
        <f>(SUM('1.  LRAMVA Summary'!E$54:E$62)+SUM('1.  LRAMVA Summary'!E$63:E$64)*(MONTH($E62)-1)/12)*$H62</f>
        <v>0.2268568699292321</v>
      </c>
      <c r="K62" s="230">
        <f>(SUM('1.  LRAMVA Summary'!F$54:F$62)+SUM('1.  LRAMVA Summary'!F$63:F$64)*(MONTH($E62)-1)/12)*$H62</f>
        <v>-2.4170826063639593E-2</v>
      </c>
      <c r="L62" s="230">
        <f>(SUM('1.  LRAMVA Summary'!G$54:G$62)+SUM('1.  LRAMVA Summary'!G$63:G$64)*(MONTH($E62)-1)/12)*$H62</f>
        <v>-3.6789039880420288E-2</v>
      </c>
      <c r="M62" s="230">
        <f>(SUM('1.  LRAMVA Summary'!H$54:H$62)+SUM('1.  LRAMVA Summary'!H$63:H$64)*(MONTH($E62)-1)/12)*$H62</f>
        <v>-2.9300121666666669E-4</v>
      </c>
      <c r="N62" s="230">
        <f>(SUM('1.  LRAMVA Summary'!I$54:I$62)+SUM('1.  LRAMVA Summary'!I$63:I$64)*(MONTH($E62)-1)/12)*$H62</f>
        <v>-0.65799018287916666</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-0.65493786994824033</v>
      </c>
    </row>
    <row r="63" spans="1:23" s="9" customFormat="1">
      <c r="B63" s="213" t="s">
        <v>720</v>
      </c>
      <c r="C63" s="233"/>
      <c r="E63" s="214">
        <v>41730</v>
      </c>
      <c r="F63" s="214" t="s">
        <v>180</v>
      </c>
      <c r="G63" s="215" t="s">
        <v>66</v>
      </c>
      <c r="H63" s="232">
        <f>C$28/12</f>
        <v>1.225E-3</v>
      </c>
      <c r="I63" s="230">
        <f>(SUM('1.  LRAMVA Summary'!D$54:D$62)+SUM('1.  LRAMVA Summary'!D$63:D$64)*(MONTH($E63)-1)/12)*$H63</f>
        <v>-0.24382753475636876</v>
      </c>
      <c r="J63" s="230">
        <f>(SUM('1.  LRAMVA Summary'!E$54:E$62)+SUM('1.  LRAMVA Summary'!E$63:E$64)*(MONTH($E63)-1)/12)*$H63</f>
        <v>0.34028530489384817</v>
      </c>
      <c r="K63" s="230">
        <f>(SUM('1.  LRAMVA Summary'!F$54:F$62)+SUM('1.  LRAMVA Summary'!F$63:F$64)*(MONTH($E63)-1)/12)*$H63</f>
        <v>-3.6256239095459393E-2</v>
      </c>
      <c r="L63" s="230">
        <f>(SUM('1.  LRAMVA Summary'!G$54:G$62)+SUM('1.  LRAMVA Summary'!G$63:G$64)*(MONTH($E63)-1)/12)*$H63</f>
        <v>-5.5183559820630425E-2</v>
      </c>
      <c r="M63" s="230">
        <f>(SUM('1.  LRAMVA Summary'!H$54:H$62)+SUM('1.  LRAMVA Summary'!H$63:H$64)*(MONTH($E63)-1)/12)*$H63</f>
        <v>-4.3950182500000008E-4</v>
      </c>
      <c r="N63" s="230">
        <f>(SUM('1.  LRAMVA Summary'!I$54:I$62)+SUM('1.  LRAMVA Summary'!I$63:I$64)*(MONTH($E63)-1)/12)*$H63</f>
        <v>-0.98698527431874983</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-0.98240680492236021</v>
      </c>
    </row>
    <row r="64" spans="1:23" s="9" customFormat="1">
      <c r="B64" s="213" t="s">
        <v>721</v>
      </c>
      <c r="C64" s="233"/>
      <c r="E64" s="214">
        <v>41760</v>
      </c>
      <c r="F64" s="214" t="s">
        <v>180</v>
      </c>
      <c r="G64" s="215" t="s">
        <v>66</v>
      </c>
      <c r="H64" s="229">
        <f>C$28/12</f>
        <v>1.225E-3</v>
      </c>
      <c r="I64" s="230">
        <f>(SUM('1.  LRAMVA Summary'!D$54:D$62)+SUM('1.  LRAMVA Summary'!D$63:D$64)*(MONTH($E64)-1)/12)*$H64</f>
        <v>-0.32510337967515834</v>
      </c>
      <c r="J64" s="230">
        <f>(SUM('1.  LRAMVA Summary'!E$54:E$62)+SUM('1.  LRAMVA Summary'!E$63:E$64)*(MONTH($E64)-1)/12)*$H64</f>
        <v>0.45371373985846419</v>
      </c>
      <c r="K64" s="230">
        <f>(SUM('1.  LRAMVA Summary'!F$54:F$62)+SUM('1.  LRAMVA Summary'!F$63:F$64)*(MONTH($E64)-1)/12)*$H64</f>
        <v>-4.8341652127279186E-2</v>
      </c>
      <c r="L64" s="230">
        <f>(SUM('1.  LRAMVA Summary'!G$54:G$62)+SUM('1.  LRAMVA Summary'!G$63:G$64)*(MONTH($E64)-1)/12)*$H64</f>
        <v>-7.3578079760840576E-2</v>
      </c>
      <c r="M64" s="230">
        <f>(SUM('1.  LRAMVA Summary'!H$54:H$62)+SUM('1.  LRAMVA Summary'!H$63:H$64)*(MONTH($E64)-1)/12)*$H64</f>
        <v>-5.8600243333333337E-4</v>
      </c>
      <c r="N64" s="230">
        <f>(SUM('1.  LRAMVA Summary'!I$54:I$62)+SUM('1.  LRAMVA Summary'!I$63:I$64)*(MONTH($E64)-1)/12)*$H64</f>
        <v>-1.3159803657583333</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-1.3098757398964807</v>
      </c>
    </row>
    <row r="65" spans="2:23" s="9" customFormat="1">
      <c r="B65" s="213" t="s">
        <v>722</v>
      </c>
      <c r="C65" s="233"/>
      <c r="E65" s="214">
        <v>41791</v>
      </c>
      <c r="F65" s="214" t="s">
        <v>180</v>
      </c>
      <c r="G65" s="215" t="s">
        <v>66</v>
      </c>
      <c r="H65" s="229">
        <f>C$28/12</f>
        <v>1.225E-3</v>
      </c>
      <c r="I65" s="230">
        <f>(SUM('1.  LRAMVA Summary'!D$54:D$62)+SUM('1.  LRAMVA Summary'!D$63:D$64)*(MONTH($E65)-1)/12)*$H65</f>
        <v>-0.40637922459394782</v>
      </c>
      <c r="J65" s="230">
        <f>(SUM('1.  LRAMVA Summary'!E$54:E$62)+SUM('1.  LRAMVA Summary'!E$63:E$64)*(MONTH($E65)-1)/12)*$H65</f>
        <v>0.56714217482308027</v>
      </c>
      <c r="K65" s="230">
        <f>(SUM('1.  LRAMVA Summary'!F$54:F$62)+SUM('1.  LRAMVA Summary'!F$63:F$64)*(MONTH($E65)-1)/12)*$H65</f>
        <v>-6.0427065159098986E-2</v>
      </c>
      <c r="L65" s="230">
        <f>(SUM('1.  LRAMVA Summary'!G$54:G$62)+SUM('1.  LRAMVA Summary'!G$63:G$64)*(MONTH($E65)-1)/12)*$H65</f>
        <v>-9.1972599701050706E-2</v>
      </c>
      <c r="M65" s="230">
        <f>(SUM('1.  LRAMVA Summary'!H$54:H$62)+SUM('1.  LRAMVA Summary'!H$63:H$64)*(MONTH($E65)-1)/12)*$H65</f>
        <v>-7.3250304166666655E-4</v>
      </c>
      <c r="N65" s="230">
        <f>(SUM('1.  LRAMVA Summary'!I$54:I$62)+SUM('1.  LRAMVA Summary'!I$63:I$64)*(MONTH($E65)-1)/12)*$H65</f>
        <v>-1.6449754571979165</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-1.6373446748706004</v>
      </c>
    </row>
    <row r="66" spans="2:23" s="9" customFormat="1">
      <c r="B66" s="235" t="s">
        <v>723</v>
      </c>
      <c r="C66" s="236"/>
      <c r="E66" s="214">
        <v>41821</v>
      </c>
      <c r="F66" s="214" t="s">
        <v>180</v>
      </c>
      <c r="G66" s="215" t="s">
        <v>68</v>
      </c>
      <c r="H66" s="232">
        <f>C$29/12</f>
        <v>1.225E-3</v>
      </c>
      <c r="I66" s="230">
        <f>(SUM('1.  LRAMVA Summary'!D$54:D$62)+SUM('1.  LRAMVA Summary'!D$63:D$64)*(MONTH($E66)-1)/12)*$H66</f>
        <v>-0.48765506951273752</v>
      </c>
      <c r="J66" s="230">
        <f>(SUM('1.  LRAMVA Summary'!E$54:E$62)+SUM('1.  LRAMVA Summary'!E$63:E$64)*(MONTH($E66)-1)/12)*$H66</f>
        <v>0.68057060978769635</v>
      </c>
      <c r="K66" s="230">
        <f>(SUM('1.  LRAMVA Summary'!F$54:F$62)+SUM('1.  LRAMVA Summary'!F$63:F$64)*(MONTH($E66)-1)/12)*$H66</f>
        <v>-7.2512478190918786E-2</v>
      </c>
      <c r="L66" s="230">
        <f>(SUM('1.  LRAMVA Summary'!G$54:G$62)+SUM('1.  LRAMVA Summary'!G$63:G$64)*(MONTH($E66)-1)/12)*$H66</f>
        <v>-0.11036711964126085</v>
      </c>
      <c r="M66" s="230">
        <f>(SUM('1.  LRAMVA Summary'!H$54:H$62)+SUM('1.  LRAMVA Summary'!H$63:H$64)*(MONTH($E66)-1)/12)*$H66</f>
        <v>-8.7900365000000017E-4</v>
      </c>
      <c r="N66" s="230">
        <f>(SUM('1.  LRAMVA Summary'!I$54:I$62)+SUM('1.  LRAMVA Summary'!I$63:I$64)*(MONTH($E66)-1)/12)*$H66</f>
        <v>-1.9739705486374997</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-1.9648136098447204</v>
      </c>
    </row>
    <row r="67" spans="2:23" s="9" customFormat="1">
      <c r="B67" s="213" t="s">
        <v>725</v>
      </c>
      <c r="C67" s="233"/>
      <c r="E67" s="214">
        <v>41852</v>
      </c>
      <c r="F67" s="214" t="s">
        <v>180</v>
      </c>
      <c r="G67" s="215" t="s">
        <v>68</v>
      </c>
      <c r="H67" s="229">
        <f>C$29/12</f>
        <v>1.225E-3</v>
      </c>
      <c r="I67" s="230">
        <f>(SUM('1.  LRAMVA Summary'!D$54:D$62)+SUM('1.  LRAMVA Summary'!D$63:D$64)*(MONTH($E67)-1)/12)*$H67</f>
        <v>-0.56893091443152699</v>
      </c>
      <c r="J67" s="230">
        <f>(SUM('1.  LRAMVA Summary'!E$54:E$62)+SUM('1.  LRAMVA Summary'!E$63:E$64)*(MONTH($E67)-1)/12)*$H67</f>
        <v>0.79399904475231231</v>
      </c>
      <c r="K67" s="230">
        <f>(SUM('1.  LRAMVA Summary'!F$54:F$62)+SUM('1.  LRAMVA Summary'!F$63:F$64)*(MONTH($E67)-1)/12)*$H67</f>
        <v>-8.4597891222738586E-2</v>
      </c>
      <c r="L67" s="230">
        <f>(SUM('1.  LRAMVA Summary'!G$54:G$62)+SUM('1.  LRAMVA Summary'!G$63:G$64)*(MONTH($E67)-1)/12)*$H67</f>
        <v>-0.12876163958147099</v>
      </c>
      <c r="M67" s="230">
        <f>(SUM('1.  LRAMVA Summary'!H$54:H$62)+SUM('1.  LRAMVA Summary'!H$63:H$64)*(MONTH($E67)-1)/12)*$H67</f>
        <v>-1.0255042583333335E-3</v>
      </c>
      <c r="N67" s="230">
        <f>(SUM('1.  LRAMVA Summary'!I$54:I$62)+SUM('1.  LRAMVA Summary'!I$63:I$64)*(MONTH($E67)-1)/12)*$H67</f>
        <v>-2.3029656400770828</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-2.2922825448188404</v>
      </c>
    </row>
    <row r="68" spans="2:23" s="9" customFormat="1">
      <c r="B68" s="213" t="s">
        <v>726</v>
      </c>
      <c r="C68" s="233"/>
      <c r="E68" s="214">
        <v>41883</v>
      </c>
      <c r="F68" s="214" t="s">
        <v>180</v>
      </c>
      <c r="G68" s="215" t="s">
        <v>68</v>
      </c>
      <c r="H68" s="229">
        <f>C$29/12</f>
        <v>1.225E-3</v>
      </c>
      <c r="I68" s="230">
        <f>(SUM('1.  LRAMVA Summary'!D$54:D$62)+SUM('1.  LRAMVA Summary'!D$63:D$64)*(MONTH($E68)-1)/12)*$H68</f>
        <v>-0.65020675935031669</v>
      </c>
      <c r="J68" s="230">
        <f>(SUM('1.  LRAMVA Summary'!E$54:E$62)+SUM('1.  LRAMVA Summary'!E$63:E$64)*(MONTH($E68)-1)/12)*$H68</f>
        <v>0.90742747971692839</v>
      </c>
      <c r="K68" s="230">
        <f>(SUM('1.  LRAMVA Summary'!F$54:F$62)+SUM('1.  LRAMVA Summary'!F$63:F$64)*(MONTH($E68)-1)/12)*$H68</f>
        <v>-9.6683304254558372E-2</v>
      </c>
      <c r="L68" s="230">
        <f>(SUM('1.  LRAMVA Summary'!G$54:G$62)+SUM('1.  LRAMVA Summary'!G$63:G$64)*(MONTH($E68)-1)/12)*$H68</f>
        <v>-0.14715615952168115</v>
      </c>
      <c r="M68" s="230">
        <f>(SUM('1.  LRAMVA Summary'!H$54:H$62)+SUM('1.  LRAMVA Summary'!H$63:H$64)*(MONTH($E68)-1)/12)*$H68</f>
        <v>-1.1720048666666667E-3</v>
      </c>
      <c r="N68" s="230">
        <f>(SUM('1.  LRAMVA Summary'!I$54:I$62)+SUM('1.  LRAMVA Summary'!I$63:I$64)*(MONTH($E68)-1)/12)*$H68</f>
        <v>-2.6319607315166667</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-2.6197514797929613</v>
      </c>
    </row>
    <row r="69" spans="2:23" s="9" customFormat="1">
      <c r="B69" s="213" t="s">
        <v>727</v>
      </c>
      <c r="C69" s="233"/>
      <c r="E69" s="214">
        <v>41913</v>
      </c>
      <c r="F69" s="214" t="s">
        <v>180</v>
      </c>
      <c r="G69" s="215" t="s">
        <v>69</v>
      </c>
      <c r="H69" s="232">
        <f>C$30/12</f>
        <v>1.225E-3</v>
      </c>
      <c r="I69" s="230">
        <f>(SUM('1.  LRAMVA Summary'!D$54:D$62)+SUM('1.  LRAMVA Summary'!D$63:D$64)*(MONTH($E69)-1)/12)*$H69</f>
        <v>-0.73148260426910605</v>
      </c>
      <c r="J69" s="230">
        <f>(SUM('1.  LRAMVA Summary'!E$54:E$62)+SUM('1.  LRAMVA Summary'!E$63:E$64)*(MONTH($E69)-1)/12)*$H69</f>
        <v>1.0208559146815444</v>
      </c>
      <c r="K69" s="230">
        <f>(SUM('1.  LRAMVA Summary'!F$54:F$62)+SUM('1.  LRAMVA Summary'!F$63:F$64)*(MONTH($E69)-1)/12)*$H69</f>
        <v>-0.10876871728637816</v>
      </c>
      <c r="L69" s="230">
        <f>(SUM('1.  LRAMVA Summary'!G$54:G$62)+SUM('1.  LRAMVA Summary'!G$63:G$64)*(MONTH($E69)-1)/12)*$H69</f>
        <v>-0.16555067946189128</v>
      </c>
      <c r="M69" s="230">
        <f>(SUM('1.  LRAMVA Summary'!H$54:H$62)+SUM('1.  LRAMVA Summary'!H$63:H$64)*(MONTH($E69)-1)/12)*$H69</f>
        <v>-1.3185054749999998E-3</v>
      </c>
      <c r="N69" s="230">
        <f>(SUM('1.  LRAMVA Summary'!I$54:I$62)+SUM('1.  LRAMVA Summary'!I$63:I$64)*(MONTH($E69)-1)/12)*$H69</f>
        <v>-2.9609558229562496</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-2.9472204147670809</v>
      </c>
    </row>
    <row r="70" spans="2:23" s="9" customFormat="1">
      <c r="B70" s="235" t="s">
        <v>728</v>
      </c>
      <c r="C70" s="236"/>
      <c r="E70" s="214">
        <v>41944</v>
      </c>
      <c r="F70" s="214" t="s">
        <v>180</v>
      </c>
      <c r="G70" s="215" t="s">
        <v>69</v>
      </c>
      <c r="H70" s="229">
        <f>C$30/12</f>
        <v>1.225E-3</v>
      </c>
      <c r="I70" s="230">
        <f>(SUM('1.  LRAMVA Summary'!D$54:D$62)+SUM('1.  LRAMVA Summary'!D$63:D$64)*(MONTH($E70)-1)/12)*$H70</f>
        <v>-0.81275844918789564</v>
      </c>
      <c r="J70" s="230">
        <f>(SUM('1.  LRAMVA Summary'!E$54:E$62)+SUM('1.  LRAMVA Summary'!E$63:E$64)*(MONTH($E70)-1)/12)*$H70</f>
        <v>1.1342843496461605</v>
      </c>
      <c r="K70" s="230">
        <f>(SUM('1.  LRAMVA Summary'!F$54:F$62)+SUM('1.  LRAMVA Summary'!F$63:F$64)*(MONTH($E70)-1)/12)*$H70</f>
        <v>-0.12085413031819797</v>
      </c>
      <c r="L70" s="230">
        <f>(SUM('1.  LRAMVA Summary'!G$54:G$62)+SUM('1.  LRAMVA Summary'!G$63:G$64)*(MONTH($E70)-1)/12)*$H70</f>
        <v>-0.18394519940210141</v>
      </c>
      <c r="M70" s="230">
        <f>(SUM('1.  LRAMVA Summary'!H$54:H$62)+SUM('1.  LRAMVA Summary'!H$63:H$64)*(MONTH($E70)-1)/12)*$H70</f>
        <v>-1.4650060833333331E-3</v>
      </c>
      <c r="N70" s="230">
        <f>(SUM('1.  LRAMVA Summary'!I$54:I$62)+SUM('1.  LRAMVA Summary'!I$63:I$64)*(MONTH($E70)-1)/12)*$H70</f>
        <v>-3.289950914395833</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-3.2746893497412009</v>
      </c>
    </row>
    <row r="71" spans="2:23" s="9" customFormat="1">
      <c r="B71" s="213" t="s">
        <v>729</v>
      </c>
      <c r="C71" s="233"/>
      <c r="E71" s="214">
        <v>41974</v>
      </c>
      <c r="F71" s="214" t="s">
        <v>180</v>
      </c>
      <c r="G71" s="215" t="s">
        <v>69</v>
      </c>
      <c r="H71" s="229">
        <f>C$30/12</f>
        <v>1.225E-3</v>
      </c>
      <c r="I71" s="230">
        <f>(SUM('1.  LRAMVA Summary'!D$54:D$62)+SUM('1.  LRAMVA Summary'!D$63:D$64)*(MONTH($E71)-1)/12)*$H71</f>
        <v>-0.89403429410668533</v>
      </c>
      <c r="J71" s="230">
        <f>(SUM('1.  LRAMVA Summary'!E$54:E$62)+SUM('1.  LRAMVA Summary'!E$63:E$64)*(MONTH($E71)-1)/12)*$H71</f>
        <v>1.2477127846107765</v>
      </c>
      <c r="K71" s="230">
        <f>(SUM('1.  LRAMVA Summary'!F$54:F$62)+SUM('1.  LRAMVA Summary'!F$63:F$64)*(MONTH($E71)-1)/12)*$H71</f>
        <v>-0.13293954335001779</v>
      </c>
      <c r="L71" s="230">
        <f>(SUM('1.  LRAMVA Summary'!G$54:G$62)+SUM('1.  LRAMVA Summary'!G$63:G$64)*(MONTH($E71)-1)/12)*$H71</f>
        <v>-0.20233971934231157</v>
      </c>
      <c r="M71" s="230">
        <f>(SUM('1.  LRAMVA Summary'!H$54:H$62)+SUM('1.  LRAMVA Summary'!H$63:H$64)*(MONTH($E71)-1)/12)*$H71</f>
        <v>-1.6115066916666666E-3</v>
      </c>
      <c r="N71" s="230">
        <f>(SUM('1.  LRAMVA Summary'!I$54:I$62)+SUM('1.  LRAMVA Summary'!I$63:I$64)*(MONTH($E71)-1)/12)*$H71</f>
        <v>-3.6189460058354164</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-3.6021582847153213</v>
      </c>
    </row>
    <row r="72" spans="2:23" s="9" customFormat="1" ht="15.75" thickBot="1">
      <c r="B72" s="213" t="s">
        <v>730</v>
      </c>
      <c r="C72" s="233"/>
      <c r="E72" s="216" t="s">
        <v>464</v>
      </c>
      <c r="F72" s="216"/>
      <c r="G72" s="217"/>
      <c r="H72" s="218"/>
      <c r="I72" s="219">
        <f>SUM(I59:I71)</f>
        <v>-5.3642057646401113</v>
      </c>
      <c r="J72" s="219">
        <f t="shared" ref="J72:V72" si="16">SUM(J59:J71)</f>
        <v>7.4862767076646595</v>
      </c>
      <c r="K72" s="219">
        <f t="shared" si="16"/>
        <v>-0.79763726010010649</v>
      </c>
      <c r="L72" s="219">
        <f t="shared" si="16"/>
        <v>-1.2140383160538695</v>
      </c>
      <c r="M72" s="219">
        <f t="shared" si="16"/>
        <v>-9.6690401500000005E-3</v>
      </c>
      <c r="N72" s="219">
        <f t="shared" si="16"/>
        <v>-21.713676035012494</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-21.612949708291929</v>
      </c>
    </row>
    <row r="73" spans="2:23" s="9" customFormat="1" ht="15.75" thickTop="1">
      <c r="B73" s="213" t="s">
        <v>731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732</v>
      </c>
      <c r="C74" s="236"/>
      <c r="E74" s="225" t="s">
        <v>428</v>
      </c>
      <c r="F74" s="225"/>
      <c r="G74" s="226"/>
      <c r="H74" s="227"/>
      <c r="I74" s="228">
        <f t="shared" ref="I74:O74" si="17">I72+I73</f>
        <v>-5.3642057646401113</v>
      </c>
      <c r="J74" s="228">
        <f t="shared" si="17"/>
        <v>7.4862767076646595</v>
      </c>
      <c r="K74" s="228">
        <f t="shared" si="17"/>
        <v>-0.79763726010010649</v>
      </c>
      <c r="L74" s="228">
        <f t="shared" si="17"/>
        <v>-1.2140383160538695</v>
      </c>
      <c r="M74" s="228">
        <f t="shared" si="17"/>
        <v>-9.6690401500000005E-3</v>
      </c>
      <c r="N74" s="228">
        <f t="shared" si="17"/>
        <v>-21.713676035012494</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-21.612949708291929</v>
      </c>
    </row>
    <row r="75" spans="2:23" s="9" customFormat="1">
      <c r="B75" s="66"/>
      <c r="E75" s="214">
        <v>42005</v>
      </c>
      <c r="F75" s="214" t="s">
        <v>181</v>
      </c>
      <c r="G75" s="215" t="s">
        <v>65</v>
      </c>
      <c r="H75" s="229">
        <f>C$31/12</f>
        <v>1.225E-3</v>
      </c>
      <c r="I75" s="230">
        <f>(SUM('1.  LRAMVA Summary'!D$54:D$65)+SUM('1.  LRAMVA Summary'!D$66:D$67)*(MONTH($E75)-1)/12)*$H75</f>
        <v>-0.97531013902547492</v>
      </c>
      <c r="J75" s="230">
        <f>(SUM('1.  LRAMVA Summary'!E$54:E$65)+SUM('1.  LRAMVA Summary'!E$66:E$67)*(MONTH($E75)-1)/12)*$H75</f>
        <v>1.3611412195753927</v>
      </c>
      <c r="K75" s="230">
        <f>(SUM('1.  LRAMVA Summary'!F$54:F$65)+SUM('1.  LRAMVA Summary'!F$66:F$67)*(MONTH($E75)-1)/12)*$H75</f>
        <v>-0.14502495638183757</v>
      </c>
      <c r="L75" s="230">
        <f>(SUM('1.  LRAMVA Summary'!G$54:G$65)+SUM('1.  LRAMVA Summary'!G$66:G$67)*(MONTH($E75)-1)/12)*$H75</f>
        <v>-0.2207342392825217</v>
      </c>
      <c r="M75" s="230">
        <f>(SUM('1.  LRAMVA Summary'!H$54:H$65)+SUM('1.  LRAMVA Summary'!H$66:H$67)*(MONTH($E75)-1)/12)*$H75</f>
        <v>-1.7580072999999999E-3</v>
      </c>
      <c r="N75" s="230">
        <f>(SUM('1.  LRAMVA Summary'!I$54:I$65)+SUM('1.  LRAMVA Summary'!I$66:I$67)*(MONTH($E75)-1)/12)*$H75</f>
        <v>-3.9479410972749993</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-3.9296272196894408</v>
      </c>
    </row>
    <row r="76" spans="2:23" s="238" customFormat="1">
      <c r="B76" s="237"/>
      <c r="E76" s="214">
        <v>42036</v>
      </c>
      <c r="F76" s="214" t="s">
        <v>181</v>
      </c>
      <c r="G76" s="215" t="s">
        <v>65</v>
      </c>
      <c r="H76" s="229">
        <f t="shared" ref="H76:H77" si="19">C$31/12</f>
        <v>1.225E-3</v>
      </c>
      <c r="I76" s="230">
        <f>(SUM('1.  LRAMVA Summary'!D$54:D$65)+SUM('1.  LRAMVA Summary'!D$66:D$67)*(MONTH($E76)-1)/12)*$H76</f>
        <v>-0.45744088973459057</v>
      </c>
      <c r="J76" s="230">
        <f>(SUM('1.  LRAMVA Summary'!E$54:E$65)+SUM('1.  LRAMVA Summary'!E$66:E$67)*(MONTH($E76)-1)/12)*$H76</f>
        <v>1.5482184841363393</v>
      </c>
      <c r="K76" s="230">
        <f>(SUM('1.  LRAMVA Summary'!F$54:F$65)+SUM('1.  LRAMVA Summary'!F$66:F$67)*(MONTH($E76)-1)/12)*$H76</f>
        <v>-9.3854016367769341E-2</v>
      </c>
      <c r="L76" s="230">
        <f>(SUM('1.  LRAMVA Summary'!G$54:G$65)+SUM('1.  LRAMVA Summary'!G$66:G$67)*(MONTH($E76)-1)/12)*$H76</f>
        <v>-0.22573175528604555</v>
      </c>
      <c r="M76" s="230">
        <f>(SUM('1.  LRAMVA Summary'!H$54:H$65)+SUM('1.  LRAMVA Summary'!H$66:H$67)*(MONTH($E76)-1)/12)*$H76</f>
        <v>-2.0575592041666667E-3</v>
      </c>
      <c r="N76" s="230">
        <f>(SUM('1.  LRAMVA Summary'!I$54:I$65)+SUM('1.  LRAMVA Summary'!I$66:I$67)*(MONTH($E76)-1)/12)*$H76</f>
        <v>-4.1884914061969996</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-3.4193571426532321</v>
      </c>
    </row>
    <row r="77" spans="2:23" s="9" customFormat="1" ht="15.75">
      <c r="B77" s="183" t="s">
        <v>182</v>
      </c>
      <c r="E77" s="214">
        <v>42064</v>
      </c>
      <c r="F77" s="214" t="s">
        <v>181</v>
      </c>
      <c r="G77" s="215" t="s">
        <v>65</v>
      </c>
      <c r="H77" s="229">
        <f t="shared" si="19"/>
        <v>1.225E-3</v>
      </c>
      <c r="I77" s="230">
        <f>(SUM('1.  LRAMVA Summary'!D$54:D$65)+SUM('1.  LRAMVA Summary'!D$66:D$67)*(MONTH($E77)-1)/12)*$H77</f>
        <v>6.042835955629372E-2</v>
      </c>
      <c r="J77" s="230">
        <f>(SUM('1.  LRAMVA Summary'!E$54:E$65)+SUM('1.  LRAMVA Summary'!E$66:E$67)*(MONTH($E77)-1)/12)*$H77</f>
        <v>1.735295748697286</v>
      </c>
      <c r="K77" s="230">
        <f>(SUM('1.  LRAMVA Summary'!F$54:F$65)+SUM('1.  LRAMVA Summary'!F$66:F$67)*(MONTH($E77)-1)/12)*$H77</f>
        <v>-4.2683076353701083E-2</v>
      </c>
      <c r="L77" s="230">
        <f>(SUM('1.  LRAMVA Summary'!G$54:G$65)+SUM('1.  LRAMVA Summary'!G$66:G$67)*(MONTH($E77)-1)/12)*$H77</f>
        <v>-0.23072927128956944</v>
      </c>
      <c r="M77" s="230">
        <f>(SUM('1.  LRAMVA Summary'!H$54:H$65)+SUM('1.  LRAMVA Summary'!H$66:H$67)*(MONTH($E77)-1)/12)*$H77</f>
        <v>-2.3571111083333335E-3</v>
      </c>
      <c r="N77" s="230">
        <f>(SUM('1.  LRAMVA Summary'!I$54:I$65)+SUM('1.  LRAMVA Summary'!I$66:I$67)*(MONTH($E77)-1)/12)*$H77</f>
        <v>-4.4290417151189994</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-2.9090870656170233</v>
      </c>
    </row>
    <row r="78" spans="2:23" s="9" customFormat="1">
      <c r="B78" s="66"/>
      <c r="E78" s="214">
        <v>42095</v>
      </c>
      <c r="F78" s="214" t="s">
        <v>181</v>
      </c>
      <c r="G78" s="215" t="s">
        <v>66</v>
      </c>
      <c r="H78" s="229">
        <f>C$32/12</f>
        <v>9.1666666666666665E-4</v>
      </c>
      <c r="I78" s="230">
        <f>(SUM('1.  LRAMVA Summary'!D$54:D$65)+SUM('1.  LRAMVA Summary'!D$66:D$67)*(MONTH($E78)-1)/12)*$H78</f>
        <v>0.4327397073006094</v>
      </c>
      <c r="J78" s="230">
        <f>(SUM('1.  LRAMVA Summary'!E$54:E$65)+SUM('1.  LRAMVA Summary'!E$66:E$67)*(MONTH($E78)-1)/12)*$H78</f>
        <v>1.4385104180843917</v>
      </c>
      <c r="K78" s="230">
        <f>(SUM('1.  LRAMVA Summary'!F$54:F$65)+SUM('1.  LRAMVA Summary'!F$66:F$67)*(MONTH($E78)-1)/12)*$H78</f>
        <v>6.3514626029958377E-3</v>
      </c>
      <c r="L78" s="230">
        <f>(SUM('1.  LRAMVA Summary'!G$54:G$65)+SUM('1.  LRAMVA Summary'!G$66:G$67)*(MONTH($E78)-1)/12)*$H78</f>
        <v>-0.17639419457306302</v>
      </c>
      <c r="M78" s="230">
        <f>(SUM('1.  LRAMVA Summary'!H$54:H$65)+SUM('1.  LRAMVA Summary'!H$66:H$67)*(MONTH($E78)-1)/12)*$H78</f>
        <v>-1.9879791249999999E-3</v>
      </c>
      <c r="N78" s="230">
        <f>(SUM('1.  LRAMVA Summary'!I$54:I$65)+SUM('1.  LRAMVA Summary'!I$66:I$67)*(MONTH($E78)-1)/12)*$H78</f>
        <v>-3.494252534996666</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-1.7950331207067318</v>
      </c>
    </row>
    <row r="79" spans="2:23" s="9" customFormat="1">
      <c r="B79" s="66"/>
      <c r="E79" s="214">
        <v>42125</v>
      </c>
      <c r="F79" s="214" t="s">
        <v>181</v>
      </c>
      <c r="G79" s="215" t="s">
        <v>66</v>
      </c>
      <c r="H79" s="229">
        <f t="shared" ref="H79:H80" si="21">C$32/12</f>
        <v>9.1666666666666665E-4</v>
      </c>
      <c r="I79" s="230">
        <f>(SUM('1.  LRAMVA Summary'!D$54:D$65)+SUM('1.  LRAMVA Summary'!D$66:D$67)*(MONTH($E79)-1)/12)*$H79</f>
        <v>0.82026091425297187</v>
      </c>
      <c r="J79" s="230">
        <f>(SUM('1.  LRAMVA Summary'!E$54:E$65)+SUM('1.  LRAMVA Summary'!E$66:E$67)*(MONTH($E79)-1)/12)*$H79</f>
        <v>1.5785002078919028</v>
      </c>
      <c r="K79" s="230">
        <f>(SUM('1.  LRAMVA Summary'!F$54:F$65)+SUM('1.  LRAMVA Summary'!F$66:F$67)*(MONTH($E79)-1)/12)*$H79</f>
        <v>4.4642642205359823E-2</v>
      </c>
      <c r="L79" s="230">
        <f>(SUM('1.  LRAMVA Summary'!G$54:G$65)+SUM('1.  LRAMVA Summary'!G$66:G$67)*(MONTH($E79)-1)/12)*$H79</f>
        <v>-0.18013383239882916</v>
      </c>
      <c r="M79" s="230">
        <f>(SUM('1.  LRAMVA Summary'!H$54:H$65)+SUM('1.  LRAMVA Summary'!H$66:H$67)*(MONTH($E79)-1)/12)*$H79</f>
        <v>-2.2121336111111112E-3</v>
      </c>
      <c r="N79" s="230">
        <f>(SUM('1.  LRAMVA Summary'!I$54:I$65)+SUM('1.  LRAMVA Summary'!I$66:I$67)*(MONTH($E79)-1)/12)*$H79</f>
        <v>-3.6742561675233332</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-1.4131983691830392</v>
      </c>
    </row>
    <row r="80" spans="2:23" s="9" customFormat="1">
      <c r="B80" s="66"/>
      <c r="E80" s="214">
        <v>42156</v>
      </c>
      <c r="F80" s="214" t="s">
        <v>181</v>
      </c>
      <c r="G80" s="215" t="s">
        <v>66</v>
      </c>
      <c r="H80" s="229">
        <f t="shared" si="21"/>
        <v>9.1666666666666665E-4</v>
      </c>
      <c r="I80" s="230">
        <f>(SUM('1.  LRAMVA Summary'!D$54:D$65)+SUM('1.  LRAMVA Summary'!D$66:D$67)*(MONTH($E80)-1)/12)*$H80</f>
        <v>1.2077821212053341</v>
      </c>
      <c r="J80" s="230">
        <f>(SUM('1.  LRAMVA Summary'!E$54:E$65)+SUM('1.  LRAMVA Summary'!E$66:E$67)*(MONTH($E80)-1)/12)*$H80</f>
        <v>1.7184899976994141</v>
      </c>
      <c r="K80" s="230">
        <f>(SUM('1.  LRAMVA Summary'!F$54:F$65)+SUM('1.  LRAMVA Summary'!F$66:F$67)*(MONTH($E80)-1)/12)*$H80</f>
        <v>8.2933821807723837E-2</v>
      </c>
      <c r="L80" s="230">
        <f>(SUM('1.  LRAMVA Summary'!G$54:G$65)+SUM('1.  LRAMVA Summary'!G$66:G$67)*(MONTH($E80)-1)/12)*$H80</f>
        <v>-0.1838734702245953</v>
      </c>
      <c r="M80" s="230">
        <f>(SUM('1.  LRAMVA Summary'!H$54:H$65)+SUM('1.  LRAMVA Summary'!H$66:H$67)*(MONTH($E80)-1)/12)*$H80</f>
        <v>-2.4362880972222225E-3</v>
      </c>
      <c r="N80" s="230">
        <f>(SUM('1.  LRAMVA Summary'!I$54:I$65)+SUM('1.  LRAMVA Summary'!I$66:I$67)*(MONTH($E80)-1)/12)*$H80</f>
        <v>-3.8542598000499999</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-1.0313636176593457</v>
      </c>
    </row>
    <row r="81" spans="2:23" s="9" customFormat="1">
      <c r="B81" s="66"/>
      <c r="E81" s="214">
        <v>42186</v>
      </c>
      <c r="F81" s="214" t="s">
        <v>181</v>
      </c>
      <c r="G81" s="215" t="s">
        <v>68</v>
      </c>
      <c r="H81" s="229">
        <f>C$33/12</f>
        <v>9.1666666666666665E-4</v>
      </c>
      <c r="I81" s="230">
        <f>(SUM('1.  LRAMVA Summary'!D$54:D$65)+SUM('1.  LRAMVA Summary'!D$66:D$67)*(MONTH($E81)-1)/12)*$H81</f>
        <v>1.5953033281576967</v>
      </c>
      <c r="J81" s="230">
        <f>(SUM('1.  LRAMVA Summary'!E$54:E$65)+SUM('1.  LRAMVA Summary'!E$66:E$67)*(MONTH($E81)-1)/12)*$H81</f>
        <v>1.8584797875069252</v>
      </c>
      <c r="K81" s="230">
        <f>(SUM('1.  LRAMVA Summary'!F$54:F$65)+SUM('1.  LRAMVA Summary'!F$66:F$67)*(MONTH($E81)-1)/12)*$H81</f>
        <v>0.12122500141008781</v>
      </c>
      <c r="L81" s="230">
        <f>(SUM('1.  LRAMVA Summary'!G$54:G$65)+SUM('1.  LRAMVA Summary'!G$66:G$67)*(MONTH($E81)-1)/12)*$H81</f>
        <v>-0.18761310805036147</v>
      </c>
      <c r="M81" s="230">
        <f>(SUM('1.  LRAMVA Summary'!H$54:H$65)+SUM('1.  LRAMVA Summary'!H$66:H$67)*(MONTH($E81)-1)/12)*$H81</f>
        <v>-2.6604425833333337E-3</v>
      </c>
      <c r="N81" s="230">
        <f>(SUM('1.  LRAMVA Summary'!I$54:I$65)+SUM('1.  LRAMVA Summary'!I$66:I$67)*(MONTH($E81)-1)/12)*$H81</f>
        <v>-4.0342634325766662</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-0.64952886613565086</v>
      </c>
    </row>
    <row r="82" spans="2:23" s="9" customFormat="1">
      <c r="B82" s="66"/>
      <c r="E82" s="214">
        <v>42217</v>
      </c>
      <c r="F82" s="214" t="s">
        <v>181</v>
      </c>
      <c r="G82" s="215" t="s">
        <v>68</v>
      </c>
      <c r="H82" s="229">
        <f t="shared" ref="H82:H83" si="22">C$33/12</f>
        <v>9.1666666666666665E-4</v>
      </c>
      <c r="I82" s="230">
        <f>(SUM('1.  LRAMVA Summary'!D$54:D$65)+SUM('1.  LRAMVA Summary'!D$66:D$67)*(MONTH($E82)-1)/12)*$H82</f>
        <v>1.9828245351100593</v>
      </c>
      <c r="J82" s="230">
        <f>(SUM('1.  LRAMVA Summary'!E$54:E$65)+SUM('1.  LRAMVA Summary'!E$66:E$67)*(MONTH($E82)-1)/12)*$H82</f>
        <v>1.9984695773144365</v>
      </c>
      <c r="K82" s="230">
        <f>(SUM('1.  LRAMVA Summary'!F$54:F$65)+SUM('1.  LRAMVA Summary'!F$66:F$67)*(MONTH($E82)-1)/12)*$H82</f>
        <v>0.15951618101245182</v>
      </c>
      <c r="L82" s="230">
        <f>(SUM('1.  LRAMVA Summary'!G$54:G$65)+SUM('1.  LRAMVA Summary'!G$66:G$67)*(MONTH($E82)-1)/12)*$H82</f>
        <v>-0.19135274587612763</v>
      </c>
      <c r="M82" s="230">
        <f>(SUM('1.  LRAMVA Summary'!H$54:H$65)+SUM('1.  LRAMVA Summary'!H$66:H$67)*(MONTH($E82)-1)/12)*$H82</f>
        <v>-2.884597069444445E-3</v>
      </c>
      <c r="N82" s="230">
        <f>(SUM('1.  LRAMVA Summary'!I$54:I$65)+SUM('1.  LRAMVA Summary'!I$66:I$67)*(MONTH($E82)-1)/12)*$H82</f>
        <v>-4.2142670651033329</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-0.26769411461195736</v>
      </c>
    </row>
    <row r="83" spans="2:23" s="9" customFormat="1">
      <c r="B83" s="66"/>
      <c r="E83" s="214">
        <v>42248</v>
      </c>
      <c r="F83" s="214" t="s">
        <v>181</v>
      </c>
      <c r="G83" s="215" t="s">
        <v>68</v>
      </c>
      <c r="H83" s="229">
        <f t="shared" si="22"/>
        <v>9.1666666666666665E-4</v>
      </c>
      <c r="I83" s="230">
        <f>(SUM('1.  LRAMVA Summary'!D$54:D$65)+SUM('1.  LRAMVA Summary'!D$66:D$67)*(MONTH($E83)-1)/12)*$H83</f>
        <v>2.3703457420624217</v>
      </c>
      <c r="J83" s="230">
        <f>(SUM('1.  LRAMVA Summary'!E$54:E$65)+SUM('1.  LRAMVA Summary'!E$66:E$67)*(MONTH($E83)-1)/12)*$H83</f>
        <v>2.1384593671219472</v>
      </c>
      <c r="K83" s="230">
        <f>(SUM('1.  LRAMVA Summary'!F$54:F$65)+SUM('1.  LRAMVA Summary'!F$66:F$67)*(MONTH($E83)-1)/12)*$H83</f>
        <v>0.1978073606148158</v>
      </c>
      <c r="L83" s="230">
        <f>(SUM('1.  LRAMVA Summary'!G$54:G$65)+SUM('1.  LRAMVA Summary'!G$66:G$67)*(MONTH($E83)-1)/12)*$H83</f>
        <v>-0.19509238370189377</v>
      </c>
      <c r="M83" s="230">
        <f>(SUM('1.  LRAMVA Summary'!H$54:H$65)+SUM('1.  LRAMVA Summary'!H$66:H$67)*(MONTH($E83)-1)/12)*$H83</f>
        <v>-3.1087515555555559E-3</v>
      </c>
      <c r="N83" s="230">
        <f>(SUM('1.  LRAMVA Summary'!I$54:I$65)+SUM('1.  LRAMVA Summary'!I$66:I$67)*(MONTH($E83)-1)/12)*$H83</f>
        <v>-4.3942706976299997</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0.11414063691173482</v>
      </c>
    </row>
    <row r="84" spans="2:23" s="9" customFormat="1">
      <c r="B84" s="66"/>
      <c r="E84" s="214">
        <v>42278</v>
      </c>
      <c r="F84" s="214" t="s">
        <v>181</v>
      </c>
      <c r="G84" s="215" t="s">
        <v>69</v>
      </c>
      <c r="H84" s="229">
        <f>C$34/12</f>
        <v>9.1666666666666665E-4</v>
      </c>
      <c r="I84" s="230">
        <f>(SUM('1.  LRAMVA Summary'!D$54:D$65)+SUM('1.  LRAMVA Summary'!D$66:D$67)*(MONTH($E84)-1)/12)*$H84</f>
        <v>2.757866949014784</v>
      </c>
      <c r="J84" s="230">
        <f>(SUM('1.  LRAMVA Summary'!E$54:E$65)+SUM('1.  LRAMVA Summary'!E$66:E$67)*(MONTH($E84)-1)/12)*$H84</f>
        <v>2.2784491569294585</v>
      </c>
      <c r="K84" s="230">
        <f>(SUM('1.  LRAMVA Summary'!F$54:F$65)+SUM('1.  LRAMVA Summary'!F$66:F$67)*(MONTH($E84)-1)/12)*$H84</f>
        <v>0.2360985402171798</v>
      </c>
      <c r="L84" s="230">
        <f>(SUM('1.  LRAMVA Summary'!G$54:G$65)+SUM('1.  LRAMVA Summary'!G$66:G$67)*(MONTH($E84)-1)/12)*$H84</f>
        <v>-0.19883202152765991</v>
      </c>
      <c r="M84" s="230">
        <f>(SUM('1.  LRAMVA Summary'!H$54:H$65)+SUM('1.  LRAMVA Summary'!H$66:H$67)*(MONTH($E84)-1)/12)*$H84</f>
        <v>-3.3329060416666671E-3</v>
      </c>
      <c r="N84" s="230">
        <f>(SUM('1.  LRAMVA Summary'!I$54:I$65)+SUM('1.  LRAMVA Summary'!I$66:I$67)*(MONTH($E84)-1)/12)*$H84</f>
        <v>-4.5742743301566655</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0.4959753884354301</v>
      </c>
    </row>
    <row r="85" spans="2:23" s="9" customFormat="1">
      <c r="B85" s="66"/>
      <c r="E85" s="214">
        <v>42309</v>
      </c>
      <c r="F85" s="214" t="s">
        <v>181</v>
      </c>
      <c r="G85" s="215" t="s">
        <v>69</v>
      </c>
      <c r="H85" s="229">
        <f t="shared" ref="H85:H86" si="23">C$34/12</f>
        <v>9.1666666666666665E-4</v>
      </c>
      <c r="I85" s="230">
        <f>(SUM('1.  LRAMVA Summary'!D$54:D$65)+SUM('1.  LRAMVA Summary'!D$66:D$67)*(MONTH($E85)-1)/12)*$H85</f>
        <v>3.1453881559671464</v>
      </c>
      <c r="J85" s="230">
        <f>(SUM('1.  LRAMVA Summary'!E$54:E$65)+SUM('1.  LRAMVA Summary'!E$66:E$67)*(MONTH($E85)-1)/12)*$H85</f>
        <v>2.4184389467369698</v>
      </c>
      <c r="K85" s="230">
        <f>(SUM('1.  LRAMVA Summary'!F$54:F$65)+SUM('1.  LRAMVA Summary'!F$66:F$67)*(MONTH($E85)-1)/12)*$H85</f>
        <v>0.2743897198195438</v>
      </c>
      <c r="L85" s="230">
        <f>(SUM('1.  LRAMVA Summary'!G$54:G$65)+SUM('1.  LRAMVA Summary'!G$66:G$67)*(MONTH($E85)-1)/12)*$H85</f>
        <v>-0.20257165935342608</v>
      </c>
      <c r="M85" s="230">
        <f>(SUM('1.  LRAMVA Summary'!H$54:H$65)+SUM('1.  LRAMVA Summary'!H$66:H$67)*(MONTH($E85)-1)/12)*$H85</f>
        <v>-3.557060527777778E-3</v>
      </c>
      <c r="N85" s="230">
        <f>(SUM('1.  LRAMVA Summary'!I$54:I$65)+SUM('1.  LRAMVA Summary'!I$66:I$67)*(MONTH($E85)-1)/12)*$H85</f>
        <v>-4.7542779626833322</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0.8778101399591236</v>
      </c>
    </row>
    <row r="86" spans="2:23" s="9" customFormat="1">
      <c r="B86" s="66"/>
      <c r="E86" s="214">
        <v>42339</v>
      </c>
      <c r="F86" s="214" t="s">
        <v>181</v>
      </c>
      <c r="G86" s="215" t="s">
        <v>69</v>
      </c>
      <c r="H86" s="229">
        <f t="shared" si="23"/>
        <v>9.1666666666666665E-4</v>
      </c>
      <c r="I86" s="230">
        <f>(SUM('1.  LRAMVA Summary'!D$54:D$65)+SUM('1.  LRAMVA Summary'!D$66:D$67)*(MONTH($E86)-1)/12)*$H86</f>
        <v>3.5329093629195087</v>
      </c>
      <c r="J86" s="230">
        <f>(SUM('1.  LRAMVA Summary'!E$54:E$65)+SUM('1.  LRAMVA Summary'!E$66:E$67)*(MONTH($E86)-1)/12)*$H86</f>
        <v>2.5584287365444811</v>
      </c>
      <c r="K86" s="230">
        <f>(SUM('1.  LRAMVA Summary'!F$54:F$65)+SUM('1.  LRAMVA Summary'!F$66:F$67)*(MONTH($E86)-1)/12)*$H86</f>
        <v>0.31268089942190774</v>
      </c>
      <c r="L86" s="230">
        <f>(SUM('1.  LRAMVA Summary'!G$54:G$65)+SUM('1.  LRAMVA Summary'!G$66:G$67)*(MONTH($E86)-1)/12)*$H86</f>
        <v>-0.20631129717919225</v>
      </c>
      <c r="M86" s="230">
        <f>(SUM('1.  LRAMVA Summary'!H$54:H$65)+SUM('1.  LRAMVA Summary'!H$66:H$67)*(MONTH($E86)-1)/12)*$H86</f>
        <v>-3.7812150138888893E-3</v>
      </c>
      <c r="N86" s="230">
        <f>(SUM('1.  LRAMVA Summary'!I$54:I$65)+SUM('1.  LRAMVA Summary'!I$66:I$67)*(MONTH($E86)-1)/12)*$H86</f>
        <v>-4.9342815952099999</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1.2596448914828171</v>
      </c>
    </row>
    <row r="87" spans="2:23" s="9" customFormat="1" ht="15.75" thickBot="1">
      <c r="B87" s="66"/>
      <c r="E87" s="216" t="s">
        <v>465</v>
      </c>
      <c r="F87" s="216"/>
      <c r="G87" s="217"/>
      <c r="H87" s="218"/>
      <c r="I87" s="219">
        <f>SUM(I74:I86)</f>
        <v>11.108892382146649</v>
      </c>
      <c r="J87" s="219">
        <f>SUM(J74:J86)</f>
        <v>30.117158355903605</v>
      </c>
      <c r="K87" s="219">
        <f t="shared" ref="K87:O87" si="24">SUM(K74:K86)</f>
        <v>0.35644631990865189</v>
      </c>
      <c r="L87" s="219">
        <f t="shared" si="24"/>
        <v>-3.6134082947971549</v>
      </c>
      <c r="M87" s="219">
        <f t="shared" si="24"/>
        <v>-4.1803091387500005E-2</v>
      </c>
      <c r="N87" s="219">
        <f t="shared" si="24"/>
        <v>-72.207553839533489</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-34.280268167759246</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11.108892382146649</v>
      </c>
      <c r="J89" s="228">
        <f t="shared" ref="J89" si="26">J87+J88</f>
        <v>30.117158355903605</v>
      </c>
      <c r="K89" s="228">
        <f t="shared" ref="K89" si="27">K87+K88</f>
        <v>0.35644631990865189</v>
      </c>
      <c r="L89" s="228">
        <f t="shared" ref="L89" si="28">L87+L88</f>
        <v>-3.6134082947971549</v>
      </c>
      <c r="M89" s="228">
        <f t="shared" ref="M89" si="29">M87+M88</f>
        <v>-4.1803091387500005E-2</v>
      </c>
      <c r="N89" s="228">
        <f t="shared" ref="N89" si="30">N87+N88</f>
        <v>-72.207553839533489</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-34.280268167759246</v>
      </c>
    </row>
    <row r="90" spans="2:23" s="9" customFormat="1">
      <c r="B90" s="66"/>
      <c r="E90" s="214">
        <v>42370</v>
      </c>
      <c r="F90" s="214" t="s">
        <v>183</v>
      </c>
      <c r="G90" s="215" t="s">
        <v>65</v>
      </c>
      <c r="H90" s="229">
        <f>$C$35/12</f>
        <v>9.1666666666666665E-4</v>
      </c>
      <c r="I90" s="230">
        <f>(SUM('1.  LRAMVA Summary'!D$54:D$68)+SUM('1.  LRAMVA Summary'!D$69:D$70)*(MONTH($E90)-1)/12)*$H90</f>
        <v>3.920430569871872</v>
      </c>
      <c r="J90" s="230">
        <f>(SUM('1.  LRAMVA Summary'!E$54:E$68)+SUM('1.  LRAMVA Summary'!E$69:E$70)*(MONTH($E90)-1)/12)*$H90</f>
        <v>2.698418526351992</v>
      </c>
      <c r="K90" s="230">
        <f>(SUM('1.  LRAMVA Summary'!F$54:F$68)+SUM('1.  LRAMVA Summary'!F$69:F$70)*(MONTH($E90)-1)/12)*$H90</f>
        <v>0.35097207902427169</v>
      </c>
      <c r="L90" s="230">
        <f>(SUM('1.  LRAMVA Summary'!G$54:G$68)+SUM('1.  LRAMVA Summary'!G$69:G$70)*(MONTH($E90)-1)/12)*$H90</f>
        <v>-0.21005093500495839</v>
      </c>
      <c r="M90" s="230">
        <f>(SUM('1.  LRAMVA Summary'!H$54:H$68)+SUM('1.  LRAMVA Summary'!H$69:H$70)*(MONTH($E90)-1)/12)*$H90</f>
        <v>-4.0053695000000005E-3</v>
      </c>
      <c r="N90" s="230">
        <f>(SUM('1.  LRAMVA Summary'!I$54:I$68)+SUM('1.  LRAMVA Summary'!I$69:I$70)*(MONTH($E90)-1)/12)*$H90</f>
        <v>-5.1142852277366657</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1.6414796430065115</v>
      </c>
    </row>
    <row r="91" spans="2:23" s="9" customFormat="1">
      <c r="B91" s="66"/>
      <c r="E91" s="214">
        <v>42401</v>
      </c>
      <c r="F91" s="214" t="s">
        <v>183</v>
      </c>
      <c r="G91" s="215" t="s">
        <v>65</v>
      </c>
      <c r="H91" s="229">
        <f t="shared" ref="H91:H92" si="34">$C$35/12</f>
        <v>9.1666666666666665E-4</v>
      </c>
      <c r="I91" s="230">
        <f>(SUM('1.  LRAMVA Summary'!D$54:D$68)+SUM('1.  LRAMVA Summary'!D$69:D$70)*(MONTH($E91)-1)/12)*$H91</f>
        <v>4.6627034144843531</v>
      </c>
      <c r="J91" s="230">
        <f>(SUM('1.  LRAMVA Summary'!E$54:E$68)+SUM('1.  LRAMVA Summary'!E$69:E$70)*(MONTH($E91)-1)/12)*$H91</f>
        <v>2.9591006605453796</v>
      </c>
      <c r="K91" s="230">
        <f>(SUM('1.  LRAMVA Summary'!F$54:F$68)+SUM('1.  LRAMVA Summary'!F$69:F$70)*(MONTH($E91)-1)/12)*$H91</f>
        <v>0.42701664355923835</v>
      </c>
      <c r="L91" s="230">
        <f>(SUM('1.  LRAMVA Summary'!G$54:G$68)+SUM('1.  LRAMVA Summary'!G$69:G$70)*(MONTH($E91)-1)/12)*$H91</f>
        <v>-3.0191414096459972E-2</v>
      </c>
      <c r="M91" s="230">
        <f>(SUM('1.  LRAMVA Summary'!H$54:H$68)+SUM('1.  LRAMVA Summary'!H$69:H$70)*(MONTH($E91)-1)/12)*$H91</f>
        <v>-4.2867863194444447E-3</v>
      </c>
      <c r="N91" s="230">
        <f>(SUM('1.  LRAMVA Summary'!I$54:I$68)+SUM('1.  LRAMVA Summary'!I$69:I$70)*(MONTH($E91)-1)/12)*$H91</f>
        <v>-5.2999861082911108</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2.7143564098819555</v>
      </c>
    </row>
    <row r="92" spans="2:23" s="9" customFormat="1" ht="14.25" customHeight="1">
      <c r="B92" s="66"/>
      <c r="E92" s="214">
        <v>42430</v>
      </c>
      <c r="F92" s="214" t="s">
        <v>183</v>
      </c>
      <c r="G92" s="215" t="s">
        <v>65</v>
      </c>
      <c r="H92" s="229">
        <f t="shared" si="34"/>
        <v>9.1666666666666665E-4</v>
      </c>
      <c r="I92" s="230">
        <f>(SUM('1.  LRAMVA Summary'!D$54:D$68)+SUM('1.  LRAMVA Summary'!D$69:D$70)*(MONTH($E92)-1)/12)*$H92</f>
        <v>5.4049762590968351</v>
      </c>
      <c r="J92" s="230">
        <f>(SUM('1.  LRAMVA Summary'!E$54:E$68)+SUM('1.  LRAMVA Summary'!E$69:E$70)*(MONTH($E92)-1)/12)*$H92</f>
        <v>3.2197827947387667</v>
      </c>
      <c r="K92" s="230">
        <f>(SUM('1.  LRAMVA Summary'!F$54:F$68)+SUM('1.  LRAMVA Summary'!F$69:F$70)*(MONTH($E92)-1)/12)*$H92</f>
        <v>0.50306120809420507</v>
      </c>
      <c r="L92" s="230">
        <f>(SUM('1.  LRAMVA Summary'!G$54:G$68)+SUM('1.  LRAMVA Summary'!G$69:G$70)*(MONTH($E92)-1)/12)*$H92</f>
        <v>0.14966810681203843</v>
      </c>
      <c r="M92" s="230">
        <f>(SUM('1.  LRAMVA Summary'!H$54:H$68)+SUM('1.  LRAMVA Summary'!H$69:H$70)*(MONTH($E92)-1)/12)*$H92</f>
        <v>-4.568203138888889E-3</v>
      </c>
      <c r="N92" s="230">
        <f>(SUM('1.  LRAMVA Summary'!I$54:I$68)+SUM('1.  LRAMVA Summary'!I$69:I$70)*(MONTH($E92)-1)/12)*$H92</f>
        <v>-5.4856869888455551</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3.7872331767574012</v>
      </c>
    </row>
    <row r="93" spans="2:23" s="8" customFormat="1">
      <c r="B93" s="239"/>
      <c r="D93" s="9"/>
      <c r="E93" s="214">
        <v>42461</v>
      </c>
      <c r="F93" s="214" t="s">
        <v>183</v>
      </c>
      <c r="G93" s="215" t="s">
        <v>66</v>
      </c>
      <c r="H93" s="229">
        <f>$C$36/12</f>
        <v>9.1666666666666665E-4</v>
      </c>
      <c r="I93" s="230">
        <f>(SUM('1.  LRAMVA Summary'!D$54:D$68)+SUM('1.  LRAMVA Summary'!D$69:D$70)*(MONTH($E93)-1)/12)*$H93</f>
        <v>6.1472491037093162</v>
      </c>
      <c r="J93" s="230">
        <f>(SUM('1.  LRAMVA Summary'!E$54:E$68)+SUM('1.  LRAMVA Summary'!E$69:E$70)*(MONTH($E93)-1)/12)*$H93</f>
        <v>3.4804649289321543</v>
      </c>
      <c r="K93" s="230">
        <f>(SUM('1.  LRAMVA Summary'!F$54:F$68)+SUM('1.  LRAMVA Summary'!F$69:F$70)*(MONTH($E93)-1)/12)*$H93</f>
        <v>0.57910577262917173</v>
      </c>
      <c r="L93" s="230">
        <f>(SUM('1.  LRAMVA Summary'!G$54:G$68)+SUM('1.  LRAMVA Summary'!G$69:G$70)*(MONTH($E93)-1)/12)*$H93</f>
        <v>0.3295276277205369</v>
      </c>
      <c r="M93" s="230">
        <f>(SUM('1.  LRAMVA Summary'!H$54:H$68)+SUM('1.  LRAMVA Summary'!H$69:H$70)*(MONTH($E93)-1)/12)*$H93</f>
        <v>-4.8496199583333332E-3</v>
      </c>
      <c r="N93" s="230">
        <f>(SUM('1.  LRAMVA Summary'!I$54:I$68)+SUM('1.  LRAMVA Summary'!I$69:I$70)*(MONTH($E93)-1)/12)*$H93</f>
        <v>-5.6713878693999993</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4.860109943632847</v>
      </c>
    </row>
    <row r="94" spans="2:23" s="9" customFormat="1">
      <c r="B94" s="66"/>
      <c r="E94" s="214">
        <v>42491</v>
      </c>
      <c r="F94" s="214" t="s">
        <v>183</v>
      </c>
      <c r="G94" s="215" t="s">
        <v>66</v>
      </c>
      <c r="H94" s="229">
        <f t="shared" ref="H94:H95" si="36">$C$36/12</f>
        <v>9.1666666666666665E-4</v>
      </c>
      <c r="I94" s="230">
        <f>(SUM('1.  LRAMVA Summary'!D$54:D$68)+SUM('1.  LRAMVA Summary'!D$69:D$70)*(MONTH($E94)-1)/12)*$H94</f>
        <v>6.8895219483217973</v>
      </c>
      <c r="J94" s="230">
        <f>(SUM('1.  LRAMVA Summary'!E$54:E$68)+SUM('1.  LRAMVA Summary'!E$69:E$70)*(MONTH($E94)-1)/12)*$H94</f>
        <v>3.7411470631255415</v>
      </c>
      <c r="K94" s="230">
        <f>(SUM('1.  LRAMVA Summary'!F$54:F$68)+SUM('1.  LRAMVA Summary'!F$69:F$70)*(MONTH($E94)-1)/12)*$H94</f>
        <v>0.6551503371641384</v>
      </c>
      <c r="L94" s="230">
        <f>(SUM('1.  LRAMVA Summary'!G$54:G$68)+SUM('1.  LRAMVA Summary'!G$69:G$70)*(MONTH($E94)-1)/12)*$H94</f>
        <v>0.50938714862903534</v>
      </c>
      <c r="M94" s="230">
        <f>(SUM('1.  LRAMVA Summary'!H$54:H$68)+SUM('1.  LRAMVA Summary'!H$69:H$70)*(MONTH($E94)-1)/12)*$H94</f>
        <v>-5.1310367777777782E-3</v>
      </c>
      <c r="N94" s="230">
        <f>(SUM('1.  LRAMVA Summary'!I$54:I$68)+SUM('1.  LRAMVA Summary'!I$69:I$70)*(MONTH($E94)-1)/12)*$H94</f>
        <v>-5.8570887499544444</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5.9329867105082901</v>
      </c>
    </row>
    <row r="95" spans="2:23" s="238" customFormat="1">
      <c r="B95" s="237"/>
      <c r="D95" s="9"/>
      <c r="E95" s="214">
        <v>42522</v>
      </c>
      <c r="F95" s="214" t="s">
        <v>183</v>
      </c>
      <c r="G95" s="215" t="s">
        <v>66</v>
      </c>
      <c r="H95" s="229">
        <f t="shared" si="36"/>
        <v>9.1666666666666665E-4</v>
      </c>
      <c r="I95" s="230">
        <f>(SUM('1.  LRAMVA Summary'!D$54:D$68)+SUM('1.  LRAMVA Summary'!D$69:D$70)*(MONTH($E95)-1)/12)*$H95</f>
        <v>7.6317947929342793</v>
      </c>
      <c r="J95" s="230">
        <f>(SUM('1.  LRAMVA Summary'!E$54:E$68)+SUM('1.  LRAMVA Summary'!E$69:E$70)*(MONTH($E95)-1)/12)*$H95</f>
        <v>4.0018291973189291</v>
      </c>
      <c r="K95" s="230">
        <f>(SUM('1.  LRAMVA Summary'!F$54:F$68)+SUM('1.  LRAMVA Summary'!F$69:F$70)*(MONTH($E95)-1)/12)*$H95</f>
        <v>0.73119490169910506</v>
      </c>
      <c r="L95" s="230">
        <f>(SUM('1.  LRAMVA Summary'!G$54:G$68)+SUM('1.  LRAMVA Summary'!G$69:G$70)*(MONTH($E95)-1)/12)*$H95</f>
        <v>0.68924666953753366</v>
      </c>
      <c r="M95" s="230">
        <f>(SUM('1.  LRAMVA Summary'!H$54:H$68)+SUM('1.  LRAMVA Summary'!H$69:H$70)*(MONTH($E95)-1)/12)*$H95</f>
        <v>-5.4124535972222224E-3</v>
      </c>
      <c r="N95" s="230">
        <f>(SUM('1.  LRAMVA Summary'!I$54:I$68)+SUM('1.  LRAMVA Summary'!I$69:I$70)*(MONTH($E95)-1)/12)*$H95</f>
        <v>-6.0427896305088886</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7.0058634773837376</v>
      </c>
    </row>
    <row r="96" spans="2:23" s="9" customFormat="1">
      <c r="B96" s="66"/>
      <c r="E96" s="214">
        <v>42552</v>
      </c>
      <c r="F96" s="214" t="s">
        <v>183</v>
      </c>
      <c r="G96" s="215" t="s">
        <v>68</v>
      </c>
      <c r="H96" s="229">
        <f>$C$37/12</f>
        <v>9.1666666666666665E-4</v>
      </c>
      <c r="I96" s="230">
        <f>(SUM('1.  LRAMVA Summary'!D$54:D$68)+SUM('1.  LRAMVA Summary'!D$69:D$70)*(MONTH($E96)-1)/12)*$H96</f>
        <v>8.3740676375467604</v>
      </c>
      <c r="J96" s="230">
        <f>(SUM('1.  LRAMVA Summary'!E$54:E$68)+SUM('1.  LRAMVA Summary'!E$69:E$70)*(MONTH($E96)-1)/12)*$H96</f>
        <v>4.2625113315123171</v>
      </c>
      <c r="K96" s="230">
        <f>(SUM('1.  LRAMVA Summary'!F$54:F$68)+SUM('1.  LRAMVA Summary'!F$69:F$70)*(MONTH($E96)-1)/12)*$H96</f>
        <v>0.80723946623407172</v>
      </c>
      <c r="L96" s="230">
        <f>(SUM('1.  LRAMVA Summary'!G$54:G$68)+SUM('1.  LRAMVA Summary'!G$69:G$70)*(MONTH($E96)-1)/12)*$H96</f>
        <v>0.8691061904460321</v>
      </c>
      <c r="M96" s="230">
        <f>(SUM('1.  LRAMVA Summary'!H$54:H$68)+SUM('1.  LRAMVA Summary'!H$69:H$70)*(MONTH($E96)-1)/12)*$H96</f>
        <v>-5.6938704166666666E-3</v>
      </c>
      <c r="N96" s="230">
        <f>(SUM('1.  LRAMVA Summary'!I$54:I$68)+SUM('1.  LRAMVA Summary'!I$69:I$70)*(MONTH($E96)-1)/12)*$H96</f>
        <v>-6.2284905110633328</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8.0787402442591816</v>
      </c>
    </row>
    <row r="97" spans="2:23" s="9" customFormat="1">
      <c r="B97" s="66"/>
      <c r="E97" s="214">
        <v>42583</v>
      </c>
      <c r="F97" s="214" t="s">
        <v>183</v>
      </c>
      <c r="G97" s="215" t="s">
        <v>68</v>
      </c>
      <c r="H97" s="229">
        <f t="shared" ref="H97:H98" si="37">$C$37/12</f>
        <v>9.1666666666666665E-4</v>
      </c>
      <c r="I97" s="230">
        <f>(SUM('1.  LRAMVA Summary'!D$54:D$68)+SUM('1.  LRAMVA Summary'!D$69:D$70)*(MONTH($E97)-1)/12)*$H97</f>
        <v>9.1163404821592398</v>
      </c>
      <c r="J97" s="230">
        <f>(SUM('1.  LRAMVA Summary'!E$54:E$68)+SUM('1.  LRAMVA Summary'!E$69:E$70)*(MONTH($E97)-1)/12)*$H97</f>
        <v>4.5231934657057034</v>
      </c>
      <c r="K97" s="230">
        <f>(SUM('1.  LRAMVA Summary'!F$54:F$68)+SUM('1.  LRAMVA Summary'!F$69:F$70)*(MONTH($E97)-1)/12)*$H97</f>
        <v>0.8832840307690385</v>
      </c>
      <c r="L97" s="230">
        <f>(SUM('1.  LRAMVA Summary'!G$54:G$68)+SUM('1.  LRAMVA Summary'!G$69:G$70)*(MONTH($E97)-1)/12)*$H97</f>
        <v>1.0489657113545305</v>
      </c>
      <c r="M97" s="230">
        <f>(SUM('1.  LRAMVA Summary'!H$54:H$68)+SUM('1.  LRAMVA Summary'!H$69:H$70)*(MONTH($E97)-1)/12)*$H97</f>
        <v>-5.9752872361111117E-3</v>
      </c>
      <c r="N97" s="230">
        <f>(SUM('1.  LRAMVA Summary'!I$54:I$68)+SUM('1.  LRAMVA Summary'!I$69:I$70)*(MONTH($E97)-1)/12)*$H97</f>
        <v>-6.4141913916177771</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9.1516170111346238</v>
      </c>
    </row>
    <row r="98" spans="2:23" s="9" customFormat="1">
      <c r="B98" s="66"/>
      <c r="E98" s="214">
        <v>42614</v>
      </c>
      <c r="F98" s="214" t="s">
        <v>183</v>
      </c>
      <c r="G98" s="215" t="s">
        <v>68</v>
      </c>
      <c r="H98" s="229">
        <f t="shared" si="37"/>
        <v>9.1666666666666665E-4</v>
      </c>
      <c r="I98" s="230">
        <f>(SUM('1.  LRAMVA Summary'!D$54:D$68)+SUM('1.  LRAMVA Summary'!D$69:D$70)*(MONTH($E98)-1)/12)*$H98</f>
        <v>9.8586133267717226</v>
      </c>
      <c r="J98" s="230">
        <f>(SUM('1.  LRAMVA Summary'!E$54:E$68)+SUM('1.  LRAMVA Summary'!E$69:E$70)*(MONTH($E98)-1)/12)*$H98</f>
        <v>4.7838755998990914</v>
      </c>
      <c r="K98" s="230">
        <f>(SUM('1.  LRAMVA Summary'!F$54:F$68)+SUM('1.  LRAMVA Summary'!F$69:F$70)*(MONTH($E98)-1)/12)*$H98</f>
        <v>0.95932859530400494</v>
      </c>
      <c r="L98" s="230">
        <f>(SUM('1.  LRAMVA Summary'!G$54:G$68)+SUM('1.  LRAMVA Summary'!G$69:G$70)*(MONTH($E98)-1)/12)*$H98</f>
        <v>1.2288252322630289</v>
      </c>
      <c r="M98" s="230">
        <f>(SUM('1.  LRAMVA Summary'!H$54:H$68)+SUM('1.  LRAMVA Summary'!H$69:H$70)*(MONTH($E98)-1)/12)*$H98</f>
        <v>-6.2567040555555568E-3</v>
      </c>
      <c r="N98" s="230">
        <f>(SUM('1.  LRAMVA Summary'!I$54:I$68)+SUM('1.  LRAMVA Summary'!I$69:I$70)*(MONTH($E98)-1)/12)*$H98</f>
        <v>-6.5998922721722213</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10.224493778010073</v>
      </c>
    </row>
    <row r="99" spans="2:23" s="9" customFormat="1">
      <c r="B99" s="66"/>
      <c r="E99" s="214">
        <v>42644</v>
      </c>
      <c r="F99" s="214" t="s">
        <v>183</v>
      </c>
      <c r="G99" s="215" t="s">
        <v>69</v>
      </c>
      <c r="H99" s="210">
        <f>$C$38/12</f>
        <v>9.1666666666666665E-4</v>
      </c>
      <c r="I99" s="230">
        <f>(SUM('1.  LRAMVA Summary'!D$54:D$68)+SUM('1.  LRAMVA Summary'!D$69:D$70)*(MONTH($E99)-1)/12)*$H99</f>
        <v>10.600886171384206</v>
      </c>
      <c r="J99" s="230">
        <f>(SUM('1.  LRAMVA Summary'!E$54:E$68)+SUM('1.  LRAMVA Summary'!E$69:E$70)*(MONTH($E99)-1)/12)*$H99</f>
        <v>5.0445577340924785</v>
      </c>
      <c r="K99" s="230">
        <f>(SUM('1.  LRAMVA Summary'!F$54:F$68)+SUM('1.  LRAMVA Summary'!F$69:F$70)*(MONTH($E99)-1)/12)*$H99</f>
        <v>1.0353731598389717</v>
      </c>
      <c r="L99" s="230">
        <f>(SUM('1.  LRAMVA Summary'!G$54:G$68)+SUM('1.  LRAMVA Summary'!G$69:G$70)*(MONTH($E99)-1)/12)*$H99</f>
        <v>1.4086847531715272</v>
      </c>
      <c r="M99" s="230">
        <f>(SUM('1.  LRAMVA Summary'!H$54:H$68)+SUM('1.  LRAMVA Summary'!H$69:H$70)*(MONTH($E99)-1)/12)*$H99</f>
        <v>-6.538120875000001E-3</v>
      </c>
      <c r="N99" s="230">
        <f>(SUM('1.  LRAMVA Summary'!I$54:I$68)+SUM('1.  LRAMVA Summary'!I$69:I$70)*(MONTH($E99)-1)/12)*$H99</f>
        <v>-6.7855931527266664</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11.297370544885517</v>
      </c>
    </row>
    <row r="100" spans="2:23" s="9" customFormat="1">
      <c r="B100" s="66"/>
      <c r="E100" s="214">
        <v>42675</v>
      </c>
      <c r="F100" s="214" t="s">
        <v>183</v>
      </c>
      <c r="G100" s="215" t="s">
        <v>69</v>
      </c>
      <c r="H100" s="210">
        <f t="shared" ref="H100:H101" si="38">$C$38/12</f>
        <v>9.1666666666666665E-4</v>
      </c>
      <c r="I100" s="230">
        <f>(SUM('1.  LRAMVA Summary'!D$54:D$68)+SUM('1.  LRAMVA Summary'!D$69:D$70)*(MONTH($E100)-1)/12)*$H100</f>
        <v>11.343159015996685</v>
      </c>
      <c r="J100" s="230">
        <f>(SUM('1.  LRAMVA Summary'!E$54:E$68)+SUM('1.  LRAMVA Summary'!E$69:E$70)*(MONTH($E100)-1)/12)*$H100</f>
        <v>5.3052398682858657</v>
      </c>
      <c r="K100" s="230">
        <f>(SUM('1.  LRAMVA Summary'!F$54:F$68)+SUM('1.  LRAMVA Summary'!F$69:F$70)*(MONTH($E100)-1)/12)*$H100</f>
        <v>1.1114177243739383</v>
      </c>
      <c r="L100" s="230">
        <f>(SUM('1.  LRAMVA Summary'!G$54:G$68)+SUM('1.  LRAMVA Summary'!G$69:G$70)*(MONTH($E100)-1)/12)*$H100</f>
        <v>1.5885442740800255</v>
      </c>
      <c r="M100" s="230">
        <f>(SUM('1.  LRAMVA Summary'!H$54:H$68)+SUM('1.  LRAMVA Summary'!H$69:H$70)*(MONTH($E100)-1)/12)*$H100</f>
        <v>-6.8195376944444452E-3</v>
      </c>
      <c r="N100" s="230">
        <f>(SUM('1.  LRAMVA Summary'!I$54:I$68)+SUM('1.  LRAMVA Summary'!I$69:I$70)*(MONTH($E100)-1)/12)*$H100</f>
        <v>-6.9712940332811106</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12.370247311760959</v>
      </c>
    </row>
    <row r="101" spans="2:23" s="9" customFormat="1">
      <c r="B101" s="66"/>
      <c r="E101" s="214">
        <v>42705</v>
      </c>
      <c r="F101" s="214" t="s">
        <v>183</v>
      </c>
      <c r="G101" s="215" t="s">
        <v>69</v>
      </c>
      <c r="H101" s="210">
        <f t="shared" si="38"/>
        <v>9.1666666666666665E-4</v>
      </c>
      <c r="I101" s="230">
        <f>(SUM('1.  LRAMVA Summary'!D$54:D$68)+SUM('1.  LRAMVA Summary'!D$69:D$70)*(MONTH($E101)-1)/12)*$H101</f>
        <v>12.085431860609166</v>
      </c>
      <c r="J101" s="230">
        <f>(SUM('1.  LRAMVA Summary'!E$54:E$68)+SUM('1.  LRAMVA Summary'!E$69:E$70)*(MONTH($E101)-1)/12)*$H101</f>
        <v>5.5659220024792537</v>
      </c>
      <c r="K101" s="230">
        <f>(SUM('1.  LRAMVA Summary'!F$54:F$68)+SUM('1.  LRAMVA Summary'!F$69:F$70)*(MONTH($E101)-1)/12)*$H101</f>
        <v>1.187462288908905</v>
      </c>
      <c r="L101" s="230">
        <f>(SUM('1.  LRAMVA Summary'!G$54:G$68)+SUM('1.  LRAMVA Summary'!G$69:G$70)*(MONTH($E101)-1)/12)*$H101</f>
        <v>1.7684037949885243</v>
      </c>
      <c r="M101" s="230">
        <f>(SUM('1.  LRAMVA Summary'!H$54:H$68)+SUM('1.  LRAMVA Summary'!H$69:H$70)*(MONTH($E101)-1)/12)*$H101</f>
        <v>-7.1009545138888894E-3</v>
      </c>
      <c r="N101" s="230">
        <f>(SUM('1.  LRAMVA Summary'!I$54:I$68)+SUM('1.  LRAMVA Summary'!I$69:I$70)*(MONTH($E101)-1)/12)*$H101</f>
        <v>-7.1569949138355549</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13.443124078636409</v>
      </c>
    </row>
    <row r="102" spans="2:23" s="9" customFormat="1" ht="15.75" thickBot="1">
      <c r="B102" s="66"/>
      <c r="E102" s="216" t="s">
        <v>466</v>
      </c>
      <c r="F102" s="216"/>
      <c r="G102" s="217"/>
      <c r="H102" s="218"/>
      <c r="I102" s="219">
        <f>SUM(I89:I101)</f>
        <v>107.14406696503288</v>
      </c>
      <c r="J102" s="219">
        <f>SUM(J89:J101)</f>
        <v>79.703201528891071</v>
      </c>
      <c r="K102" s="219">
        <f t="shared" ref="K102:O102" si="39">SUM(K89:K101)</f>
        <v>9.5870525275077139</v>
      </c>
      <c r="L102" s="219">
        <f t="shared" si="39"/>
        <v>5.7367088651042399</v>
      </c>
      <c r="M102" s="219">
        <f t="shared" si="39"/>
        <v>-0.10844103547083336</v>
      </c>
      <c r="N102" s="219">
        <f t="shared" si="39"/>
        <v>-145.83523468896681</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56.227354162098258</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107.14406696503288</v>
      </c>
      <c r="J104" s="228">
        <f t="shared" ref="J104" si="41">J102+J103</f>
        <v>79.703201528891071</v>
      </c>
      <c r="K104" s="228">
        <f t="shared" ref="K104" si="42">K102+K103</f>
        <v>9.5870525275077139</v>
      </c>
      <c r="L104" s="228">
        <f t="shared" ref="L104" si="43">L102+L103</f>
        <v>5.7367088651042399</v>
      </c>
      <c r="M104" s="228">
        <f t="shared" ref="M104" si="44">M102+M103</f>
        <v>-0.10844103547083336</v>
      </c>
      <c r="N104" s="228">
        <f t="shared" ref="N104" si="45">N102+N103</f>
        <v>-145.83523468896681</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56.227354162098258</v>
      </c>
    </row>
    <row r="105" spans="2:23" s="9" customFormat="1">
      <c r="B105" s="66"/>
      <c r="E105" s="214">
        <v>42736</v>
      </c>
      <c r="F105" s="214" t="s">
        <v>184</v>
      </c>
      <c r="G105" s="215" t="s">
        <v>65</v>
      </c>
      <c r="H105" s="240">
        <f>$C$39/12</f>
        <v>9.1666666666666665E-4</v>
      </c>
      <c r="I105" s="230">
        <f>(SUM('1.  LRAMVA Summary'!D$54:D$71)+SUM('1.  LRAMVA Summary'!D$72:D$73)*(MONTH($E105)-1)/12)*$H105</f>
        <v>12.827704705221645</v>
      </c>
      <c r="J105" s="230">
        <f>(SUM('1.  LRAMVA Summary'!E$54:E$71)+SUM('1.  LRAMVA Summary'!E$72:E$73)*(MONTH($E105)-1)/12)*$H105</f>
        <v>5.8266041366726409</v>
      </c>
      <c r="K105" s="230">
        <f>(SUM('1.  LRAMVA Summary'!F$54:F$71)+SUM('1.  LRAMVA Summary'!F$72:F$73)*(MONTH($E105)-1)/12)*$H105</f>
        <v>1.2635068534438716</v>
      </c>
      <c r="L105" s="230">
        <f>(SUM('1.  LRAMVA Summary'!G$54:G$71)+SUM('1.  LRAMVA Summary'!G$72:G$73)*(MONTH($E105)-1)/12)*$H105</f>
        <v>1.9482633158970226</v>
      </c>
      <c r="M105" s="230">
        <f>(SUM('1.  LRAMVA Summary'!H$54:H$71)+SUM('1.  LRAMVA Summary'!H$72:H$73)*(MONTH($E105)-1)/12)*$H105</f>
        <v>-7.3823713333333336E-3</v>
      </c>
      <c r="N105" s="230">
        <f>(SUM('1.  LRAMVA Summary'!I$54:I$71)+SUM('1.  LRAMVA Summary'!I$72:I$73)*(MONTH($E105)-1)/12)*$H105</f>
        <v>-7.3426957943899982</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14.516000845511849</v>
      </c>
    </row>
    <row r="106" spans="2:23" s="9" customFormat="1">
      <c r="B106" s="66"/>
      <c r="E106" s="214">
        <v>42767</v>
      </c>
      <c r="F106" s="214" t="s">
        <v>184</v>
      </c>
      <c r="G106" s="215" t="s">
        <v>65</v>
      </c>
      <c r="H106" s="240">
        <f t="shared" ref="H106:H107" si="48">$C$39/12</f>
        <v>9.1666666666666665E-4</v>
      </c>
      <c r="I106" s="230">
        <f>(SUM('1.  LRAMVA Summary'!D$54:D$71)+SUM('1.  LRAMVA Summary'!D$72:D$73)*(MONTH($E106)-1)/12)*$H106</f>
        <v>13.817275277149765</v>
      </c>
      <c r="J106" s="230">
        <f>(SUM('1.  LRAMVA Summary'!E$54:E$71)+SUM('1.  LRAMVA Summary'!E$72:E$73)*(MONTH($E106)-1)/12)*$H106</f>
        <v>6.0308332470913868</v>
      </c>
      <c r="K106" s="230">
        <f>(SUM('1.  LRAMVA Summary'!F$54:F$71)+SUM('1.  LRAMVA Summary'!F$72:F$73)*(MONTH($E106)-1)/12)*$H106</f>
        <v>1.3399374155961274</v>
      </c>
      <c r="L106" s="230">
        <f>(SUM('1.  LRAMVA Summary'!G$54:G$71)+SUM('1.  LRAMVA Summary'!G$72:G$73)*(MONTH($E106)-1)/12)*$H106</f>
        <v>2.1406625592735065</v>
      </c>
      <c r="M106" s="230">
        <f>(SUM('1.  LRAMVA Summary'!H$54:H$71)+SUM('1.  LRAMVA Summary'!H$72:H$73)*(MONTH($E106)-1)/12)*$H106</f>
        <v>-7.6670736388888888E-3</v>
      </c>
      <c r="N106" s="230">
        <f>(SUM('1.  LRAMVA Summary'!I$54:I$71)+SUM('1.  LRAMVA Summary'!I$72:I$73)*(MONTH($E106)-1)/12)*$H106</f>
        <v>-7.5305653048388868</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15.790476120633013</v>
      </c>
    </row>
    <row r="107" spans="2:23" s="9" customFormat="1">
      <c r="B107" s="66"/>
      <c r="E107" s="214">
        <v>42795</v>
      </c>
      <c r="F107" s="214" t="s">
        <v>184</v>
      </c>
      <c r="G107" s="215" t="s">
        <v>65</v>
      </c>
      <c r="H107" s="240">
        <f t="shared" si="48"/>
        <v>9.1666666666666665E-4</v>
      </c>
      <c r="I107" s="230">
        <f>(SUM('1.  LRAMVA Summary'!D$54:D$71)+SUM('1.  LRAMVA Summary'!D$72:D$73)*(MONTH($E107)-1)/12)*$H107</f>
        <v>14.806845849077884</v>
      </c>
      <c r="J107" s="230">
        <f>(SUM('1.  LRAMVA Summary'!E$54:E$71)+SUM('1.  LRAMVA Summary'!E$72:E$73)*(MONTH($E107)-1)/12)*$H107</f>
        <v>6.2350623575101327</v>
      </c>
      <c r="K107" s="230">
        <f>(SUM('1.  LRAMVA Summary'!F$54:F$71)+SUM('1.  LRAMVA Summary'!F$72:F$73)*(MONTH($E107)-1)/12)*$H107</f>
        <v>1.4163679777483835</v>
      </c>
      <c r="L107" s="230">
        <f>(SUM('1.  LRAMVA Summary'!G$54:G$71)+SUM('1.  LRAMVA Summary'!G$72:G$73)*(MONTH($E107)-1)/12)*$H107</f>
        <v>2.3330618026499899</v>
      </c>
      <c r="M107" s="230">
        <f>(SUM('1.  LRAMVA Summary'!H$54:H$71)+SUM('1.  LRAMVA Summary'!H$72:H$73)*(MONTH($E107)-1)/12)*$H107</f>
        <v>-7.9517759444444457E-3</v>
      </c>
      <c r="N107" s="230">
        <f>(SUM('1.  LRAMVA Summary'!I$54:I$71)+SUM('1.  LRAMVA Summary'!I$72:I$73)*(MONTH($E107)-1)/12)*$H107</f>
        <v>-7.7184348152877771</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17.064951395754171</v>
      </c>
    </row>
    <row r="108" spans="2:23" s="8" customFormat="1">
      <c r="B108" s="239"/>
      <c r="E108" s="214">
        <v>42826</v>
      </c>
      <c r="F108" s="214" t="s">
        <v>184</v>
      </c>
      <c r="G108" s="215" t="s">
        <v>66</v>
      </c>
      <c r="H108" s="240">
        <f>$C$40/12</f>
        <v>9.1666666666666665E-4</v>
      </c>
      <c r="I108" s="230">
        <f>(SUM('1.  LRAMVA Summary'!D$54:D$71)+SUM('1.  LRAMVA Summary'!D$72:D$73)*(MONTH($E108)-1)/12)*$H108</f>
        <v>15.796416421006004</v>
      </c>
      <c r="J108" s="230">
        <f>(SUM('1.  LRAMVA Summary'!E$54:E$71)+SUM('1.  LRAMVA Summary'!E$72:E$73)*(MONTH($E108)-1)/12)*$H108</f>
        <v>6.4392914679288786</v>
      </c>
      <c r="K108" s="230">
        <f>(SUM('1.  LRAMVA Summary'!F$54:F$71)+SUM('1.  LRAMVA Summary'!F$72:F$73)*(MONTH($E108)-1)/12)*$H108</f>
        <v>1.4927985399006394</v>
      </c>
      <c r="L108" s="230">
        <f>(SUM('1.  LRAMVA Summary'!G$54:G$71)+SUM('1.  LRAMVA Summary'!G$72:G$73)*(MONTH($E108)-1)/12)*$H108</f>
        <v>2.5254610460264733</v>
      </c>
      <c r="M108" s="230">
        <f>(SUM('1.  LRAMVA Summary'!H$54:H$71)+SUM('1.  LRAMVA Summary'!H$72:H$73)*(MONTH($E108)-1)/12)*$H108</f>
        <v>-8.2364782500000018E-3</v>
      </c>
      <c r="N108" s="230">
        <f>(SUM('1.  LRAMVA Summary'!I$54:I$71)+SUM('1.  LRAMVA Summary'!I$72:I$73)*(MONTH($E108)-1)/12)*$H108</f>
        <v>-7.9063043257366648</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18.339426670875326</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16.785986992934124</v>
      </c>
      <c r="J109" s="230">
        <f>(SUM('1.  LRAMVA Summary'!E$54:E$71)+SUM('1.  LRAMVA Summary'!E$72:E$73)*(MONTH($E109)-1)/12)*$H109</f>
        <v>6.6435205783476237</v>
      </c>
      <c r="K109" s="230">
        <f>(SUM('1.  LRAMVA Summary'!F$54:F$71)+SUM('1.  LRAMVA Summary'!F$72:F$73)*(MONTH($E109)-1)/12)*$H109</f>
        <v>1.5692291020528955</v>
      </c>
      <c r="L109" s="230">
        <f>(SUM('1.  LRAMVA Summary'!G$54:G$71)+SUM('1.  LRAMVA Summary'!G$72:G$73)*(MONTH($E109)-1)/12)*$H109</f>
        <v>2.7178602894029571</v>
      </c>
      <c r="M109" s="230">
        <f>(SUM('1.  LRAMVA Summary'!H$54:H$71)+SUM('1.  LRAMVA Summary'!H$72:H$73)*(MONTH($E109)-1)/12)*$H109</f>
        <v>-8.5211805555555561E-3</v>
      </c>
      <c r="N109" s="230">
        <f>(SUM('1.  LRAMVA Summary'!I$54:I$71)+SUM('1.  LRAMVA Summary'!I$72:I$73)*(MONTH($E109)-1)/12)*$H109</f>
        <v>-8.0941738361855542</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19.613901945996489</v>
      </c>
    </row>
    <row r="110" spans="2:23" s="238" customFormat="1">
      <c r="B110" s="237"/>
      <c r="E110" s="214">
        <v>42887</v>
      </c>
      <c r="F110" s="214" t="s">
        <v>184</v>
      </c>
      <c r="G110" s="215" t="s">
        <v>66</v>
      </c>
      <c r="H110" s="240">
        <f t="shared" si="50"/>
        <v>9.1666666666666665E-4</v>
      </c>
      <c r="I110" s="230">
        <f>(SUM('1.  LRAMVA Summary'!D$54:D$71)+SUM('1.  LRAMVA Summary'!D$72:D$73)*(MONTH($E110)-1)/12)*$H110</f>
        <v>17.775557564862243</v>
      </c>
      <c r="J110" s="230">
        <f>(SUM('1.  LRAMVA Summary'!E$54:E$71)+SUM('1.  LRAMVA Summary'!E$72:E$73)*(MONTH($E110)-1)/12)*$H110</f>
        <v>6.8477496887663687</v>
      </c>
      <c r="K110" s="230">
        <f>(SUM('1.  LRAMVA Summary'!F$54:F$71)+SUM('1.  LRAMVA Summary'!F$72:F$73)*(MONTH($E110)-1)/12)*$H110</f>
        <v>1.6456596642051513</v>
      </c>
      <c r="L110" s="230">
        <f>(SUM('1.  LRAMVA Summary'!G$54:G$71)+SUM('1.  LRAMVA Summary'!G$72:G$73)*(MONTH($E110)-1)/12)*$H110</f>
        <v>2.9102595327794409</v>
      </c>
      <c r="M110" s="230">
        <f>(SUM('1.  LRAMVA Summary'!H$54:H$71)+SUM('1.  LRAMVA Summary'!H$72:H$73)*(MONTH($E110)-1)/12)*$H110</f>
        <v>-8.8058828611111122E-3</v>
      </c>
      <c r="N110" s="230">
        <f>(SUM('1.  LRAMVA Summary'!I$54:I$71)+SUM('1.  LRAMVA Summary'!I$72:I$73)*(MONTH($E110)-1)/12)*$H110</f>
        <v>-8.2820433466344419</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20.888377221117651</v>
      </c>
    </row>
    <row r="111" spans="2:23" s="9" customFormat="1">
      <c r="B111" s="66"/>
      <c r="E111" s="214">
        <v>42917</v>
      </c>
      <c r="F111" s="214" t="s">
        <v>184</v>
      </c>
      <c r="G111" s="215" t="s">
        <v>68</v>
      </c>
      <c r="H111" s="240">
        <f>$C$41/12</f>
        <v>9.1666666666666665E-4</v>
      </c>
      <c r="I111" s="230">
        <f>(SUM('1.  LRAMVA Summary'!D$54:D$71)+SUM('1.  LRAMVA Summary'!D$72:D$73)*(MONTH($E111)-1)/12)*$H111</f>
        <v>18.765128136790363</v>
      </c>
      <c r="J111" s="230">
        <f>(SUM('1.  LRAMVA Summary'!E$54:E$71)+SUM('1.  LRAMVA Summary'!E$72:E$73)*(MONTH($E111)-1)/12)*$H111</f>
        <v>7.0519787991851146</v>
      </c>
      <c r="K111" s="230">
        <f>(SUM('1.  LRAMVA Summary'!F$54:F$71)+SUM('1.  LRAMVA Summary'!F$72:F$73)*(MONTH($E111)-1)/12)*$H111</f>
        <v>1.7220902263574072</v>
      </c>
      <c r="L111" s="230">
        <f>(SUM('1.  LRAMVA Summary'!G$54:G$71)+SUM('1.  LRAMVA Summary'!G$72:G$73)*(MONTH($E111)-1)/12)*$H111</f>
        <v>3.1026587761559243</v>
      </c>
      <c r="M111" s="230">
        <f>(SUM('1.  LRAMVA Summary'!H$54:H$71)+SUM('1.  LRAMVA Summary'!H$72:H$73)*(MONTH($E111)-1)/12)*$H111</f>
        <v>-9.0905851666666666E-3</v>
      </c>
      <c r="N111" s="230">
        <f>(SUM('1.  LRAMVA Summary'!I$54:I$71)+SUM('1.  LRAMVA Summary'!I$72:I$73)*(MONTH($E111)-1)/12)*$H111</f>
        <v>-8.4699128570833313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22.162852496238806</v>
      </c>
    </row>
    <row r="112" spans="2:23" s="9" customFormat="1">
      <c r="B112" s="66"/>
      <c r="E112" s="214">
        <v>42948</v>
      </c>
      <c r="F112" s="214" t="s">
        <v>184</v>
      </c>
      <c r="G112" s="215" t="s">
        <v>68</v>
      </c>
      <c r="H112" s="240">
        <f t="shared" ref="H112:H113" si="51">$C$41/12</f>
        <v>9.1666666666666665E-4</v>
      </c>
      <c r="I112" s="230">
        <f>(SUM('1.  LRAMVA Summary'!D$54:D$71)+SUM('1.  LRAMVA Summary'!D$72:D$73)*(MONTH($E112)-1)/12)*$H112</f>
        <v>19.754698708718482</v>
      </c>
      <c r="J112" s="230">
        <f>(SUM('1.  LRAMVA Summary'!E$54:E$71)+SUM('1.  LRAMVA Summary'!E$72:E$73)*(MONTH($E112)-1)/12)*$H112</f>
        <v>7.2562079096038605</v>
      </c>
      <c r="K112" s="230">
        <f>(SUM('1.  LRAMVA Summary'!F$54:F$71)+SUM('1.  LRAMVA Summary'!F$72:F$73)*(MONTH($E112)-1)/12)*$H112</f>
        <v>1.7985207885096632</v>
      </c>
      <c r="L112" s="230">
        <f>(SUM('1.  LRAMVA Summary'!G$54:G$71)+SUM('1.  LRAMVA Summary'!G$72:G$73)*(MONTH($E112)-1)/12)*$H112</f>
        <v>3.2950580195324086</v>
      </c>
      <c r="M112" s="230">
        <f>(SUM('1.  LRAMVA Summary'!H$54:H$71)+SUM('1.  LRAMVA Summary'!H$72:H$73)*(MONTH($E112)-1)/12)*$H112</f>
        <v>-9.3752874722222226E-3</v>
      </c>
      <c r="N112" s="230">
        <f>(SUM('1.  LRAMVA Summary'!I$54:I$71)+SUM('1.  LRAMVA Summary'!I$72:I$73)*(MONTH($E112)-1)/12)*$H112</f>
        <v>-8.6577823675322207</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23.437327771359975</v>
      </c>
    </row>
    <row r="113" spans="2:23" s="9" customFormat="1">
      <c r="B113" s="66"/>
      <c r="E113" s="214">
        <v>42979</v>
      </c>
      <c r="F113" s="214" t="s">
        <v>184</v>
      </c>
      <c r="G113" s="215" t="s">
        <v>68</v>
      </c>
      <c r="H113" s="240">
        <f t="shared" si="51"/>
        <v>9.1666666666666665E-4</v>
      </c>
      <c r="I113" s="230">
        <f>(SUM('1.  LRAMVA Summary'!D$54:D$71)+SUM('1.  LRAMVA Summary'!D$72:D$73)*(MONTH($E113)-1)/12)*$H113</f>
        <v>20.744269280646602</v>
      </c>
      <c r="J113" s="230">
        <f>(SUM('1.  LRAMVA Summary'!E$54:E$71)+SUM('1.  LRAMVA Summary'!E$72:E$73)*(MONTH($E113)-1)/12)*$H113</f>
        <v>7.4604370200226064</v>
      </c>
      <c r="K113" s="230">
        <f>(SUM('1.  LRAMVA Summary'!F$54:F$71)+SUM('1.  LRAMVA Summary'!F$72:F$73)*(MONTH($E113)-1)/12)*$H113</f>
        <v>1.8749513506619193</v>
      </c>
      <c r="L113" s="230">
        <f>(SUM('1.  LRAMVA Summary'!G$54:G$71)+SUM('1.  LRAMVA Summary'!G$72:G$73)*(MONTH($E113)-1)/12)*$H113</f>
        <v>3.487457262908892</v>
      </c>
      <c r="M113" s="230">
        <f>(SUM('1.  LRAMVA Summary'!H$54:H$71)+SUM('1.  LRAMVA Summary'!H$72:H$73)*(MONTH($E113)-1)/12)*$H113</f>
        <v>-9.6599897777777787E-3</v>
      </c>
      <c r="N113" s="230">
        <f>(SUM('1.  LRAMVA Summary'!I$54:I$71)+SUM('1.  LRAMVA Summary'!I$72:I$73)*(MONTH($E113)-1)/12)*$H113</f>
        <v>-8.8456518779811084</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24.711803046481133</v>
      </c>
    </row>
    <row r="114" spans="2:23" s="9" customFormat="1">
      <c r="B114" s="66"/>
      <c r="E114" s="214">
        <v>43009</v>
      </c>
      <c r="F114" s="214" t="s">
        <v>184</v>
      </c>
      <c r="G114" s="215" t="s">
        <v>69</v>
      </c>
      <c r="H114" s="240">
        <f>$C$42/12</f>
        <v>1.25E-3</v>
      </c>
      <c r="I114" s="230">
        <f>(SUM('1.  LRAMVA Summary'!D$54:D$71)+SUM('1.  LRAMVA Summary'!D$72:D$73)*(MONTH($E114)-1)/12)*$H114</f>
        <v>29.637054344420076</v>
      </c>
      <c r="J114" s="230">
        <f>(SUM('1.  LRAMVA Summary'!E$54:E$71)+SUM('1.  LRAMVA Summary'!E$72:E$73)*(MONTH($E114)-1)/12)*$H114</f>
        <v>10.451817450601844</v>
      </c>
      <c r="K114" s="230">
        <f>(SUM('1.  LRAMVA Summary'!F$54:F$71)+SUM('1.  LRAMVA Summary'!F$72:F$73)*(MONTH($E114)-1)/12)*$H114</f>
        <v>2.6609753356556936</v>
      </c>
      <c r="L114" s="230">
        <f>(SUM('1.  LRAMVA Summary'!G$54:G$71)+SUM('1.  LRAMVA Summary'!G$72:G$73)*(MONTH($E114)-1)/12)*$H114</f>
        <v>5.0179861449346026</v>
      </c>
      <c r="M114" s="230">
        <f>(SUM('1.  LRAMVA Summary'!H$54:H$71)+SUM('1.  LRAMVA Summary'!H$72:H$73)*(MONTH($E114)-1)/12)*$H114</f>
        <v>-1.356094375E-2</v>
      </c>
      <c r="N114" s="230">
        <f>(SUM('1.  LRAMVA Summary'!I$54:I$71)+SUM('1.  LRAMVA Summary'!I$72:I$73)*(MONTH($E114)-1)/12)*$H114</f>
        <v>-12.318438256949999</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35.435834074912208</v>
      </c>
    </row>
    <row r="115" spans="2:23" s="9" customFormat="1">
      <c r="B115" s="66"/>
      <c r="E115" s="214">
        <v>43040</v>
      </c>
      <c r="F115" s="214" t="s">
        <v>184</v>
      </c>
      <c r="G115" s="215" t="s">
        <v>69</v>
      </c>
      <c r="H115" s="240">
        <f t="shared" ref="H115:H116" si="52">$C$42/12</f>
        <v>1.25E-3</v>
      </c>
      <c r="I115" s="230">
        <f>(SUM('1.  LRAMVA Summary'!D$54:D$71)+SUM('1.  LRAMVA Summary'!D$72:D$73)*(MONTH($E115)-1)/12)*$H115</f>
        <v>30.986468760685693</v>
      </c>
      <c r="J115" s="230">
        <f>(SUM('1.  LRAMVA Summary'!E$54:E$71)+SUM('1.  LRAMVA Summary'!E$72:E$73)*(MONTH($E115)-1)/12)*$H115</f>
        <v>10.730311692081951</v>
      </c>
      <c r="K115" s="230">
        <f>(SUM('1.  LRAMVA Summary'!F$54:F$71)+SUM('1.  LRAMVA Summary'!F$72:F$73)*(MONTH($E115)-1)/12)*$H115</f>
        <v>2.765198829499679</v>
      </c>
      <c r="L115" s="230">
        <f>(SUM('1.  LRAMVA Summary'!G$54:G$71)+SUM('1.  LRAMVA Summary'!G$72:G$73)*(MONTH($E115)-1)/12)*$H115</f>
        <v>5.2803487495388985</v>
      </c>
      <c r="M115" s="230">
        <f>(SUM('1.  LRAMVA Summary'!H$54:H$71)+SUM('1.  LRAMVA Summary'!H$72:H$73)*(MONTH($E115)-1)/12)*$H115</f>
        <v>-1.394917416666667E-2</v>
      </c>
      <c r="N115" s="230">
        <f>(SUM('1.  LRAMVA Summary'!I$54:I$71)+SUM('1.  LRAMVA Summary'!I$72:I$73)*(MONTH($E115)-1)/12)*$H115</f>
        <v>-12.574623953016665</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37.173754904622882</v>
      </c>
    </row>
    <row r="116" spans="2:23" s="9" customFormat="1">
      <c r="B116" s="66"/>
      <c r="E116" s="214">
        <v>43070</v>
      </c>
      <c r="F116" s="214" t="s">
        <v>184</v>
      </c>
      <c r="G116" s="215" t="s">
        <v>69</v>
      </c>
      <c r="H116" s="240">
        <f t="shared" si="52"/>
        <v>1.25E-3</v>
      </c>
      <c r="I116" s="230">
        <f>(SUM('1.  LRAMVA Summary'!D$54:D$71)+SUM('1.  LRAMVA Summary'!D$72:D$73)*(MONTH($E116)-1)/12)*$H116</f>
        <v>32.335883176951313</v>
      </c>
      <c r="J116" s="230">
        <f>(SUM('1.  LRAMVA Summary'!E$54:E$71)+SUM('1.  LRAMVA Summary'!E$72:E$73)*(MONTH($E116)-1)/12)*$H116</f>
        <v>11.00880593356206</v>
      </c>
      <c r="K116" s="230">
        <f>(SUM('1.  LRAMVA Summary'!F$54:F$71)+SUM('1.  LRAMVA Summary'!F$72:F$73)*(MONTH($E116)-1)/12)*$H116</f>
        <v>2.8694223233436644</v>
      </c>
      <c r="L116" s="230">
        <f>(SUM('1.  LRAMVA Summary'!G$54:G$71)+SUM('1.  LRAMVA Summary'!G$72:G$73)*(MONTH($E116)-1)/12)*$H116</f>
        <v>5.5427113541431945</v>
      </c>
      <c r="M116" s="230">
        <f>(SUM('1.  LRAMVA Summary'!H$54:H$71)+SUM('1.  LRAMVA Summary'!H$72:H$73)*(MONTH($E116)-1)/12)*$H116</f>
        <v>-1.4337404583333336E-2</v>
      </c>
      <c r="N116" s="230">
        <f>(SUM('1.  LRAMVA Summary'!I$54:I$71)+SUM('1.  LRAMVA Summary'!I$72:I$73)*(MONTH($E116)-1)/12)*$H116</f>
        <v>-12.830809649083331</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38.911675734333556</v>
      </c>
    </row>
    <row r="117" spans="2:23" s="9" customFormat="1" ht="15.75" thickBot="1">
      <c r="B117" s="66"/>
      <c r="E117" s="216" t="s">
        <v>467</v>
      </c>
      <c r="F117" s="216"/>
      <c r="G117" s="217"/>
      <c r="H117" s="218"/>
      <c r="I117" s="219">
        <f>SUM(I104:I116)</f>
        <v>351.17735618349707</v>
      </c>
      <c r="J117" s="219">
        <f>SUM(J104:J116)</f>
        <v>171.68582181026554</v>
      </c>
      <c r="K117" s="219">
        <f t="shared" ref="K117:O117" si="53">SUM(K104:K116)</f>
        <v>32.005710934482806</v>
      </c>
      <c r="L117" s="219">
        <f t="shared" si="53"/>
        <v>46.038497718347557</v>
      </c>
      <c r="M117" s="219">
        <f t="shared" si="53"/>
        <v>-0.22697918297083333</v>
      </c>
      <c r="N117" s="219">
        <f t="shared" si="53"/>
        <v>-256.40667107368677</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344.27373638993538</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351.17735618349707</v>
      </c>
      <c r="J119" s="228">
        <f t="shared" ref="J119" si="55">J117+J118</f>
        <v>171.68582181026554</v>
      </c>
      <c r="K119" s="228">
        <f t="shared" ref="K119" si="56">K117+K118</f>
        <v>32.005710934482806</v>
      </c>
      <c r="L119" s="228">
        <f t="shared" ref="L119" si="57">L117+L118</f>
        <v>46.038497718347557</v>
      </c>
      <c r="M119" s="228">
        <f t="shared" ref="M119" si="58">M117+M118</f>
        <v>-0.22697918297083333</v>
      </c>
      <c r="N119" s="228">
        <f t="shared" ref="N119" si="59">N117+N118</f>
        <v>-256.40667107368677</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344.27373638993538</v>
      </c>
    </row>
    <row r="120" spans="2:23" s="9" customFormat="1">
      <c r="B120" s="66"/>
      <c r="E120" s="214">
        <v>43101</v>
      </c>
      <c r="F120" s="214" t="s">
        <v>185</v>
      </c>
      <c r="G120" s="215" t="s">
        <v>65</v>
      </c>
      <c r="H120" s="240">
        <f>$C$43/12</f>
        <v>1.25E-3</v>
      </c>
      <c r="I120" s="230">
        <f>(SUM('1.  LRAMVA Summary'!D$54:D$74)+SUM('1.  LRAMVA Summary'!D$75:D$76)*(MONTH($E120)-1)/12)*$H120</f>
        <v>33.68529759321693</v>
      </c>
      <c r="J120" s="230">
        <f>(SUM('1.  LRAMVA Summary'!E$54:E$74)+SUM('1.  LRAMVA Summary'!E$75:E$76)*(MONTH($E120)-1)/12)*$H120</f>
        <v>11.287300175042168</v>
      </c>
      <c r="K120" s="230">
        <f>(SUM('1.  LRAMVA Summary'!F$54:F$74)+SUM('1.  LRAMVA Summary'!F$75:F$76)*(MONTH($E120)-1)/12)*$H120</f>
        <v>2.9736458171876494</v>
      </c>
      <c r="L120" s="230">
        <f>(SUM('1.  LRAMVA Summary'!G$54:G$74)+SUM('1.  LRAMVA Summary'!G$75:G$76)*(MONTH($E120)-1)/12)*$H120</f>
        <v>5.8050739587474913</v>
      </c>
      <c r="M120" s="230">
        <f>(SUM('1.  LRAMVA Summary'!H$54:H$74)+SUM('1.  LRAMVA Summary'!H$75:H$76)*(MONTH($E120)-1)/12)*$H120</f>
        <v>-1.4725635000000001E-2</v>
      </c>
      <c r="N120" s="230">
        <f>(SUM('1.  LRAMVA Summary'!I$54:I$74)+SUM('1.  LRAMVA Summary'!I$75:I$76)*(MONTH($E120)-1)/12)*$H120</f>
        <v>-13.086995345149999</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40.649596564044245</v>
      </c>
    </row>
    <row r="121" spans="2:23" s="9" customFormat="1">
      <c r="B121" s="66"/>
      <c r="E121" s="214">
        <v>43132</v>
      </c>
      <c r="F121" s="214" t="s">
        <v>185</v>
      </c>
      <c r="G121" s="215" t="s">
        <v>65</v>
      </c>
      <c r="H121" s="240">
        <f t="shared" ref="H121:H122" si="62">$C$43/12</f>
        <v>1.25E-3</v>
      </c>
      <c r="I121" s="230">
        <f>(SUM('1.  LRAMVA Summary'!D$54:D$74)+SUM('1.  LRAMVA Summary'!D$75:D$76)*(MONTH($E121)-1)/12)*$H121</f>
        <v>34.521736461218673</v>
      </c>
      <c r="J121" s="230">
        <f>(SUM('1.  LRAMVA Summary'!E$54:E$74)+SUM('1.  LRAMVA Summary'!E$75:E$76)*(MONTH($E121)-1)/12)*$H121</f>
        <v>11.584744688136166</v>
      </c>
      <c r="K121" s="230">
        <f>(SUM('1.  LRAMVA Summary'!F$54:F$74)+SUM('1.  LRAMVA Summary'!F$75:F$76)*(MONTH($E121)-1)/12)*$H121</f>
        <v>3.1142702207544164</v>
      </c>
      <c r="L121" s="230">
        <f>(SUM('1.  LRAMVA Summary'!G$54:G$74)+SUM('1.  LRAMVA Summary'!G$75:G$76)*(MONTH($E121)-1)/12)*$H121</f>
        <v>6.0707853917676076</v>
      </c>
      <c r="M121" s="230">
        <f>(SUM('1.  LRAMVA Summary'!H$54:H$74)+SUM('1.  LRAMVA Summary'!H$75:H$76)*(MONTH($E121)-1)/12)*$H121</f>
        <v>-1.5118839166666669E-2</v>
      </c>
      <c r="N121" s="230">
        <f>(SUM('1.  LRAMVA Summary'!I$54:I$74)+SUM('1.  LRAMVA Summary'!I$75:I$76)*(MONTH($E121)-1)/12)*$H121</f>
        <v>-13.346459047266665</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41.929958875443525</v>
      </c>
    </row>
    <row r="122" spans="2:23" s="9" customFormat="1">
      <c r="B122" s="66"/>
      <c r="E122" s="214">
        <v>43160</v>
      </c>
      <c r="F122" s="214" t="s">
        <v>185</v>
      </c>
      <c r="G122" s="215" t="s">
        <v>65</v>
      </c>
      <c r="H122" s="240">
        <f t="shared" si="62"/>
        <v>1.25E-3</v>
      </c>
      <c r="I122" s="230">
        <f>(SUM('1.  LRAMVA Summary'!D$54:D$74)+SUM('1.  LRAMVA Summary'!D$75:D$76)*(MONTH($E122)-1)/12)*$H122</f>
        <v>35.358175329220416</v>
      </c>
      <c r="J122" s="230">
        <f>(SUM('1.  LRAMVA Summary'!E$54:E$74)+SUM('1.  LRAMVA Summary'!E$75:E$76)*(MONTH($E122)-1)/12)*$H122</f>
        <v>11.882189201230167</v>
      </c>
      <c r="K122" s="230">
        <f>(SUM('1.  LRAMVA Summary'!F$54:F$74)+SUM('1.  LRAMVA Summary'!F$75:F$76)*(MONTH($E122)-1)/12)*$H122</f>
        <v>3.2548946243211838</v>
      </c>
      <c r="L122" s="230">
        <f>(SUM('1.  LRAMVA Summary'!G$54:G$74)+SUM('1.  LRAMVA Summary'!G$75:G$76)*(MONTH($E122)-1)/12)*$H122</f>
        <v>6.3364968247877229</v>
      </c>
      <c r="M122" s="230">
        <f>(SUM('1.  LRAMVA Summary'!H$54:H$74)+SUM('1.  LRAMVA Summary'!H$75:H$76)*(MONTH($E122)-1)/12)*$H122</f>
        <v>-1.5512043333333335E-2</v>
      </c>
      <c r="N122" s="230">
        <f>(SUM('1.  LRAMVA Summary'!I$54:I$74)+SUM('1.  LRAMVA Summary'!I$75:I$76)*(MONTH($E122)-1)/12)*$H122</f>
        <v>-13.605922749383334</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43.210321186842826</v>
      </c>
    </row>
    <row r="123" spans="2:23" s="8" customFormat="1">
      <c r="B123" s="239"/>
      <c r="E123" s="214">
        <v>43191</v>
      </c>
      <c r="F123" s="214" t="s">
        <v>185</v>
      </c>
      <c r="G123" s="215" t="s">
        <v>66</v>
      </c>
      <c r="H123" s="240">
        <f>$C$44/12</f>
        <v>1.575E-3</v>
      </c>
      <c r="I123" s="230">
        <f>(SUM('1.  LRAMVA Summary'!D$54:D$74)+SUM('1.  LRAMVA Summary'!D$75:D$76)*(MONTH($E123)-1)/12)*$H123</f>
        <v>45.605213888499925</v>
      </c>
      <c r="J123" s="230">
        <f>(SUM('1.  LRAMVA Summary'!E$54:E$74)+SUM('1.  LRAMVA Summary'!E$75:E$76)*(MONTH($E123)-1)/12)*$H123</f>
        <v>15.346338480048448</v>
      </c>
      <c r="K123" s="230">
        <f>(SUM('1.  LRAMVA Summary'!F$54:F$74)+SUM('1.  LRAMVA Summary'!F$75:F$76)*(MONTH($E123)-1)/12)*$H123</f>
        <v>4.2783539751388178</v>
      </c>
      <c r="L123" s="230">
        <f>(SUM('1.  LRAMVA Summary'!G$54:G$74)+SUM('1.  LRAMVA Summary'!G$75:G$76)*(MONTH($E123)-1)/12)*$H123</f>
        <v>8.3187824048378793</v>
      </c>
      <c r="M123" s="230">
        <f>(SUM('1.  LRAMVA Summary'!H$54:H$74)+SUM('1.  LRAMVA Summary'!H$75:H$76)*(MONTH($E123)-1)/12)*$H123</f>
        <v>-2.0040611850000001E-2</v>
      </c>
      <c r="N123" s="230">
        <f>(SUM('1.  LRAMVA Summary'!I$54:I$74)+SUM('1.  LRAMVA Summary'!I$75:I$76)*(MONTH($E123)-1)/12)*$H123</f>
        <v>-17.470386928889997</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56.058261207785065</v>
      </c>
    </row>
    <row r="124" spans="2:23" s="9" customFormat="1">
      <c r="B124" s="66"/>
      <c r="E124" s="214">
        <v>43221</v>
      </c>
      <c r="F124" s="214" t="s">
        <v>185</v>
      </c>
      <c r="G124" s="215" t="s">
        <v>66</v>
      </c>
      <c r="H124" s="240">
        <f t="shared" ref="H124:H125" si="64">$C$44/12</f>
        <v>1.575E-3</v>
      </c>
      <c r="I124" s="230">
        <f>(SUM('1.  LRAMVA Summary'!D$54:D$74)+SUM('1.  LRAMVA Summary'!D$75:D$76)*(MONTH($E124)-1)/12)*$H124</f>
        <v>46.65912686218212</v>
      </c>
      <c r="J124" s="230">
        <f>(SUM('1.  LRAMVA Summary'!E$54:E$74)+SUM('1.  LRAMVA Summary'!E$75:E$76)*(MONTH($E124)-1)/12)*$H124</f>
        <v>15.72111856654689</v>
      </c>
      <c r="K124" s="230">
        <f>(SUM('1.  LRAMVA Summary'!F$54:F$74)+SUM('1.  LRAMVA Summary'!F$75:F$76)*(MONTH($E124)-1)/12)*$H124</f>
        <v>4.4555407236329438</v>
      </c>
      <c r="L124" s="230">
        <f>(SUM('1.  LRAMVA Summary'!G$54:G$74)+SUM('1.  LRAMVA Summary'!G$75:G$76)*(MONTH($E124)-1)/12)*$H124</f>
        <v>8.653578810443225</v>
      </c>
      <c r="M124" s="230">
        <f>(SUM('1.  LRAMVA Summary'!H$54:H$74)+SUM('1.  LRAMVA Summary'!H$75:H$76)*(MONTH($E124)-1)/12)*$H124</f>
        <v>-2.0536049100000002E-2</v>
      </c>
      <c r="N124" s="230">
        <f>(SUM('1.  LRAMVA Summary'!I$54:I$74)+SUM('1.  LRAMVA Summary'!I$75:I$76)*(MONTH($E124)-1)/12)*$H124</f>
        <v>-17.797311193556997</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57.671517720148188</v>
      </c>
    </row>
    <row r="125" spans="2:23" s="238" customFormat="1">
      <c r="B125" s="237"/>
      <c r="E125" s="214">
        <v>43252</v>
      </c>
      <c r="F125" s="214" t="s">
        <v>185</v>
      </c>
      <c r="G125" s="215" t="s">
        <v>66</v>
      </c>
      <c r="H125" s="240">
        <f t="shared" si="64"/>
        <v>1.575E-3</v>
      </c>
      <c r="I125" s="230">
        <f>(SUM('1.  LRAMVA Summary'!D$54:D$74)+SUM('1.  LRAMVA Summary'!D$75:D$76)*(MONTH($E125)-1)/12)*$H125</f>
        <v>47.713039835864322</v>
      </c>
      <c r="J125" s="230">
        <f>(SUM('1.  LRAMVA Summary'!E$54:E$74)+SUM('1.  LRAMVA Summary'!E$75:E$76)*(MONTH($E125)-1)/12)*$H125</f>
        <v>16.095898653045328</v>
      </c>
      <c r="K125" s="230">
        <f>(SUM('1.  LRAMVA Summary'!F$54:F$74)+SUM('1.  LRAMVA Summary'!F$75:F$76)*(MONTH($E125)-1)/12)*$H125</f>
        <v>4.6327274721270717</v>
      </c>
      <c r="L125" s="230">
        <f>(SUM('1.  LRAMVA Summary'!G$54:G$74)+SUM('1.  LRAMVA Summary'!G$75:G$76)*(MONTH($E125)-1)/12)*$H125</f>
        <v>8.9883752160485706</v>
      </c>
      <c r="M125" s="230">
        <f>(SUM('1.  LRAMVA Summary'!H$54:H$74)+SUM('1.  LRAMVA Summary'!H$75:H$76)*(MONTH($E125)-1)/12)*$H125</f>
        <v>-2.103148635E-2</v>
      </c>
      <c r="N125" s="230">
        <f>(SUM('1.  LRAMVA Summary'!I$54:I$74)+SUM('1.  LRAMVA Summary'!I$75:I$76)*(MONTH($E125)-1)/12)*$H125</f>
        <v>-18.124235458224</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59.284774232511289</v>
      </c>
    </row>
    <row r="126" spans="2:23" s="9" customFormat="1">
      <c r="B126" s="66"/>
      <c r="E126" s="214">
        <v>43282</v>
      </c>
      <c r="F126" s="214" t="s">
        <v>185</v>
      </c>
      <c r="G126" s="215" t="s">
        <v>68</v>
      </c>
      <c r="H126" s="240">
        <f>$C$45/12</f>
        <v>1.575E-3</v>
      </c>
      <c r="I126" s="230">
        <f>(SUM('1.  LRAMVA Summary'!D$54:D$74)+SUM('1.  LRAMVA Summary'!D$75:D$76)*(MONTH($E126)-1)/12)*$H126</f>
        <v>48.766952809546524</v>
      </c>
      <c r="J126" s="230">
        <f>(SUM('1.  LRAMVA Summary'!E$54:E$74)+SUM('1.  LRAMVA Summary'!E$75:E$76)*(MONTH($E126)-1)/12)*$H126</f>
        <v>16.470678739543771</v>
      </c>
      <c r="K126" s="230">
        <f>(SUM('1.  LRAMVA Summary'!F$54:F$74)+SUM('1.  LRAMVA Summary'!F$75:F$76)*(MONTH($E126)-1)/12)*$H126</f>
        <v>4.8099142206211978</v>
      </c>
      <c r="L126" s="230">
        <f>(SUM('1.  LRAMVA Summary'!G$54:G$74)+SUM('1.  LRAMVA Summary'!G$75:G$76)*(MONTH($E126)-1)/12)*$H126</f>
        <v>9.323171621653918</v>
      </c>
      <c r="M126" s="230">
        <f>(SUM('1.  LRAMVA Summary'!H$54:H$74)+SUM('1.  LRAMVA Summary'!H$75:H$76)*(MONTH($E126)-1)/12)*$H126</f>
        <v>-2.1526923600000001E-2</v>
      </c>
      <c r="N126" s="230">
        <f>(SUM('1.  LRAMVA Summary'!I$54:I$74)+SUM('1.  LRAMVA Summary'!I$75:I$76)*(MONTH($E126)-1)/12)*$H126</f>
        <v>-18.451159722890999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60.898030744874397</v>
      </c>
    </row>
    <row r="127" spans="2:23" s="9" customFormat="1">
      <c r="B127" s="66"/>
      <c r="E127" s="214">
        <v>43313</v>
      </c>
      <c r="F127" s="214" t="s">
        <v>185</v>
      </c>
      <c r="G127" s="215" t="s">
        <v>68</v>
      </c>
      <c r="H127" s="240">
        <f t="shared" ref="H127:H128" si="65">$C$45/12</f>
        <v>1.575E-3</v>
      </c>
      <c r="I127" s="230">
        <f>(SUM('1.  LRAMVA Summary'!D$54:D$74)+SUM('1.  LRAMVA Summary'!D$75:D$76)*(MONTH($E127)-1)/12)*$H127</f>
        <v>49.820865783228719</v>
      </c>
      <c r="J127" s="230">
        <f>(SUM('1.  LRAMVA Summary'!E$54:E$74)+SUM('1.  LRAMVA Summary'!E$75:E$76)*(MONTH($E127)-1)/12)*$H127</f>
        <v>16.845458826042208</v>
      </c>
      <c r="K127" s="230">
        <f>(SUM('1.  LRAMVA Summary'!F$54:F$74)+SUM('1.  LRAMVA Summary'!F$75:F$76)*(MONTH($E127)-1)/12)*$H127</f>
        <v>4.9871009691153239</v>
      </c>
      <c r="L127" s="230">
        <f>(SUM('1.  LRAMVA Summary'!G$54:G$74)+SUM('1.  LRAMVA Summary'!G$75:G$76)*(MONTH($E127)-1)/12)*$H127</f>
        <v>9.6579680272592636</v>
      </c>
      <c r="M127" s="230">
        <f>(SUM('1.  LRAMVA Summary'!H$54:H$74)+SUM('1.  LRAMVA Summary'!H$75:H$76)*(MONTH($E127)-1)/12)*$H127</f>
        <v>-2.2022360850000002E-2</v>
      </c>
      <c r="N127" s="230">
        <f>(SUM('1.  LRAMVA Summary'!I$54:I$74)+SUM('1.  LRAMVA Summary'!I$75:I$76)*(MONTH($E127)-1)/12)*$H127</f>
        <v>-18.778083987557999</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62.511287257237505</v>
      </c>
    </row>
    <row r="128" spans="2:23" s="9" customFormat="1">
      <c r="B128" s="66"/>
      <c r="E128" s="214">
        <v>43344</v>
      </c>
      <c r="F128" s="214" t="s">
        <v>185</v>
      </c>
      <c r="G128" s="215" t="s">
        <v>68</v>
      </c>
      <c r="H128" s="240">
        <f t="shared" si="65"/>
        <v>1.575E-3</v>
      </c>
      <c r="I128" s="230">
        <f>(SUM('1.  LRAMVA Summary'!D$54:D$74)+SUM('1.  LRAMVA Summary'!D$75:D$76)*(MONTH($E128)-1)/12)*$H128</f>
        <v>50.874778756910914</v>
      </c>
      <c r="J128" s="230">
        <f>(SUM('1.  LRAMVA Summary'!E$54:E$74)+SUM('1.  LRAMVA Summary'!E$75:E$76)*(MONTH($E128)-1)/12)*$H128</f>
        <v>17.220238912540651</v>
      </c>
      <c r="K128" s="230">
        <f>(SUM('1.  LRAMVA Summary'!F$54:F$74)+SUM('1.  LRAMVA Summary'!F$75:F$76)*(MONTH($E128)-1)/12)*$H128</f>
        <v>5.1642877176094508</v>
      </c>
      <c r="L128" s="230">
        <f>(SUM('1.  LRAMVA Summary'!G$54:G$74)+SUM('1.  LRAMVA Summary'!G$75:G$76)*(MONTH($E128)-1)/12)*$H128</f>
        <v>9.992764432864611</v>
      </c>
      <c r="M128" s="230">
        <f>(SUM('1.  LRAMVA Summary'!H$54:H$74)+SUM('1.  LRAMVA Summary'!H$75:H$76)*(MONTH($E128)-1)/12)*$H128</f>
        <v>-2.25177981E-2</v>
      </c>
      <c r="N128" s="230">
        <f>(SUM('1.  LRAMVA Summary'!I$54:I$74)+SUM('1.  LRAMVA Summary'!I$75:I$76)*(MONTH($E128)-1)/12)*$H128</f>
        <v>-19.105008252224998</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64.124543769600621</v>
      </c>
    </row>
    <row r="129" spans="2:23" s="9" customFormat="1">
      <c r="B129" s="66"/>
      <c r="E129" s="214">
        <v>43374</v>
      </c>
      <c r="F129" s="214" t="s">
        <v>185</v>
      </c>
      <c r="G129" s="215" t="s">
        <v>69</v>
      </c>
      <c r="H129" s="240">
        <f>$C$46/12</f>
        <v>1.8083333333333335E-3</v>
      </c>
      <c r="I129" s="230">
        <f>(SUM('1.  LRAMVA Summary'!D$54:D$74)+SUM('1.  LRAMVA Summary'!D$75:D$76)*(MONTH($E129)-1)/12)*$H129</f>
        <v>59.621831246236546</v>
      </c>
      <c r="J129" s="230">
        <f>(SUM('1.  LRAMVA Summary'!E$54:E$74)+SUM('1.  LRAMVA Summary'!E$75:E$76)*(MONTH($E129)-1)/12)*$H129</f>
        <v>20.201688480378216</v>
      </c>
      <c r="K129" s="230">
        <f>(SUM('1.  LRAMVA Summary'!F$54:F$74)+SUM('1.  LRAMVA Summary'!F$75:F$76)*(MONTH($E129)-1)/12)*$H129</f>
        <v>6.1328040166374409</v>
      </c>
      <c r="L129" s="230">
        <f>(SUM('1.  LRAMVA Summary'!G$54:G$74)+SUM('1.  LRAMVA Summary'!G$75:G$76)*(MONTH($E129)-1)/12)*$H129</f>
        <v>11.857569851576617</v>
      </c>
      <c r="M129" s="230">
        <f>(SUM('1.  LRAMVA Summary'!H$54:H$74)+SUM('1.  LRAMVA Summary'!H$75:H$76)*(MONTH($E129)-1)/12)*$H129</f>
        <v>-2.6422603550000003E-2</v>
      </c>
      <c r="N129" s="230">
        <f>(SUM('1.  LRAMVA Summary'!I$54:I$74)+SUM('1.  LRAMVA Summary'!I$75:I$76)*(MONTH($E129)-1)/12)*$H129</f>
        <v>-22.310737334209332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75.476733657069474</v>
      </c>
    </row>
    <row r="130" spans="2:23" s="9" customFormat="1">
      <c r="B130" s="66"/>
      <c r="E130" s="214">
        <v>43405</v>
      </c>
      <c r="F130" s="214" t="s">
        <v>185</v>
      </c>
      <c r="G130" s="215" t="s">
        <v>69</v>
      </c>
      <c r="H130" s="240">
        <f t="shared" ref="H130:H131" si="66">$C$46/12</f>
        <v>1.8083333333333335E-3</v>
      </c>
      <c r="I130" s="230">
        <f>(SUM('1.  LRAMVA Summary'!D$54:D$74)+SUM('1.  LRAMVA Summary'!D$75:D$76)*(MONTH($E130)-1)/12)*$H130</f>
        <v>60.831879475279067</v>
      </c>
      <c r="J130" s="230">
        <f>(SUM('1.  LRAMVA Summary'!E$54:E$74)+SUM('1.  LRAMVA Summary'!E$75:E$76)*(MONTH($E130)-1)/12)*$H130</f>
        <v>20.631991542654202</v>
      </c>
      <c r="K130" s="230">
        <f>(SUM('1.  LRAMVA Summary'!F$54:F$74)+SUM('1.  LRAMVA Summary'!F$75:F$76)*(MONTH($E130)-1)/12)*$H130</f>
        <v>6.3362406537973639</v>
      </c>
      <c r="L130" s="230">
        <f>(SUM('1.  LRAMVA Summary'!G$54:G$74)+SUM('1.  LRAMVA Summary'!G$75:G$76)*(MONTH($E130)-1)/12)*$H130</f>
        <v>12.241965724679051</v>
      </c>
      <c r="M130" s="230">
        <f>(SUM('1.  LRAMVA Summary'!H$54:H$74)+SUM('1.  LRAMVA Summary'!H$75:H$76)*(MONTH($E130)-1)/12)*$H130</f>
        <v>-2.6991438911111113E-2</v>
      </c>
      <c r="N130" s="230">
        <f>(SUM('1.  LRAMVA Summary'!I$54:I$74)+SUM('1.  LRAMVA Summary'!I$75:I$76)*(MONTH($E130)-1)/12)*$H130</f>
        <v>-22.686094823271443</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77.328991134227124</v>
      </c>
    </row>
    <row r="131" spans="2:23" s="9" customFormat="1">
      <c r="B131" s="66"/>
      <c r="E131" s="214">
        <v>43435</v>
      </c>
      <c r="F131" s="214" t="s">
        <v>185</v>
      </c>
      <c r="G131" s="215" t="s">
        <v>69</v>
      </c>
      <c r="H131" s="240">
        <f t="shared" si="66"/>
        <v>1.8083333333333335E-3</v>
      </c>
      <c r="I131" s="230">
        <f>(SUM('1.  LRAMVA Summary'!D$54:D$74)+SUM('1.  LRAMVA Summary'!D$75:D$76)*(MONTH($E131)-1)/12)*$H131</f>
        <v>62.041927704321587</v>
      </c>
      <c r="J131" s="230">
        <f>(SUM('1.  LRAMVA Summary'!E$54:E$74)+SUM('1.  LRAMVA Summary'!E$75:E$76)*(MONTH($E131)-1)/12)*$H131</f>
        <v>21.062294604930187</v>
      </c>
      <c r="K131" s="230">
        <f>(SUM('1.  LRAMVA Summary'!F$54:F$74)+SUM('1.  LRAMVA Summary'!F$75:F$76)*(MONTH($E131)-1)/12)*$H131</f>
        <v>6.5396772909572869</v>
      </c>
      <c r="L131" s="230">
        <f>(SUM('1.  LRAMVA Summary'!G$54:G$74)+SUM('1.  LRAMVA Summary'!G$75:G$76)*(MONTH($E131)-1)/12)*$H131</f>
        <v>12.626361597781488</v>
      </c>
      <c r="M131" s="230">
        <f>(SUM('1.  LRAMVA Summary'!H$54:H$74)+SUM('1.  LRAMVA Summary'!H$75:H$76)*(MONTH($E131)-1)/12)*$H131</f>
        <v>-2.7560274272222227E-2</v>
      </c>
      <c r="N131" s="230">
        <f>(SUM('1.  LRAMVA Summary'!I$54:I$74)+SUM('1.  LRAMVA Summary'!I$75:I$76)*(MONTH($E131)-1)/12)*$H131</f>
        <v>-23.061452312333557</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79.181248611384774</v>
      </c>
    </row>
    <row r="132" spans="2:23" s="9" customFormat="1" ht="15.75" thickBot="1">
      <c r="B132" s="66"/>
      <c r="E132" s="216" t="s">
        <v>468</v>
      </c>
      <c r="F132" s="216"/>
      <c r="G132" s="217"/>
      <c r="H132" s="218"/>
      <c r="I132" s="219">
        <f>SUM(I119:I131)</f>
        <v>926.67818192922255</v>
      </c>
      <c r="J132" s="219">
        <f>SUM(J119:J131)</f>
        <v>366.03576268040393</v>
      </c>
      <c r="K132" s="219">
        <f t="shared" ref="K132:O132" si="67">SUM(K119:K131)</f>
        <v>88.68516863638294</v>
      </c>
      <c r="L132" s="219">
        <f t="shared" si="67"/>
        <v>155.91139158079497</v>
      </c>
      <c r="M132" s="219">
        <f t="shared" si="67"/>
        <v>-0.48098524705416668</v>
      </c>
      <c r="N132" s="219">
        <f t="shared" si="67"/>
        <v>-474.23051822864602</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1062.5990013511043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926.67818192922255</v>
      </c>
      <c r="J134" s="228">
        <f t="shared" ref="J134" si="69">J132+J133</f>
        <v>366.03576268040393</v>
      </c>
      <c r="K134" s="228">
        <f t="shared" ref="K134" si="70">K132+K133</f>
        <v>88.68516863638294</v>
      </c>
      <c r="L134" s="228">
        <f t="shared" ref="L134" si="71">L132+L133</f>
        <v>155.91139158079497</v>
      </c>
      <c r="M134" s="228">
        <f t="shared" ref="M134" si="72">M132+M133</f>
        <v>-0.48098524705416668</v>
      </c>
      <c r="N134" s="228">
        <f t="shared" ref="N134" si="73">N132+N133</f>
        <v>-474.23051822864602</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1062.5990013511043</v>
      </c>
    </row>
    <row r="135" spans="2:23" s="9" customFormat="1">
      <c r="B135" s="66"/>
      <c r="E135" s="214">
        <v>43466</v>
      </c>
      <c r="F135" s="214" t="s">
        <v>186</v>
      </c>
      <c r="G135" s="215" t="s">
        <v>65</v>
      </c>
      <c r="H135" s="240">
        <f>$C$47/12</f>
        <v>2.0416666666666669E-3</v>
      </c>
      <c r="I135" s="230">
        <f>(SUM('1.  LRAMVA Summary'!D$54:D$77)+SUM('1.  LRAMVA Summary'!D$78:D$79)*(MONTH($E135)-1)/12)*$H135</f>
        <v>71.413521215088522</v>
      </c>
      <c r="J135" s="230">
        <f>(SUM('1.  LRAMVA Summary'!E$54:E$77)+SUM('1.  LRAMVA Summary'!E$78:E$79)*(MONTH($E135)-1)/12)*$H135</f>
        <v>24.265836075877942</v>
      </c>
      <c r="K135" s="230">
        <f>(SUM('1.  LRAMVA Summary'!F$54:F$77)+SUM('1.  LRAMVA Summary'!F$78:F$79)*(MONTH($E135)-1)/12)*$H135</f>
        <v>7.613193144648462</v>
      </c>
      <c r="L135" s="230">
        <f>(SUM('1.  LRAMVA Summary'!G$54:G$77)+SUM('1.  LRAMVA Summary'!G$78:G$79)*(MONTH($E135)-1)/12)*$H135</f>
        <v>14.689564886481849</v>
      </c>
      <c r="M135" s="230">
        <f>(SUM('1.  LRAMVA Summary'!H$54:H$77)+SUM('1.  LRAMVA Summary'!H$78:H$79)*(MONTH($E135)-1)/12)*$H135</f>
        <v>-3.1758672166666675E-2</v>
      </c>
      <c r="N135" s="230">
        <f>(SUM('1.  LRAMVA Summary'!I$54:I$77)+SUM('1.  LRAMVA Summary'!I$78:I$79)*(MONTH($E135)-1)/12)*$H135</f>
        <v>-26.460914291898334</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91.489442358031781</v>
      </c>
    </row>
    <row r="136" spans="2:23" s="9" customFormat="1">
      <c r="B136" s="66"/>
      <c r="E136" s="214">
        <v>43497</v>
      </c>
      <c r="F136" s="214" t="s">
        <v>186</v>
      </c>
      <c r="G136" s="215" t="s">
        <v>65</v>
      </c>
      <c r="H136" s="240">
        <f t="shared" ref="H136:H137" si="75">$C$47/12</f>
        <v>2.0416666666666669E-3</v>
      </c>
      <c r="I136" s="230">
        <f>(SUM('1.  LRAMVA Summary'!D$54:D$77)+SUM('1.  LRAMVA Summary'!D$78:D$79)*(MONTH($E136)-1)/12)*$H136</f>
        <v>71.721612524190803</v>
      </c>
      <c r="J136" s="230">
        <f>(SUM('1.  LRAMVA Summary'!E$54:E$77)+SUM('1.  LRAMVA Summary'!E$78:E$79)*(MONTH($E136)-1)/12)*$H136</f>
        <v>24.704547453067729</v>
      </c>
      <c r="K136" s="230">
        <f>(SUM('1.  LRAMVA Summary'!F$54:F$77)+SUM('1.  LRAMVA Summary'!F$78:F$79)*(MONTH($E136)-1)/12)*$H136</f>
        <v>7.8456395696287426</v>
      </c>
      <c r="L136" s="230">
        <f>(SUM('1.  LRAMVA Summary'!G$54:G$77)+SUM('1.  LRAMVA Summary'!G$78:G$79)*(MONTH($E136)-1)/12)*$H136</f>
        <v>15.128993022369469</v>
      </c>
      <c r="M136" s="230">
        <f>(SUM('1.  LRAMVA Summary'!H$54:H$77)+SUM('1.  LRAMVA Summary'!H$78:H$79)*(MONTH($E136)-1)/12)*$H136</f>
        <v>-3.2408935513888897E-2</v>
      </c>
      <c r="N136" s="230">
        <f>(SUM('1.  LRAMVA Summary'!I$54:I$77)+SUM('1.  LRAMVA Summary'!I$78:I$79)*(MONTH($E136)-1)/12)*$H136</f>
        <v>-26.890009961935554</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92.478373671807304</v>
      </c>
    </row>
    <row r="137" spans="2:23" s="9" customFormat="1">
      <c r="B137" s="66"/>
      <c r="E137" s="214">
        <v>43525</v>
      </c>
      <c r="F137" s="214" t="s">
        <v>186</v>
      </c>
      <c r="G137" s="215" t="s">
        <v>65</v>
      </c>
      <c r="H137" s="240">
        <f t="shared" si="75"/>
        <v>2.0416666666666669E-3</v>
      </c>
      <c r="I137" s="230">
        <f>(SUM('1.  LRAMVA Summary'!D$54:D$77)+SUM('1.  LRAMVA Summary'!D$78:D$79)*(MONTH($E137)-1)/12)*$H137</f>
        <v>72.029703833293084</v>
      </c>
      <c r="J137" s="230">
        <f>(SUM('1.  LRAMVA Summary'!E$54:E$77)+SUM('1.  LRAMVA Summary'!E$78:E$79)*(MONTH($E137)-1)/12)*$H137</f>
        <v>25.143258830257516</v>
      </c>
      <c r="K137" s="230">
        <f>(SUM('1.  LRAMVA Summary'!F$54:F$77)+SUM('1.  LRAMVA Summary'!F$78:F$79)*(MONTH($E137)-1)/12)*$H137</f>
        <v>8.0780859946090242</v>
      </c>
      <c r="L137" s="230">
        <f>(SUM('1.  LRAMVA Summary'!G$54:G$77)+SUM('1.  LRAMVA Summary'!G$78:G$79)*(MONTH($E137)-1)/12)*$H137</f>
        <v>15.56842115825709</v>
      </c>
      <c r="M137" s="230">
        <f>(SUM('1.  LRAMVA Summary'!H$54:H$77)+SUM('1.  LRAMVA Summary'!H$78:H$79)*(MONTH($E137)-1)/12)*$H137</f>
        <v>-3.3059198861111118E-2</v>
      </c>
      <c r="N137" s="230">
        <f>(SUM('1.  LRAMVA Summary'!I$54:I$77)+SUM('1.  LRAMVA Summary'!I$78:I$79)*(MONTH($E137)-1)/12)*$H137</f>
        <v>-27.319105631972779</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93.467304985582842</v>
      </c>
    </row>
    <row r="138" spans="2:23" s="8" customFormat="1">
      <c r="B138" s="239"/>
      <c r="E138" s="214">
        <v>43556</v>
      </c>
      <c r="F138" s="214" t="s">
        <v>186</v>
      </c>
      <c r="G138" s="215" t="s">
        <v>66</v>
      </c>
      <c r="H138" s="240">
        <f>$C$48/12</f>
        <v>1.8166666666666667E-3</v>
      </c>
      <c r="I138" s="230">
        <f>(SUM('1.  LRAMVA Summary'!D$54:D$77)+SUM('1.  LRAMVA Summary'!D$78:D$79)*(MONTH($E138)-1)/12)*$H138</f>
        <v>64.365874861396691</v>
      </c>
      <c r="J138" s="230">
        <f>(SUM('1.  LRAMVA Summary'!E$54:E$77)+SUM('1.  LRAMVA Summary'!E$78:E$79)*(MONTH($E138)-1)/12)*$H138</f>
        <v>22.762732674381677</v>
      </c>
      <c r="K138" s="230">
        <f>(SUM('1.  LRAMVA Summary'!F$54:F$77)+SUM('1.  LRAMVA Summary'!F$78:F$79)*(MONTH($E138)-1)/12)*$H138</f>
        <v>7.3946778264100734</v>
      </c>
      <c r="L138" s="230">
        <f>(SUM('1.  LRAMVA Summary'!G$54:G$77)+SUM('1.  LRAMVA Summary'!G$78:G$79)*(MONTH($E138)-1)/12)*$H138</f>
        <v>14.243718963769579</v>
      </c>
      <c r="M138" s="230">
        <f>(SUM('1.  LRAMVA Summary'!H$54:H$77)+SUM('1.  LRAMVA Summary'!H$78:H$79)*(MONTH($E138)-1)/12)*$H138</f>
        <v>-2.9994541883333337E-2</v>
      </c>
      <c r="N138" s="230">
        <f>(SUM('1.  LRAMVA Summary'!I$54:I$77)+SUM('1.  LRAMVA Summary'!I$78:I$79)*(MONTH($E138)-1)/12)*$H138</f>
        <v>-24.690236260563999</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84.046773523510694</v>
      </c>
    </row>
    <row r="139" spans="2:23" s="9" customFormat="1">
      <c r="B139" s="66"/>
      <c r="E139" s="214">
        <v>43586</v>
      </c>
      <c r="F139" s="214" t="s">
        <v>186</v>
      </c>
      <c r="G139" s="215" t="s">
        <v>66</v>
      </c>
      <c r="H139" s="240">
        <f>$C$48/12</f>
        <v>1.8166666666666667E-3</v>
      </c>
      <c r="I139" s="230">
        <f>(SUM('1.  LRAMVA Summary'!D$54:D$77)+SUM('1.  LRAMVA Summary'!D$78:D$79)*(MONTH($E139)-1)/12)*$H139</f>
        <v>64.640013250720358</v>
      </c>
      <c r="J139" s="230">
        <f>(SUM('1.  LRAMVA Summary'!E$54:E$77)+SUM('1.  LRAMVA Summary'!E$78:E$79)*(MONTH($E139)-1)/12)*$H139</f>
        <v>23.15309626714647</v>
      </c>
      <c r="K139" s="230">
        <f>(SUM('1.  LRAMVA Summary'!F$54:F$77)+SUM('1.  LRAMVA Summary'!F$78:F$79)*(MONTH($E139)-1)/12)*$H139</f>
        <v>7.6015077065966086</v>
      </c>
      <c r="L139" s="230">
        <f>(SUM('1.  LRAMVA Summary'!G$54:G$77)+SUM('1.  LRAMVA Summary'!G$78:G$79)*(MONTH($E139)-1)/12)*$H139</f>
        <v>14.634720325498154</v>
      </c>
      <c r="M139" s="230">
        <f>(SUM('1.  LRAMVA Summary'!H$54:H$77)+SUM('1.  LRAMVA Summary'!H$78:H$79)*(MONTH($E139)-1)/12)*$H139</f>
        <v>-3.0573143555555557E-2</v>
      </c>
      <c r="N139" s="230">
        <f>(SUM('1.  LRAMVA Summary'!I$54:I$77)+SUM('1.  LRAMVA Summary'!I$78:I$79)*(MONTH($E139)-1)/12)*$H139</f>
        <v>-25.072043836352222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84.926720570053803</v>
      </c>
    </row>
    <row r="140" spans="2:23" s="9" customFormat="1">
      <c r="B140" s="66"/>
      <c r="E140" s="214">
        <v>43617</v>
      </c>
      <c r="F140" s="214" t="s">
        <v>186</v>
      </c>
      <c r="G140" s="215" t="s">
        <v>66</v>
      </c>
      <c r="H140" s="240">
        <f t="shared" ref="H140" si="77">$C$48/12</f>
        <v>1.8166666666666667E-3</v>
      </c>
      <c r="I140" s="230">
        <f>(SUM('1.  LRAMVA Summary'!D$54:D$77)+SUM('1.  LRAMVA Summary'!D$78:D$79)*(MONTH($E140)-1)/12)*$H140</f>
        <v>64.914151640044011</v>
      </c>
      <c r="J140" s="230">
        <f>(SUM('1.  LRAMVA Summary'!E$54:E$77)+SUM('1.  LRAMVA Summary'!E$78:E$79)*(MONTH($E140)-1)/12)*$H140</f>
        <v>23.543459859911259</v>
      </c>
      <c r="K140" s="230">
        <f>(SUM('1.  LRAMVA Summary'!F$54:F$77)+SUM('1.  LRAMVA Summary'!F$78:F$79)*(MONTH($E140)-1)/12)*$H140</f>
        <v>7.8083375867831428</v>
      </c>
      <c r="L140" s="230">
        <f>(SUM('1.  LRAMVA Summary'!G$54:G$77)+SUM('1.  LRAMVA Summary'!G$78:G$79)*(MONTH($E140)-1)/12)*$H140</f>
        <v>15.025721687226733</v>
      </c>
      <c r="M140" s="230">
        <f>(SUM('1.  LRAMVA Summary'!H$54:H$77)+SUM('1.  LRAMVA Summary'!H$78:H$79)*(MONTH($E140)-1)/12)*$H140</f>
        <v>-3.1151745227777784E-2</v>
      </c>
      <c r="N140" s="230">
        <f>(SUM('1.  LRAMVA Summary'!I$54:I$77)+SUM('1.  LRAMVA Summary'!I$78:I$79)*(MONTH($E140)-1)/12)*$H140</f>
        <v>-25.453851412140441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85.80666761659694</v>
      </c>
    </row>
    <row r="141" spans="2:23" s="9" customFormat="1">
      <c r="B141" s="66"/>
      <c r="E141" s="214">
        <v>43647</v>
      </c>
      <c r="F141" s="214" t="s">
        <v>186</v>
      </c>
      <c r="G141" s="215" t="s">
        <v>68</v>
      </c>
      <c r="H141" s="240">
        <f>$C$49/12</f>
        <v>1.8166666666666667E-3</v>
      </c>
      <c r="I141" s="230">
        <f>(SUM('1.  LRAMVA Summary'!D$54:D$77)+SUM('1.  LRAMVA Summary'!D$78:D$79)*(MONTH($E141)-1)/12)*$H141</f>
        <v>65.188290029367678</v>
      </c>
      <c r="J141" s="230">
        <f>(SUM('1.  LRAMVA Summary'!E$54:E$77)+SUM('1.  LRAMVA Summary'!E$78:E$79)*(MONTH($E141)-1)/12)*$H141</f>
        <v>23.933823452676048</v>
      </c>
      <c r="K141" s="230">
        <f>(SUM('1.  LRAMVA Summary'!F$54:F$77)+SUM('1.  LRAMVA Summary'!F$78:F$79)*(MONTH($E141)-1)/12)*$H141</f>
        <v>8.0151674669696789</v>
      </c>
      <c r="L141" s="230">
        <f>(SUM('1.  LRAMVA Summary'!G$54:G$77)+SUM('1.  LRAMVA Summary'!G$78:G$79)*(MONTH($E141)-1)/12)*$H141</f>
        <v>15.416723048955308</v>
      </c>
      <c r="M141" s="230">
        <f>(SUM('1.  LRAMVA Summary'!H$54:H$77)+SUM('1.  LRAMVA Summary'!H$78:H$79)*(MONTH($E141)-1)/12)*$H141</f>
        <v>-3.1730346900000005E-2</v>
      </c>
      <c r="N141" s="230">
        <f>(SUM('1.  LRAMVA Summary'!I$54:I$77)+SUM('1.  LRAMVA Summary'!I$78:I$79)*(MONTH($E141)-1)/12)*$H141</f>
        <v>-25.835658987928664</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86.686614663140048</v>
      </c>
    </row>
    <row r="142" spans="2:23" s="9" customFormat="1">
      <c r="B142" s="66"/>
      <c r="E142" s="214">
        <v>43678</v>
      </c>
      <c r="F142" s="214" t="s">
        <v>186</v>
      </c>
      <c r="G142" s="215" t="s">
        <v>68</v>
      </c>
      <c r="H142" s="240">
        <f t="shared" ref="H142" si="78">$C$49/12</f>
        <v>1.8166666666666667E-3</v>
      </c>
      <c r="I142" s="230">
        <f>(SUM('1.  LRAMVA Summary'!D$54:D$77)+SUM('1.  LRAMVA Summary'!D$78:D$79)*(MONTH($E142)-1)/12)*$H142</f>
        <v>65.462428418691331</v>
      </c>
      <c r="J142" s="230">
        <f>(SUM('1.  LRAMVA Summary'!E$54:E$77)+SUM('1.  LRAMVA Summary'!E$78:E$79)*(MONTH($E142)-1)/12)*$H142</f>
        <v>24.324187045440837</v>
      </c>
      <c r="K142" s="230">
        <f>(SUM('1.  LRAMVA Summary'!F$54:F$77)+SUM('1.  LRAMVA Summary'!F$78:F$79)*(MONTH($E142)-1)/12)*$H142</f>
        <v>8.2219973471562131</v>
      </c>
      <c r="L142" s="230">
        <f>(SUM('1.  LRAMVA Summary'!G$54:G$77)+SUM('1.  LRAMVA Summary'!G$78:G$79)*(MONTH($E142)-1)/12)*$H142</f>
        <v>15.807724410683885</v>
      </c>
      <c r="M142" s="230">
        <f>(SUM('1.  LRAMVA Summary'!H$54:H$77)+SUM('1.  LRAMVA Summary'!H$78:H$79)*(MONTH($E142)-1)/12)*$H142</f>
        <v>-3.2308948572222225E-2</v>
      </c>
      <c r="N142" s="230">
        <f>(SUM('1.  LRAMVA Summary'!I$54:I$77)+SUM('1.  LRAMVA Summary'!I$78:I$79)*(MONTH($E142)-1)/12)*$H142</f>
        <v>-26.217466563716886</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87.566561709683171</v>
      </c>
    </row>
    <row r="143" spans="2:23" s="9" customFormat="1">
      <c r="B143" s="66"/>
      <c r="E143" s="214">
        <v>43709</v>
      </c>
      <c r="F143" s="214" t="s">
        <v>186</v>
      </c>
      <c r="G143" s="215" t="s">
        <v>68</v>
      </c>
      <c r="H143" s="240">
        <f>$C$49/12</f>
        <v>1.8166666666666667E-3</v>
      </c>
      <c r="I143" s="230">
        <f>(SUM('1.  LRAMVA Summary'!D$54:D$77)+SUM('1.  LRAMVA Summary'!D$78:D$79)*(MONTH($E143)-1)/12)*$H143</f>
        <v>65.736566808014999</v>
      </c>
      <c r="J143" s="230">
        <f>(SUM('1.  LRAMVA Summary'!E$54:E$77)+SUM('1.  LRAMVA Summary'!E$78:E$79)*(MONTH($E143)-1)/12)*$H143</f>
        <v>24.714550638205626</v>
      </c>
      <c r="K143" s="230">
        <f>(SUM('1.  LRAMVA Summary'!F$54:F$77)+SUM('1.  LRAMVA Summary'!F$78:F$79)*(MONTH($E143)-1)/12)*$H143</f>
        <v>8.4288272273427509</v>
      </c>
      <c r="L143" s="230">
        <f>(SUM('1.  LRAMVA Summary'!G$54:G$77)+SUM('1.  LRAMVA Summary'!G$78:G$79)*(MONTH($E143)-1)/12)*$H143</f>
        <v>16.198725772412462</v>
      </c>
      <c r="M143" s="230">
        <f>(SUM('1.  LRAMVA Summary'!H$54:H$77)+SUM('1.  LRAMVA Summary'!H$78:H$79)*(MONTH($E143)-1)/12)*$H143</f>
        <v>-3.2887550244444452E-2</v>
      </c>
      <c r="N143" s="230">
        <f>(SUM('1.  LRAMVA Summary'!I$54:I$77)+SUM('1.  LRAMVA Summary'!I$78:I$79)*(MONTH($E143)-1)/12)*$H143</f>
        <v>-26.599274139505109</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88.44650875622628</v>
      </c>
    </row>
    <row r="144" spans="2:23" s="9" customFormat="1">
      <c r="B144" s="66"/>
      <c r="E144" s="214">
        <v>43739</v>
      </c>
      <c r="F144" s="214" t="s">
        <v>186</v>
      </c>
      <c r="G144" s="215" t="s">
        <v>69</v>
      </c>
      <c r="H144" s="240">
        <f>$C$50/12</f>
        <v>1.8166666666666667E-3</v>
      </c>
      <c r="I144" s="230">
        <f>(SUM('1.  LRAMVA Summary'!D$54:D$77)+SUM('1.  LRAMVA Summary'!D$78:D$79)*(MONTH($E144)-1)/12)*$H144</f>
        <v>66.010705197338666</v>
      </c>
      <c r="J144" s="230">
        <f>(SUM('1.  LRAMVA Summary'!E$54:E$77)+SUM('1.  LRAMVA Summary'!E$78:E$79)*(MONTH($E144)-1)/12)*$H144</f>
        <v>25.104914230970415</v>
      </c>
      <c r="K144" s="230">
        <f>(SUM('1.  LRAMVA Summary'!F$54:F$77)+SUM('1.  LRAMVA Summary'!F$78:F$79)*(MONTH($E144)-1)/12)*$H144</f>
        <v>8.6356571075292852</v>
      </c>
      <c r="L144" s="230">
        <f>(SUM('1.  LRAMVA Summary'!G$54:G$77)+SUM('1.  LRAMVA Summary'!G$78:G$79)*(MONTH($E144)-1)/12)*$H144</f>
        <v>16.589727134141039</v>
      </c>
      <c r="M144" s="230">
        <f>(SUM('1.  LRAMVA Summary'!H$54:H$77)+SUM('1.  LRAMVA Summary'!H$78:H$79)*(MONTH($E144)-1)/12)*$H144</f>
        <v>-3.3466151916666673E-2</v>
      </c>
      <c r="N144" s="230">
        <f>(SUM('1.  LRAMVA Summary'!I$54:I$77)+SUM('1.  LRAMVA Summary'!I$78:I$79)*(MONTH($E144)-1)/12)*$H144</f>
        <v>-26.981081715293332</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89.326455802769416</v>
      </c>
    </row>
    <row r="145" spans="2:23" s="9" customFormat="1">
      <c r="B145" s="66"/>
      <c r="E145" s="214">
        <v>43770</v>
      </c>
      <c r="F145" s="214" t="s">
        <v>186</v>
      </c>
      <c r="G145" s="215" t="s">
        <v>69</v>
      </c>
      <c r="H145" s="240">
        <f t="shared" ref="H145:H146" si="79">$C$50/12</f>
        <v>1.8166666666666667E-3</v>
      </c>
      <c r="I145" s="230">
        <f>(SUM('1.  LRAMVA Summary'!D$54:D$77)+SUM('1.  LRAMVA Summary'!D$78:D$79)*(MONTH($E145)-1)/12)*$H145</f>
        <v>66.284843586662333</v>
      </c>
      <c r="J145" s="230">
        <f>(SUM('1.  LRAMVA Summary'!E$54:E$77)+SUM('1.  LRAMVA Summary'!E$78:E$79)*(MONTH($E145)-1)/12)*$H145</f>
        <v>25.495277823735208</v>
      </c>
      <c r="K145" s="230">
        <f>(SUM('1.  LRAMVA Summary'!F$54:F$77)+SUM('1.  LRAMVA Summary'!F$78:F$79)*(MONTH($E145)-1)/12)*$H145</f>
        <v>8.8424869877158194</v>
      </c>
      <c r="L145" s="230">
        <f>(SUM('1.  LRAMVA Summary'!G$54:G$77)+SUM('1.  LRAMVA Summary'!G$78:G$79)*(MONTH($E145)-1)/12)*$H145</f>
        <v>16.980728495869613</v>
      </c>
      <c r="M145" s="230">
        <f>(SUM('1.  LRAMVA Summary'!H$54:H$77)+SUM('1.  LRAMVA Summary'!H$78:H$79)*(MONTH($E145)-1)/12)*$H145</f>
        <v>-3.4044753588888893E-2</v>
      </c>
      <c r="N145" s="230">
        <f>(SUM('1.  LRAMVA Summary'!I$54:I$77)+SUM('1.  LRAMVA Summary'!I$78:I$79)*(MONTH($E145)-1)/12)*$H145</f>
        <v>-27.362889291081554</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90.206402849312525</v>
      </c>
    </row>
    <row r="146" spans="2:23" s="9" customFormat="1">
      <c r="B146" s="66"/>
      <c r="E146" s="214">
        <v>43800</v>
      </c>
      <c r="F146" s="214" t="s">
        <v>186</v>
      </c>
      <c r="G146" s="215" t="s">
        <v>69</v>
      </c>
      <c r="H146" s="240">
        <f t="shared" si="79"/>
        <v>1.8166666666666667E-3</v>
      </c>
      <c r="I146" s="230">
        <f>(SUM('1.  LRAMVA Summary'!D$54:D$77)+SUM('1.  LRAMVA Summary'!D$78:D$79)*(MONTH($E146)-1)/12)*$H146</f>
        <v>66.558981975985986</v>
      </c>
      <c r="J146" s="230">
        <f>(SUM('1.  LRAMVA Summary'!E$54:E$77)+SUM('1.  LRAMVA Summary'!E$78:E$79)*(MONTH($E146)-1)/12)*$H146</f>
        <v>25.885641416499997</v>
      </c>
      <c r="K146" s="230">
        <f>(SUM('1.  LRAMVA Summary'!F$54:F$77)+SUM('1.  LRAMVA Summary'!F$78:F$79)*(MONTH($E146)-1)/12)*$H146</f>
        <v>9.0493168679023555</v>
      </c>
      <c r="L146" s="230">
        <f>(SUM('1.  LRAMVA Summary'!G$54:G$77)+SUM('1.  LRAMVA Summary'!G$78:G$79)*(MONTH($E146)-1)/12)*$H146</f>
        <v>17.371729857598194</v>
      </c>
      <c r="M146" s="230">
        <f>(SUM('1.  LRAMVA Summary'!H$54:H$77)+SUM('1.  LRAMVA Summary'!H$78:H$79)*(MONTH($E146)-1)/12)*$H146</f>
        <v>-3.462335526111112E-2</v>
      </c>
      <c r="N146" s="230">
        <f>(SUM('1.  LRAMVA Summary'!I$54:I$77)+SUM('1.  LRAMVA Summary'!I$78:I$79)*(MONTH($E146)-1)/12)*$H146</f>
        <v>-27.744696866869774</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91.086349895855648</v>
      </c>
    </row>
    <row r="147" spans="2:23" s="9" customFormat="1" ht="15.75" thickBot="1">
      <c r="B147" s="66"/>
      <c r="E147" s="216" t="s">
        <v>469</v>
      </c>
      <c r="F147" s="216"/>
      <c r="G147" s="217"/>
      <c r="H147" s="218"/>
      <c r="I147" s="219">
        <f>SUM(I134:I146)</f>
        <v>1731.004875270017</v>
      </c>
      <c r="J147" s="219">
        <f>SUM(J134:J146)</f>
        <v>659.06708844857462</v>
      </c>
      <c r="K147" s="219">
        <f t="shared" ref="K147:O147" si="80">SUM(K134:K146)</f>
        <v>186.2200634696751</v>
      </c>
      <c r="L147" s="219">
        <f t="shared" si="80"/>
        <v>343.56789034405836</v>
      </c>
      <c r="M147" s="219">
        <f t="shared" si="80"/>
        <v>-0.86899259074583335</v>
      </c>
      <c r="N147" s="219">
        <f t="shared" si="80"/>
        <v>-790.85774718790481</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2128.1331777536748</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1731.004875270017</v>
      </c>
      <c r="J149" s="228">
        <f t="shared" ref="J149" si="82">J147+J148</f>
        <v>659.06708844857462</v>
      </c>
      <c r="K149" s="228">
        <f t="shared" ref="K149" si="83">K147+K148</f>
        <v>186.2200634696751</v>
      </c>
      <c r="L149" s="228">
        <f t="shared" ref="L149" si="84">L147+L148</f>
        <v>343.56789034405836</v>
      </c>
      <c r="M149" s="228">
        <f t="shared" ref="M149" si="85">M147+M148</f>
        <v>-0.86899259074583335</v>
      </c>
      <c r="N149" s="228">
        <f t="shared" ref="N149" si="86">N147+N148</f>
        <v>-790.85774718790481</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2128.1331777536748</v>
      </c>
    </row>
    <row r="150" spans="2:23" s="9" customFormat="1">
      <c r="B150" s="66"/>
      <c r="E150" s="214">
        <v>43831</v>
      </c>
      <c r="F150" s="214" t="s">
        <v>187</v>
      </c>
      <c r="G150" s="215" t="s">
        <v>65</v>
      </c>
      <c r="H150" s="240">
        <f>$C$51/12</f>
        <v>1.8166666666666667E-3</v>
      </c>
      <c r="I150" s="230">
        <f>(SUM('1.  LRAMVA Summary'!D$54:D$80)+SUM('1.  LRAMVA Summary'!D$81:D$82)*(MONTH($E150)-1)/12)*$H150</f>
        <v>66.83312036530964</v>
      </c>
      <c r="J150" s="230">
        <f>(SUM('1.  LRAMVA Summary'!E$54:E$80)+SUM('1.  LRAMVA Summary'!E$81:E$82)*(MONTH($E150)-1)/12)*$H150</f>
        <v>26.276005009264786</v>
      </c>
      <c r="K150" s="230">
        <f>(SUM('1.  LRAMVA Summary'!F$54:F$80)+SUM('1.  LRAMVA Summary'!F$81:F$82)*(MONTH($E150)-1)/12)*$H150</f>
        <v>9.2561467480888897</v>
      </c>
      <c r="L150" s="230">
        <f>(SUM('1.  LRAMVA Summary'!G$54:G$80)+SUM('1.  LRAMVA Summary'!G$81:G$82)*(MONTH($E150)-1)/12)*$H150</f>
        <v>17.762731219326771</v>
      </c>
      <c r="M150" s="230">
        <f>(SUM('1.  LRAMVA Summary'!H$54:H$80)+SUM('1.  LRAMVA Summary'!H$81:H$82)*(MONTH($E150)-1)/12)*$H150</f>
        <v>-3.5201956933333341E-2</v>
      </c>
      <c r="N150" s="230">
        <f>(SUM('1.  LRAMVA Summary'!I$54:I$80)+SUM('1.  LRAMVA Summary'!I$81:I$82)*(MONTH($E150)-1)/12)*$H150</f>
        <v>-28.126504442658</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91.966296942398756</v>
      </c>
    </row>
    <row r="151" spans="2:23" s="9" customFormat="1">
      <c r="B151" s="66"/>
      <c r="E151" s="214">
        <v>43862</v>
      </c>
      <c r="F151" s="214" t="s">
        <v>187</v>
      </c>
      <c r="G151" s="215" t="s">
        <v>65</v>
      </c>
      <c r="H151" s="240">
        <f t="shared" ref="H151:H152" si="88">$C$51/12</f>
        <v>1.8166666666666667E-3</v>
      </c>
      <c r="I151" s="230">
        <f>(SUM('1.  LRAMVA Summary'!D$54:D$80)+SUM('1.  LRAMVA Summary'!D$81:D$82)*(MONTH($E151)-1)/12)*$H151</f>
        <v>66.83312036530964</v>
      </c>
      <c r="J151" s="230">
        <f>(SUM('1.  LRAMVA Summary'!E$54:E$80)+SUM('1.  LRAMVA Summary'!E$81:E$82)*(MONTH($E151)-1)/12)*$H151</f>
        <v>26.734194728139375</v>
      </c>
      <c r="K151" s="230">
        <f>(SUM('1.  LRAMVA Summary'!F$54:F$80)+SUM('1.  LRAMVA Summary'!F$81:F$82)*(MONTH($E151)-1)/12)*$H151</f>
        <v>9.5860915248681327</v>
      </c>
      <c r="L151" s="230">
        <f>(SUM('1.  LRAMVA Summary'!G$54:G$80)+SUM('1.  LRAMVA Summary'!G$81:G$82)*(MONTH($E151)-1)/12)*$H151</f>
        <v>18.237001763868854</v>
      </c>
      <c r="M151" s="230">
        <f>(SUM('1.  LRAMVA Summary'!H$54:H$80)+SUM('1.  LRAMVA Summary'!H$81:H$82)*(MONTH($E151)-1)/12)*$H151</f>
        <v>-3.5201956933333341E-2</v>
      </c>
      <c r="N151" s="230">
        <f>(SUM('1.  LRAMVA Summary'!I$54:I$80)+SUM('1.  LRAMVA Summary'!I$81:I$82)*(MONTH($E151)-1)/12)*$H151</f>
        <v>-27.9468095376135</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93.408396887639157</v>
      </c>
    </row>
    <row r="152" spans="2:23" s="9" customFormat="1">
      <c r="B152" s="66"/>
      <c r="E152" s="214">
        <v>43891</v>
      </c>
      <c r="F152" s="214" t="s">
        <v>187</v>
      </c>
      <c r="G152" s="215" t="s">
        <v>65</v>
      </c>
      <c r="H152" s="240">
        <f t="shared" si="88"/>
        <v>1.8166666666666667E-3</v>
      </c>
      <c r="I152" s="230">
        <f>(SUM('1.  LRAMVA Summary'!D$54:D$80)+SUM('1.  LRAMVA Summary'!D$81:D$82)*(MONTH($E152)-1)/12)*$H152</f>
        <v>66.83312036530964</v>
      </c>
      <c r="J152" s="230">
        <f>(SUM('1.  LRAMVA Summary'!E$54:E$80)+SUM('1.  LRAMVA Summary'!E$81:E$82)*(MONTH($E152)-1)/12)*$H152</f>
        <v>27.192384447013961</v>
      </c>
      <c r="K152" s="230">
        <f>(SUM('1.  LRAMVA Summary'!F$54:F$80)+SUM('1.  LRAMVA Summary'!F$81:F$82)*(MONTH($E152)-1)/12)*$H152</f>
        <v>9.9160363016473756</v>
      </c>
      <c r="L152" s="230">
        <f>(SUM('1.  LRAMVA Summary'!G$54:G$80)+SUM('1.  LRAMVA Summary'!G$81:G$82)*(MONTH($E152)-1)/12)*$H152</f>
        <v>18.711272308410937</v>
      </c>
      <c r="M152" s="230">
        <f>(SUM('1.  LRAMVA Summary'!H$54:H$80)+SUM('1.  LRAMVA Summary'!H$81:H$82)*(MONTH($E152)-1)/12)*$H152</f>
        <v>-3.5201956933333341E-2</v>
      </c>
      <c r="N152" s="230">
        <f>(SUM('1.  LRAMVA Summary'!I$54:I$80)+SUM('1.  LRAMVA Summary'!I$81:I$82)*(MONTH($E152)-1)/12)*$H152</f>
        <v>-27.767114632568997</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94.8504968328796</v>
      </c>
    </row>
    <row r="153" spans="2:23" s="9" customFormat="1">
      <c r="B153" s="66"/>
      <c r="E153" s="214">
        <v>43922</v>
      </c>
      <c r="F153" s="214" t="s">
        <v>187</v>
      </c>
      <c r="G153" s="215" t="s">
        <v>66</v>
      </c>
      <c r="H153" s="240">
        <f>$C$52/12</f>
        <v>4.75E-4</v>
      </c>
      <c r="I153" s="230">
        <f>(SUM('1.  LRAMVA Summary'!D$54:D$80)+SUM('1.  LRAMVA Summary'!D$81:D$82)*(MONTH($E153)-1)/12)*$H153</f>
        <v>17.474714957902062</v>
      </c>
      <c r="J153" s="230">
        <f>(SUM('1.  LRAMVA Summary'!E$54:E$80)+SUM('1.  LRAMVA Summary'!E$81:E$82)*(MONTH($E153)-1)/12)*$H153</f>
        <v>7.2297372819066394</v>
      </c>
      <c r="K153" s="230">
        <f>(SUM('1.  LRAMVA Summary'!F$54:F$80)+SUM('1.  LRAMVA Summary'!F$81:F$82)*(MONTH($E153)-1)/12)*$H153</f>
        <v>2.6789950526161341</v>
      </c>
      <c r="L153" s="230">
        <f>(SUM('1.  LRAMVA Summary'!G$54:G$80)+SUM('1.  LRAMVA Summary'!G$81:G$82)*(MONTH($E153)-1)/12)*$H153</f>
        <v>5.0164034065060639</v>
      </c>
      <c r="M153" s="230">
        <f>(SUM('1.  LRAMVA Summary'!H$54:H$80)+SUM('1.  LRAMVA Summary'!H$81:H$82)*(MONTH($E153)-1)/12)*$H153</f>
        <v>-9.2041814000000007E-3</v>
      </c>
      <c r="N153" s="230">
        <f>(SUM('1.  LRAMVA Summary'!I$54:I$80)+SUM('1.  LRAMVA Summary'!I$81:I$82)*(MONTH($E153)-1)/12)*$H153</f>
        <v>-7.2132244241692494</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25.177422093361649</v>
      </c>
    </row>
    <row r="154" spans="2:23" s="9" customFormat="1">
      <c r="B154" s="66"/>
      <c r="E154" s="214">
        <v>43952</v>
      </c>
      <c r="F154" s="214" t="s">
        <v>187</v>
      </c>
      <c r="G154" s="215" t="s">
        <v>66</v>
      </c>
      <c r="H154" s="240">
        <f t="shared" ref="H154:H155" si="90">$C$52/12</f>
        <v>4.75E-4</v>
      </c>
      <c r="I154" s="230">
        <f>(SUM('1.  LRAMVA Summary'!D$54:D$80)+SUM('1.  LRAMVA Summary'!D$81:D$82)*(MONTH($E154)-1)/12)*$H154</f>
        <v>17.474714957902062</v>
      </c>
      <c r="J154" s="230">
        <f>(SUM('1.  LRAMVA Summary'!E$54:E$80)+SUM('1.  LRAMVA Summary'!E$81:E$82)*(MONTH($E154)-1)/12)*$H154</f>
        <v>7.3495391808784358</v>
      </c>
      <c r="K154" s="230">
        <f>(SUM('1.  LRAMVA Summary'!F$54:F$80)+SUM('1.  LRAMVA Summary'!F$81:F$82)*(MONTH($E154)-1)/12)*$H154</f>
        <v>2.7652650171868536</v>
      </c>
      <c r="L154" s="230">
        <f>(SUM('1.  LRAMVA Summary'!G$54:G$80)+SUM('1.  LRAMVA Summary'!G$81:G$82)*(MONTH($E154)-1)/12)*$H154</f>
        <v>5.1404099250331221</v>
      </c>
      <c r="M154" s="230">
        <f>(SUM('1.  LRAMVA Summary'!H$54:H$80)+SUM('1.  LRAMVA Summary'!H$81:H$82)*(MONTH($E154)-1)/12)*$H154</f>
        <v>-9.2041814000000007E-3</v>
      </c>
      <c r="N154" s="230">
        <f>(SUM('1.  LRAMVA Summary'!I$54:I$80)+SUM('1.  LRAMVA Summary'!I$81:I$82)*(MONTH($E154)-1)/12)*$H154</f>
        <v>-7.1662399765199991</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25.554484923080469</v>
      </c>
    </row>
    <row r="155" spans="2:23" s="9" customFormat="1">
      <c r="B155" s="66"/>
      <c r="E155" s="214">
        <v>43983</v>
      </c>
      <c r="F155" s="214" t="s">
        <v>187</v>
      </c>
      <c r="G155" s="215" t="s">
        <v>66</v>
      </c>
      <c r="H155" s="240">
        <f t="shared" si="90"/>
        <v>4.75E-4</v>
      </c>
      <c r="I155" s="230">
        <f>(SUM('1.  LRAMVA Summary'!D$54:D$80)+SUM('1.  LRAMVA Summary'!D$81:D$82)*(MONTH($E155)-1)/12)*$H155</f>
        <v>17.474714957902062</v>
      </c>
      <c r="J155" s="230">
        <f>(SUM('1.  LRAMVA Summary'!E$54:E$80)+SUM('1.  LRAMVA Summary'!E$81:E$82)*(MONTH($E155)-1)/12)*$H155</f>
        <v>7.4693410798502313</v>
      </c>
      <c r="K155" s="230">
        <f>(SUM('1.  LRAMVA Summary'!F$54:F$80)+SUM('1.  LRAMVA Summary'!F$81:F$82)*(MONTH($E155)-1)/12)*$H155</f>
        <v>2.851534981757573</v>
      </c>
      <c r="L155" s="230">
        <f>(SUM('1.  LRAMVA Summary'!G$54:G$80)+SUM('1.  LRAMVA Summary'!G$81:G$82)*(MONTH($E155)-1)/12)*$H155</f>
        <v>5.2644164435601812</v>
      </c>
      <c r="M155" s="230">
        <f>(SUM('1.  LRAMVA Summary'!H$54:H$80)+SUM('1.  LRAMVA Summary'!H$81:H$82)*(MONTH($E155)-1)/12)*$H155</f>
        <v>-9.2041814000000007E-3</v>
      </c>
      <c r="N155" s="230">
        <f>(SUM('1.  LRAMVA Summary'!I$54:I$80)+SUM('1.  LRAMVA Summary'!I$81:I$82)*(MONTH($E155)-1)/12)*$H155</f>
        <v>-7.1192555288707497</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25.9315477527993</v>
      </c>
    </row>
    <row r="156" spans="2:23" s="9" customFormat="1">
      <c r="B156" s="66"/>
      <c r="E156" s="214">
        <v>44013</v>
      </c>
      <c r="F156" s="214" t="s">
        <v>187</v>
      </c>
      <c r="G156" s="215" t="s">
        <v>68</v>
      </c>
      <c r="H156" s="240">
        <f>$C$53/12</f>
        <v>4.75E-4</v>
      </c>
      <c r="I156" s="230">
        <f>(SUM('1.  LRAMVA Summary'!D$54:D$80)+SUM('1.  LRAMVA Summary'!D$81:D$82)*(MONTH($E156)-1)/12)*$H156</f>
        <v>17.474714957902062</v>
      </c>
      <c r="J156" s="230">
        <f>(SUM('1.  LRAMVA Summary'!E$54:E$80)+SUM('1.  LRAMVA Summary'!E$81:E$82)*(MONTH($E156)-1)/12)*$H156</f>
        <v>7.5891429788220286</v>
      </c>
      <c r="K156" s="230">
        <f>(SUM('1.  LRAMVA Summary'!F$54:F$80)+SUM('1.  LRAMVA Summary'!F$81:F$82)*(MONTH($E156)-1)/12)*$H156</f>
        <v>2.9378049463282925</v>
      </c>
      <c r="L156" s="230">
        <f>(SUM('1.  LRAMVA Summary'!G$54:G$80)+SUM('1.  LRAMVA Summary'!G$81:G$82)*(MONTH($E156)-1)/12)*$H156</f>
        <v>5.3884229620872395</v>
      </c>
      <c r="M156" s="230">
        <f>(SUM('1.  LRAMVA Summary'!H$54:H$80)+SUM('1.  LRAMVA Summary'!H$81:H$82)*(MONTH($E156)-1)/12)*$H156</f>
        <v>-9.2041814000000007E-3</v>
      </c>
      <c r="N156" s="230">
        <f>(SUM('1.  LRAMVA Summary'!I$54:I$80)+SUM('1.  LRAMVA Summary'!I$81:I$82)*(MONTH($E156)-1)/12)*$H156</f>
        <v>-7.0722710812214995</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26.308610582518121</v>
      </c>
    </row>
    <row r="157" spans="2:23" s="9" customFormat="1">
      <c r="B157" s="66"/>
      <c r="E157" s="214">
        <v>44044</v>
      </c>
      <c r="F157" s="214" t="s">
        <v>187</v>
      </c>
      <c r="G157" s="215" t="s">
        <v>68</v>
      </c>
      <c r="H157" s="240">
        <f t="shared" ref="H157:H158" si="91">$C$53/12</f>
        <v>4.75E-4</v>
      </c>
      <c r="I157" s="230">
        <f>(SUM('1.  LRAMVA Summary'!D$54:D$80)+SUM('1.  LRAMVA Summary'!D$81:D$82)*(MONTH($E157)-1)/12)*$H157</f>
        <v>17.474714957902062</v>
      </c>
      <c r="J157" s="230">
        <f>(SUM('1.  LRAMVA Summary'!E$54:E$80)+SUM('1.  LRAMVA Summary'!E$81:E$82)*(MONTH($E157)-1)/12)*$H157</f>
        <v>7.708944877793825</v>
      </c>
      <c r="K157" s="230">
        <f>(SUM('1.  LRAMVA Summary'!F$54:F$80)+SUM('1.  LRAMVA Summary'!F$81:F$82)*(MONTH($E157)-1)/12)*$H157</f>
        <v>3.0240749108990115</v>
      </c>
      <c r="L157" s="230">
        <f>(SUM('1.  LRAMVA Summary'!G$54:G$80)+SUM('1.  LRAMVA Summary'!G$81:G$82)*(MONTH($E157)-1)/12)*$H157</f>
        <v>5.5124294806142977</v>
      </c>
      <c r="M157" s="230">
        <f>(SUM('1.  LRAMVA Summary'!H$54:H$80)+SUM('1.  LRAMVA Summary'!H$81:H$82)*(MONTH($E157)-1)/12)*$H157</f>
        <v>-9.2041814000000007E-3</v>
      </c>
      <c r="N157" s="230">
        <f>(SUM('1.  LRAMVA Summary'!I$54:I$80)+SUM('1.  LRAMVA Summary'!I$81:I$82)*(MONTH($E157)-1)/12)*$H157</f>
        <v>-7.0252866335722493</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26.685673412236945</v>
      </c>
    </row>
    <row r="158" spans="2:23" s="9" customFormat="1">
      <c r="B158" s="66"/>
      <c r="E158" s="214">
        <v>44075</v>
      </c>
      <c r="F158" s="214" t="s">
        <v>187</v>
      </c>
      <c r="G158" s="215" t="s">
        <v>68</v>
      </c>
      <c r="H158" s="240">
        <f t="shared" si="91"/>
        <v>4.75E-4</v>
      </c>
      <c r="I158" s="230">
        <f>(SUM('1.  LRAMVA Summary'!D$54:D$80)+SUM('1.  LRAMVA Summary'!D$81:D$82)*(MONTH($E158)-1)/12)*$H158</f>
        <v>17.474714957902062</v>
      </c>
      <c r="J158" s="230">
        <f>(SUM('1.  LRAMVA Summary'!E$54:E$80)+SUM('1.  LRAMVA Summary'!E$81:E$82)*(MONTH($E158)-1)/12)*$H158</f>
        <v>7.8287467767656205</v>
      </c>
      <c r="K158" s="230">
        <f>(SUM('1.  LRAMVA Summary'!F$54:F$80)+SUM('1.  LRAMVA Summary'!F$81:F$82)*(MONTH($E158)-1)/12)*$H158</f>
        <v>3.1103448754697314</v>
      </c>
      <c r="L158" s="230">
        <f>(SUM('1.  LRAMVA Summary'!G$54:G$80)+SUM('1.  LRAMVA Summary'!G$81:G$82)*(MONTH($E158)-1)/12)*$H158</f>
        <v>5.636435999141356</v>
      </c>
      <c r="M158" s="230">
        <f>(SUM('1.  LRAMVA Summary'!H$54:H$80)+SUM('1.  LRAMVA Summary'!H$81:H$82)*(MONTH($E158)-1)/12)*$H158</f>
        <v>-9.2041814000000007E-3</v>
      </c>
      <c r="N158" s="230">
        <f>(SUM('1.  LRAMVA Summary'!I$54:I$80)+SUM('1.  LRAMVA Summary'!I$81:I$82)*(MONTH($E158)-1)/12)*$H158</f>
        <v>-6.9783021859229999</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27.062736241955768</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2036.3525261133584</v>
      </c>
      <c r="J162" s="219">
        <f>SUM(J149:J161)</f>
        <v>784.44512480900937</v>
      </c>
      <c r="K162" s="219">
        <f t="shared" ref="K162:O162" si="93">SUM(K149:K161)</f>
        <v>232.34635782853709</v>
      </c>
      <c r="L162" s="219">
        <f t="shared" si="93"/>
        <v>430.23741385260723</v>
      </c>
      <c r="M162" s="219">
        <f t="shared" si="93"/>
        <v>-1.0298235499458332</v>
      </c>
      <c r="N162" s="219">
        <f t="shared" si="93"/>
        <v>-917.27275563102205</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2565.0788434225456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710</v>
      </c>
      <c r="F164" s="225"/>
      <c r="G164" s="226"/>
      <c r="H164" s="227"/>
      <c r="I164" s="228">
        <f>I162+I163</f>
        <v>2036.3525261133584</v>
      </c>
      <c r="J164" s="228">
        <f t="shared" ref="J164:U164" si="95">J162+J163</f>
        <v>784.44512480900937</v>
      </c>
      <c r="K164" s="228">
        <f t="shared" si="95"/>
        <v>232.34635782853709</v>
      </c>
      <c r="L164" s="228">
        <f t="shared" si="95"/>
        <v>430.23741385260723</v>
      </c>
      <c r="M164" s="228">
        <f t="shared" si="95"/>
        <v>-1.0298235499458332</v>
      </c>
      <c r="N164" s="228">
        <f t="shared" si="95"/>
        <v>-917.27275563102205</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2565.0788434225456</v>
      </c>
    </row>
    <row r="165" spans="2:23">
      <c r="E165" s="214">
        <v>44197</v>
      </c>
      <c r="F165" s="214" t="s">
        <v>716</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716</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716</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716</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716</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716</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716</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716</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716</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716</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716</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716</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711</v>
      </c>
      <c r="F177" s="216"/>
      <c r="G177" s="217"/>
      <c r="H177" s="218"/>
      <c r="I177" s="219">
        <f>SUM(I164:I176)</f>
        <v>2036.3525261133584</v>
      </c>
      <c r="J177" s="219">
        <f>SUM(J164:J176)</f>
        <v>784.44512480900937</v>
      </c>
      <c r="K177" s="219">
        <f t="shared" ref="K177:V177" si="97">SUM(K164:K176)</f>
        <v>232.34635782853709</v>
      </c>
      <c r="L177" s="219">
        <f t="shared" si="97"/>
        <v>430.23741385260723</v>
      </c>
      <c r="M177" s="219">
        <f t="shared" si="97"/>
        <v>-1.0298235499458332</v>
      </c>
      <c r="N177" s="219">
        <f t="shared" si="97"/>
        <v>-917.27275563102205</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2565.0788434225456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712</v>
      </c>
      <c r="F179" s="225"/>
      <c r="G179" s="226"/>
      <c r="H179" s="227"/>
      <c r="I179" s="228">
        <f>I177+I178</f>
        <v>2036.3525261133584</v>
      </c>
      <c r="J179" s="228">
        <f t="shared" ref="J179:U179" si="98">J177+J178</f>
        <v>784.44512480900937</v>
      </c>
      <c r="K179" s="228">
        <f t="shared" si="98"/>
        <v>232.34635782853709</v>
      </c>
      <c r="L179" s="228">
        <f t="shared" si="98"/>
        <v>430.23741385260723</v>
      </c>
      <c r="M179" s="228">
        <f t="shared" si="98"/>
        <v>-1.0298235499458332</v>
      </c>
      <c r="N179" s="228">
        <f t="shared" si="98"/>
        <v>-917.27275563102205</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2565.0788434225456</v>
      </c>
    </row>
    <row r="180" spans="5:23">
      <c r="E180" s="214">
        <v>44562</v>
      </c>
      <c r="F180" s="214" t="s">
        <v>717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717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717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717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717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717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717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717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717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717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717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713</v>
      </c>
      <c r="F192" s="216"/>
      <c r="G192" s="217"/>
      <c r="H192" s="218"/>
      <c r="I192" s="219">
        <f>SUM(I179:I191)</f>
        <v>2036.3525261133584</v>
      </c>
      <c r="J192" s="219">
        <f>SUM(J179:J191)</f>
        <v>784.44512480900937</v>
      </c>
      <c r="K192" s="219">
        <f t="shared" ref="K192:V192" si="100">SUM(K179:K191)</f>
        <v>232.34635782853709</v>
      </c>
      <c r="L192" s="219">
        <f t="shared" si="100"/>
        <v>430.23741385260723</v>
      </c>
      <c r="M192" s="219">
        <f t="shared" si="100"/>
        <v>-1.0298235499458332</v>
      </c>
      <c r="N192" s="219">
        <f t="shared" si="100"/>
        <v>-917.27275563102205</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2565.0788434225456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714</v>
      </c>
      <c r="F194" s="225"/>
      <c r="G194" s="226"/>
      <c r="H194" s="227"/>
      <c r="I194" s="228">
        <f>I192+I193</f>
        <v>2036.3525261133584</v>
      </c>
      <c r="J194" s="228">
        <f t="shared" ref="J194:U194" si="101">J192+J193</f>
        <v>784.44512480900937</v>
      </c>
      <c r="K194" s="228">
        <f t="shared" si="101"/>
        <v>232.34635782853709</v>
      </c>
      <c r="L194" s="228">
        <f t="shared" si="101"/>
        <v>430.23741385260723</v>
      </c>
      <c r="M194" s="228">
        <f t="shared" si="101"/>
        <v>-1.0298235499458332</v>
      </c>
      <c r="N194" s="228">
        <f t="shared" si="101"/>
        <v>-917.27275563102205</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2565.0788434225456</v>
      </c>
    </row>
    <row r="195" spans="5:23">
      <c r="E195" s="214">
        <v>44927</v>
      </c>
      <c r="F195" s="214" t="s">
        <v>718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718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718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718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718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718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718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718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718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718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718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715</v>
      </c>
      <c r="F207" s="216"/>
      <c r="G207" s="217"/>
      <c r="H207" s="218"/>
      <c r="I207" s="219">
        <f>SUM(I194:I206)</f>
        <v>2036.3525261133584</v>
      </c>
      <c r="J207" s="219">
        <f>SUM(J194:J206)</f>
        <v>784.44512480900937</v>
      </c>
      <c r="K207" s="219">
        <f t="shared" ref="K207:V207" si="103">SUM(K194:K206)</f>
        <v>232.34635782853709</v>
      </c>
      <c r="L207" s="219">
        <f t="shared" si="103"/>
        <v>430.23741385260723</v>
      </c>
      <c r="M207" s="219">
        <f t="shared" si="103"/>
        <v>-1.0298235499458332</v>
      </c>
      <c r="N207" s="219">
        <f t="shared" si="103"/>
        <v>-917.27275563102205</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2565.0788434225456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733</v>
      </c>
      <c r="F209" s="225"/>
      <c r="G209" s="226"/>
      <c r="H209" s="227"/>
      <c r="I209" s="228">
        <f>I207+I208</f>
        <v>2036.3525261133584</v>
      </c>
      <c r="J209" s="228">
        <f t="shared" ref="J209:U209" si="104">J207+J208</f>
        <v>784.44512480900937</v>
      </c>
      <c r="K209" s="228">
        <f t="shared" si="104"/>
        <v>232.34635782853709</v>
      </c>
      <c r="L209" s="228">
        <f t="shared" si="104"/>
        <v>430.23741385260723</v>
      </c>
      <c r="M209" s="228">
        <f t="shared" si="104"/>
        <v>-1.0298235499458332</v>
      </c>
      <c r="N209" s="228">
        <f t="shared" si="104"/>
        <v>-917.27275563102205</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2565.0788434225456</v>
      </c>
    </row>
    <row r="210" spans="5:23">
      <c r="E210" s="214">
        <v>45292</v>
      </c>
      <c r="F210" s="214" t="s">
        <v>737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737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737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737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737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737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737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737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737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737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737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735</v>
      </c>
      <c r="F222" s="216"/>
      <c r="G222" s="217"/>
      <c r="H222" s="218"/>
      <c r="I222" s="219">
        <f>SUM(I209:I221)</f>
        <v>2036.3525261133584</v>
      </c>
      <c r="J222" s="219">
        <f>SUM(J209:J221)</f>
        <v>784.44512480900937</v>
      </c>
      <c r="K222" s="219">
        <f t="shared" ref="K222:V222" si="106">SUM(K209:K221)</f>
        <v>232.34635782853709</v>
      </c>
      <c r="L222" s="219">
        <f t="shared" si="106"/>
        <v>430.23741385260723</v>
      </c>
      <c r="M222" s="219">
        <f t="shared" si="106"/>
        <v>-1.0298235499458332</v>
      </c>
      <c r="N222" s="219">
        <f t="shared" si="106"/>
        <v>-917.27275563102205</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2565.0788434225456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734</v>
      </c>
      <c r="F224" s="225"/>
      <c r="G224" s="226"/>
      <c r="H224" s="227"/>
      <c r="I224" s="228">
        <f>I222+I223</f>
        <v>2036.3525261133584</v>
      </c>
      <c r="J224" s="228">
        <f t="shared" ref="J224:U224" si="107">J222+J223</f>
        <v>784.44512480900937</v>
      </c>
      <c r="K224" s="228">
        <f t="shared" si="107"/>
        <v>232.34635782853709</v>
      </c>
      <c r="L224" s="228">
        <f t="shared" si="107"/>
        <v>430.23741385260723</v>
      </c>
      <c r="M224" s="228">
        <f t="shared" si="107"/>
        <v>-1.0298235499458332</v>
      </c>
      <c r="N224" s="228">
        <f t="shared" si="107"/>
        <v>-917.27275563102205</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2565.0788434225456</v>
      </c>
    </row>
    <row r="225" spans="5:23">
      <c r="E225" s="214">
        <v>45658</v>
      </c>
      <c r="F225" s="214" t="s">
        <v>738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738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738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738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738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738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738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738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738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738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738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736</v>
      </c>
      <c r="F237" s="216"/>
      <c r="G237" s="217"/>
      <c r="H237" s="218"/>
      <c r="I237" s="219">
        <f>SUM(I224:I236)</f>
        <v>2036.3525261133584</v>
      </c>
      <c r="J237" s="219">
        <f>SUM(J224:J236)</f>
        <v>784.44512480900937</v>
      </c>
      <c r="K237" s="219">
        <f t="shared" ref="K237:U237" si="109">SUM(K224:K236)</f>
        <v>232.34635782853709</v>
      </c>
      <c r="L237" s="219">
        <f t="shared" si="109"/>
        <v>430.23741385260723</v>
      </c>
      <c r="M237" s="219">
        <f>SUM(M224:M236)</f>
        <v>-1.0298235499458332</v>
      </c>
      <c r="N237" s="219">
        <f t="shared" si="109"/>
        <v>-917.27275563102205</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2565.0788434225456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3" zoomScale="90" zoomScaleNormal="90" workbookViewId="0">
      <selection activeCell="E26" sqref="E26"/>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610</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604</v>
      </c>
      <c r="C17" s="90"/>
      <c r="D17" s="610" t="s">
        <v>582</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617</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616</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618</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628</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587</v>
      </c>
      <c r="H23" s="10"/>
      <c r="I23" s="10"/>
      <c r="J23" s="10"/>
    </row>
    <row r="24" spans="2:73" s="669" customFormat="1" ht="21" customHeight="1">
      <c r="B24" s="701" t="s">
        <v>591</v>
      </c>
      <c r="C24" s="866" t="s">
        <v>592</v>
      </c>
      <c r="D24" s="866"/>
      <c r="E24" s="866"/>
      <c r="F24" s="866"/>
      <c r="G24" s="866"/>
      <c r="H24" s="677" t="s">
        <v>589</v>
      </c>
      <c r="I24" s="677" t="s">
        <v>588</v>
      </c>
      <c r="J24" s="677" t="s">
        <v>590</v>
      </c>
      <c r="K24" s="668"/>
      <c r="L24" s="669" t="s">
        <v>592</v>
      </c>
      <c r="AQ24" s="669" t="s">
        <v>592</v>
      </c>
      <c r="BU24" s="668"/>
    </row>
    <row r="25" spans="2:73" s="250" customFormat="1" ht="49.5" customHeight="1">
      <c r="B25" s="245" t="s">
        <v>473</v>
      </c>
      <c r="C25" s="245" t="s">
        <v>211</v>
      </c>
      <c r="D25" s="627" t="s">
        <v>474</v>
      </c>
      <c r="E25" s="245" t="s">
        <v>208</v>
      </c>
      <c r="F25" s="245" t="s">
        <v>475</v>
      </c>
      <c r="G25" s="245" t="s">
        <v>476</v>
      </c>
      <c r="H25" s="627" t="s">
        <v>477</v>
      </c>
      <c r="I25" s="635" t="s">
        <v>580</v>
      </c>
      <c r="J25" s="642" t="s">
        <v>581</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9" zoomScale="90" zoomScaleNormal="90" workbookViewId="0">
      <selection activeCell="G41" sqref="G41"/>
    </sheetView>
  </sheetViews>
  <sheetFormatPr defaultColWidth="9" defaultRowHeight="15"/>
  <cols>
    <col min="1" max="1" width="9" style="12"/>
    <col min="2" max="2" width="10" style="12" customWidth="1"/>
    <col min="3" max="3" width="11.28515625" style="12" customWidth="1"/>
    <col min="4" max="4" width="13.28515625" style="12" customWidth="1"/>
    <col min="5" max="5" width="12.7109375" style="12" customWidth="1"/>
    <col min="6" max="6" width="14" style="12" bestFit="1"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7109375" style="12" customWidth="1"/>
    <col min="17" max="16384" width="9" style="12"/>
  </cols>
  <sheetData>
    <row r="12" spans="1:17" ht="24" customHeight="1" thickBot="1"/>
    <row r="13" spans="1:17" s="9" customFormat="1" ht="23.65" customHeight="1" thickBot="1">
      <c r="A13" s="587"/>
      <c r="B13" s="587" t="s">
        <v>171</v>
      </c>
      <c r="D13" s="126" t="s">
        <v>175</v>
      </c>
      <c r="E13" s="744"/>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65" customHeight="1">
      <c r="B17" s="665" t="s">
        <v>661</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68" t="s">
        <v>701</v>
      </c>
      <c r="C18" s="868"/>
      <c r="D18" s="868"/>
      <c r="E18" s="868"/>
      <c r="F18" s="868"/>
      <c r="G18" s="868"/>
      <c r="H18" s="868"/>
      <c r="I18" s="868"/>
      <c r="J18" s="868"/>
      <c r="K18" s="868"/>
      <c r="L18" s="868"/>
      <c r="M18" s="868"/>
      <c r="N18" s="868"/>
      <c r="O18" s="868"/>
      <c r="P18" s="868"/>
      <c r="Q18" s="868"/>
      <c r="R18" s="868"/>
      <c r="S18" s="868"/>
      <c r="T18" s="868"/>
      <c r="U18" s="868"/>
    </row>
    <row r="21" spans="2:21" ht="21">
      <c r="B21" s="742" t="s">
        <v>698</v>
      </c>
    </row>
    <row r="23" spans="2:21" ht="21">
      <c r="B23" s="742" t="s">
        <v>699</v>
      </c>
      <c r="C23" s="743"/>
      <c r="E23" s="743"/>
      <c r="F23" s="743"/>
      <c r="H23" s="742" t="s">
        <v>700</v>
      </c>
    </row>
    <row r="24" spans="2:21" ht="18.75" customHeight="1">
      <c r="B24" s="867" t="s">
        <v>677</v>
      </c>
      <c r="C24" s="867"/>
      <c r="D24" s="867"/>
      <c r="E24" s="867"/>
      <c r="F24" s="867"/>
      <c r="H24" s="12" t="s">
        <v>685</v>
      </c>
      <c r="M24" s="12" t="s">
        <v>686</v>
      </c>
    </row>
    <row r="25" spans="2:21" ht="45">
      <c r="B25" s="740" t="s">
        <v>62</v>
      </c>
      <c r="C25" s="740" t="s">
        <v>678</v>
      </c>
      <c r="D25" s="740" t="s">
        <v>679</v>
      </c>
      <c r="E25" s="740" t="s">
        <v>681</v>
      </c>
      <c r="F25" s="740" t="s">
        <v>680</v>
      </c>
      <c r="H25" s="740" t="s">
        <v>682</v>
      </c>
      <c r="I25" s="740" t="s">
        <v>683</v>
      </c>
      <c r="J25" s="740" t="s">
        <v>684</v>
      </c>
      <c r="K25" s="740" t="s">
        <v>678</v>
      </c>
      <c r="M25" s="740" t="s">
        <v>682</v>
      </c>
      <c r="N25" s="740" t="s">
        <v>683</v>
      </c>
      <c r="O25" s="740" t="s">
        <v>684</v>
      </c>
      <c r="P25" s="740" t="s">
        <v>678</v>
      </c>
    </row>
    <row r="26" spans="2:21" ht="18">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80">
        <v>42370</v>
      </c>
      <c r="C27" s="782">
        <f>K49</f>
        <v>256850</v>
      </c>
      <c r="D27" s="781"/>
      <c r="E27" s="777">
        <v>1</v>
      </c>
      <c r="F27" s="741"/>
      <c r="H27" s="776" t="s">
        <v>775</v>
      </c>
      <c r="I27" s="776">
        <v>190</v>
      </c>
      <c r="J27" s="776">
        <v>235</v>
      </c>
      <c r="K27" s="776">
        <v>44650</v>
      </c>
      <c r="M27" s="779" t="s">
        <v>778</v>
      </c>
      <c r="N27" s="779">
        <v>108</v>
      </c>
      <c r="O27" s="779">
        <v>681</v>
      </c>
      <c r="P27" s="779">
        <v>73548</v>
      </c>
    </row>
    <row r="28" spans="2:21" ht="15.75" customHeight="1">
      <c r="B28" s="780">
        <v>42401</v>
      </c>
      <c r="C28" s="783">
        <f>K49</f>
        <v>256850</v>
      </c>
      <c r="D28" s="784">
        <f>C28-C27</f>
        <v>0</v>
      </c>
      <c r="E28" s="777">
        <v>1</v>
      </c>
      <c r="F28" s="784">
        <f t="shared" ref="F28:F38" si="0">D28*E28</f>
        <v>0</v>
      </c>
      <c r="H28" s="776" t="s">
        <v>776</v>
      </c>
      <c r="I28" s="776">
        <v>310</v>
      </c>
      <c r="J28" s="776">
        <v>683</v>
      </c>
      <c r="K28" s="776">
        <v>211730</v>
      </c>
      <c r="M28" s="779" t="s">
        <v>779</v>
      </c>
      <c r="N28" s="779">
        <v>140</v>
      </c>
      <c r="O28" s="779">
        <v>106</v>
      </c>
      <c r="P28" s="779">
        <v>14840</v>
      </c>
    </row>
    <row r="29" spans="2:21" ht="15.75" customHeight="1">
      <c r="B29" s="780">
        <v>42430</v>
      </c>
      <c r="C29" s="785">
        <f>K49</f>
        <v>256850</v>
      </c>
      <c r="D29" s="784">
        <f>C29-C27</f>
        <v>0</v>
      </c>
      <c r="E29" s="777">
        <v>1</v>
      </c>
      <c r="F29" s="784">
        <f t="shared" si="0"/>
        <v>0</v>
      </c>
      <c r="H29" s="776" t="s">
        <v>777</v>
      </c>
      <c r="I29" s="776">
        <v>470</v>
      </c>
      <c r="J29" s="776">
        <v>1</v>
      </c>
      <c r="K29" s="776">
        <v>470</v>
      </c>
      <c r="M29" s="779" t="s">
        <v>780</v>
      </c>
      <c r="N29" s="779">
        <v>215</v>
      </c>
      <c r="O29" s="779">
        <v>2</v>
      </c>
      <c r="P29" s="779">
        <v>430</v>
      </c>
    </row>
    <row r="30" spans="2:21" ht="15.75" customHeight="1">
      <c r="B30" s="780">
        <v>42461</v>
      </c>
      <c r="C30" s="785">
        <f>K49</f>
        <v>256850</v>
      </c>
      <c r="D30" s="784">
        <f>C30-C27</f>
        <v>0</v>
      </c>
      <c r="E30" s="777">
        <v>1</v>
      </c>
      <c r="F30" s="784">
        <f t="shared" si="0"/>
        <v>0</v>
      </c>
      <c r="H30" s="776"/>
      <c r="I30" s="776"/>
      <c r="J30" s="776"/>
      <c r="K30" s="776"/>
      <c r="M30" s="779" t="s">
        <v>781</v>
      </c>
      <c r="N30" s="779">
        <v>54</v>
      </c>
      <c r="O30" s="779">
        <v>129</v>
      </c>
      <c r="P30" s="779">
        <v>6966</v>
      </c>
    </row>
    <row r="31" spans="2:21" ht="15.75" customHeight="1">
      <c r="B31" s="780">
        <v>42491</v>
      </c>
      <c r="C31" s="785">
        <f>K49</f>
        <v>256850</v>
      </c>
      <c r="D31" s="784">
        <f>C31-C27</f>
        <v>0</v>
      </c>
      <c r="E31" s="777">
        <v>1</v>
      </c>
      <c r="F31" s="784">
        <f t="shared" si="0"/>
        <v>0</v>
      </c>
      <c r="H31" s="741"/>
      <c r="I31" s="741"/>
      <c r="J31" s="741"/>
      <c r="K31" s="741"/>
      <c r="M31" s="779" t="s">
        <v>782</v>
      </c>
      <c r="N31" s="779">
        <v>105</v>
      </c>
      <c r="O31" s="779">
        <v>1</v>
      </c>
      <c r="P31" s="779">
        <v>105</v>
      </c>
    </row>
    <row r="32" spans="2:21" ht="15.75" customHeight="1">
      <c r="B32" s="780">
        <v>42522</v>
      </c>
      <c r="C32" s="785">
        <f>P49</f>
        <v>95889</v>
      </c>
      <c r="D32" s="784">
        <f>C32-C27</f>
        <v>-160961</v>
      </c>
      <c r="E32" s="777">
        <v>1</v>
      </c>
      <c r="F32" s="784">
        <f t="shared" si="0"/>
        <v>-160961</v>
      </c>
      <c r="H32" s="741"/>
      <c r="I32" s="741"/>
      <c r="J32" s="741"/>
      <c r="K32" s="741"/>
      <c r="M32" s="741"/>
      <c r="N32" s="741"/>
      <c r="O32" s="741"/>
      <c r="P32" s="741"/>
    </row>
    <row r="33" spans="2:16" ht="15.75" customHeight="1">
      <c r="B33" s="780">
        <v>42552</v>
      </c>
      <c r="C33" s="785">
        <f>P49</f>
        <v>95889</v>
      </c>
      <c r="D33" s="784">
        <f>C33-C27</f>
        <v>-160961</v>
      </c>
      <c r="E33" s="777">
        <v>1</v>
      </c>
      <c r="F33" s="784">
        <f t="shared" si="0"/>
        <v>-160961</v>
      </c>
      <c r="H33" s="741"/>
      <c r="I33" s="741"/>
      <c r="J33" s="741"/>
      <c r="K33" s="741"/>
      <c r="M33" s="741"/>
      <c r="N33" s="741"/>
      <c r="O33" s="741"/>
      <c r="P33" s="741"/>
    </row>
    <row r="34" spans="2:16" ht="15.75" customHeight="1">
      <c r="B34" s="780">
        <v>42583</v>
      </c>
      <c r="C34" s="785">
        <f>P49</f>
        <v>95889</v>
      </c>
      <c r="D34" s="784">
        <f>C34-C27</f>
        <v>-160961</v>
      </c>
      <c r="E34" s="777">
        <v>1</v>
      </c>
      <c r="F34" s="784">
        <f t="shared" si="0"/>
        <v>-160961</v>
      </c>
      <c r="H34" s="741"/>
      <c r="I34" s="741"/>
      <c r="J34" s="741"/>
      <c r="K34" s="741"/>
      <c r="M34" s="741"/>
      <c r="N34" s="741"/>
      <c r="O34" s="741"/>
      <c r="P34" s="741"/>
    </row>
    <row r="35" spans="2:16" ht="15.75" customHeight="1">
      <c r="B35" s="780">
        <v>42614</v>
      </c>
      <c r="C35" s="785">
        <f>P49</f>
        <v>95889</v>
      </c>
      <c r="D35" s="784">
        <f>C35-C27</f>
        <v>-160961</v>
      </c>
      <c r="E35" s="777">
        <v>1</v>
      </c>
      <c r="F35" s="784">
        <f t="shared" si="0"/>
        <v>-160961</v>
      </c>
      <c r="H35" s="741"/>
      <c r="I35" s="741"/>
      <c r="J35" s="741"/>
      <c r="K35" s="741"/>
      <c r="M35" s="741"/>
      <c r="N35" s="741"/>
      <c r="O35" s="741"/>
      <c r="P35" s="741"/>
    </row>
    <row r="36" spans="2:16" ht="15.75" customHeight="1">
      <c r="B36" s="780">
        <v>42644</v>
      </c>
      <c r="C36" s="785">
        <f>P49</f>
        <v>95889</v>
      </c>
      <c r="D36" s="784">
        <f>C36-C27</f>
        <v>-160961</v>
      </c>
      <c r="E36" s="777">
        <v>1</v>
      </c>
      <c r="F36" s="784">
        <f t="shared" si="0"/>
        <v>-160961</v>
      </c>
      <c r="H36" s="741"/>
      <c r="I36" s="741"/>
      <c r="J36" s="741"/>
      <c r="K36" s="741"/>
      <c r="M36" s="741"/>
      <c r="N36" s="741"/>
      <c r="O36" s="741"/>
      <c r="P36" s="741"/>
    </row>
    <row r="37" spans="2:16" ht="15.75" customHeight="1">
      <c r="B37" s="780">
        <v>42675</v>
      </c>
      <c r="C37" s="785">
        <f>P49</f>
        <v>95889</v>
      </c>
      <c r="D37" s="784">
        <f>C37-C27</f>
        <v>-160961</v>
      </c>
      <c r="E37" s="777">
        <v>1</v>
      </c>
      <c r="F37" s="784">
        <f t="shared" si="0"/>
        <v>-160961</v>
      </c>
      <c r="H37" s="741"/>
      <c r="I37" s="741"/>
      <c r="J37" s="741"/>
      <c r="K37" s="741"/>
      <c r="M37" s="741"/>
      <c r="N37" s="741"/>
      <c r="O37" s="741"/>
      <c r="P37" s="741"/>
    </row>
    <row r="38" spans="2:16" ht="15.75" customHeight="1">
      <c r="B38" s="780">
        <v>42705</v>
      </c>
      <c r="C38" s="785">
        <f>P49</f>
        <v>95889</v>
      </c>
      <c r="D38" s="784">
        <f>C38-C27</f>
        <v>-160961</v>
      </c>
      <c r="E38" s="777">
        <v>1</v>
      </c>
      <c r="F38" s="784">
        <f t="shared" si="0"/>
        <v>-160961</v>
      </c>
      <c r="H38" s="741"/>
      <c r="I38" s="741"/>
      <c r="J38" s="741"/>
      <c r="K38" s="741"/>
      <c r="M38" s="741"/>
      <c r="N38" s="741"/>
      <c r="O38" s="741"/>
      <c r="P38" s="741"/>
    </row>
    <row r="39" spans="2:16" ht="16.350000000000001" customHeight="1">
      <c r="B39" s="749" t="s">
        <v>26</v>
      </c>
      <c r="C39" s="750"/>
      <c r="D39" s="750"/>
      <c r="E39" s="750"/>
      <c r="F39" s="778">
        <f>SUM(F28:F38)</f>
        <v>-1126727</v>
      </c>
      <c r="H39" s="741"/>
      <c r="I39" s="741"/>
      <c r="J39" s="741"/>
      <c r="K39" s="741"/>
      <c r="M39" s="741"/>
      <c r="N39" s="741"/>
      <c r="O39" s="741"/>
      <c r="P39" s="741"/>
    </row>
    <row r="40" spans="2:16">
      <c r="B40" s="780" t="s">
        <v>783</v>
      </c>
      <c r="C40" s="779"/>
      <c r="D40" s="741"/>
      <c r="E40" s="741"/>
      <c r="F40" s="784">
        <f>F38*12</f>
        <v>-1931532</v>
      </c>
      <c r="H40" s="741"/>
      <c r="I40" s="741"/>
      <c r="J40" s="741"/>
      <c r="K40" s="741"/>
      <c r="M40" s="741"/>
      <c r="N40" s="741"/>
      <c r="O40" s="741"/>
      <c r="P40" s="741"/>
    </row>
    <row r="41" spans="2:16">
      <c r="B41" s="780" t="s">
        <v>784</v>
      </c>
      <c r="C41" s="779"/>
      <c r="D41" s="741"/>
      <c r="E41" s="741"/>
      <c r="F41" s="784">
        <f>F40</f>
        <v>-1931532</v>
      </c>
      <c r="H41" s="741"/>
      <c r="I41" s="741"/>
      <c r="J41" s="741"/>
      <c r="K41" s="741"/>
      <c r="M41" s="741"/>
      <c r="N41" s="741"/>
      <c r="O41" s="741"/>
      <c r="P41" s="741"/>
    </row>
    <row r="42" spans="2:16">
      <c r="B42" s="780" t="s">
        <v>785</v>
      </c>
      <c r="C42" s="779"/>
      <c r="D42" s="741"/>
      <c r="E42" s="741"/>
      <c r="F42" s="784">
        <f>F41</f>
        <v>-1931532</v>
      </c>
      <c r="H42" s="741"/>
      <c r="I42" s="741"/>
      <c r="J42" s="741"/>
      <c r="K42" s="741"/>
      <c r="M42" s="741"/>
      <c r="N42" s="741"/>
      <c r="O42" s="741"/>
      <c r="P42" s="741"/>
    </row>
    <row r="43" spans="2:16">
      <c r="B43" s="780" t="s">
        <v>786</v>
      </c>
      <c r="C43" s="779"/>
      <c r="D43" s="741"/>
      <c r="E43" s="741"/>
      <c r="F43" s="784">
        <f>F42</f>
        <v>-1931532</v>
      </c>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49" t="s">
        <v>26</v>
      </c>
      <c r="I49" s="750"/>
      <c r="J49" s="750"/>
      <c r="K49" s="747">
        <f>SUM(K27:K48)</f>
        <v>256850</v>
      </c>
      <c r="M49" s="749" t="s">
        <v>26</v>
      </c>
      <c r="N49" s="750"/>
      <c r="O49" s="750"/>
      <c r="P49" s="748">
        <f>SUM(P27:P48)</f>
        <v>95889</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561</v>
      </c>
      <c r="C16" s="801" t="s">
        <v>505</v>
      </c>
      <c r="D16" s="802"/>
      <c r="E16" s="802"/>
      <c r="F16" s="802"/>
      <c r="G16" s="802"/>
      <c r="H16" s="802"/>
      <c r="I16" s="802"/>
      <c r="J16" s="802"/>
      <c r="K16" s="802"/>
      <c r="L16" s="802"/>
      <c r="M16" s="802"/>
      <c r="N16" s="802"/>
      <c r="O16" s="802"/>
      <c r="P16" s="802"/>
      <c r="Q16" s="802"/>
      <c r="R16" s="802"/>
      <c r="S16" s="802"/>
      <c r="T16" s="802"/>
      <c r="U16" s="802"/>
    </row>
    <row r="17" spans="2:21" ht="55.5" customHeight="1">
      <c r="B17" s="705" t="s">
        <v>631</v>
      </c>
      <c r="C17" s="803" t="s">
        <v>724</v>
      </c>
      <c r="D17" s="803"/>
      <c r="E17" s="803"/>
      <c r="F17" s="803"/>
      <c r="G17" s="803"/>
      <c r="H17" s="803"/>
      <c r="I17" s="803"/>
      <c r="J17" s="803"/>
      <c r="K17" s="803"/>
      <c r="L17" s="803"/>
      <c r="M17" s="803"/>
      <c r="N17" s="803"/>
      <c r="O17" s="803"/>
      <c r="P17" s="803"/>
      <c r="Q17" s="803"/>
      <c r="R17" s="803"/>
      <c r="S17" s="803"/>
      <c r="T17" s="803"/>
      <c r="U17" s="804"/>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635</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632</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00" t="s">
        <v>633</v>
      </c>
      <c r="D23" s="800"/>
      <c r="E23" s="800"/>
      <c r="F23" s="800"/>
      <c r="G23" s="800"/>
      <c r="H23" s="800"/>
      <c r="I23" s="800"/>
      <c r="J23" s="800"/>
      <c r="K23" s="800"/>
      <c r="L23" s="800"/>
      <c r="M23" s="800"/>
      <c r="N23" s="800"/>
      <c r="O23" s="800"/>
      <c r="P23" s="800"/>
      <c r="Q23" s="800"/>
      <c r="R23" s="800"/>
      <c r="S23" s="800"/>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636</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00" t="s">
        <v>634</v>
      </c>
      <c r="D27" s="800"/>
      <c r="E27" s="800"/>
      <c r="F27" s="800"/>
      <c r="G27" s="800"/>
      <c r="H27" s="800"/>
      <c r="I27" s="800"/>
      <c r="J27" s="800"/>
      <c r="K27" s="800"/>
      <c r="L27" s="800"/>
      <c r="M27" s="800"/>
      <c r="N27" s="800"/>
      <c r="O27" s="800"/>
      <c r="P27" s="800"/>
      <c r="Q27" s="800"/>
      <c r="R27" s="800"/>
      <c r="S27" s="800"/>
      <c r="T27" s="800"/>
      <c r="U27" s="805"/>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00" t="s">
        <v>637</v>
      </c>
      <c r="D29" s="800"/>
      <c r="E29" s="800"/>
      <c r="F29" s="800"/>
      <c r="G29" s="800"/>
      <c r="H29" s="800"/>
      <c r="I29" s="800"/>
      <c r="J29" s="800"/>
      <c r="K29" s="800"/>
      <c r="L29" s="800"/>
      <c r="M29" s="800"/>
      <c r="N29" s="800"/>
      <c r="O29" s="800"/>
      <c r="P29" s="800"/>
      <c r="Q29" s="800"/>
      <c r="R29" s="800"/>
      <c r="S29" s="800"/>
      <c r="T29" s="800"/>
      <c r="U29" s="805"/>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638</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639</v>
      </c>
      <c r="C33" s="806" t="s">
        <v>640</v>
      </c>
      <c r="D33" s="806"/>
      <c r="E33" s="806"/>
      <c r="F33" s="806"/>
      <c r="G33" s="806"/>
      <c r="H33" s="806"/>
      <c r="I33" s="806"/>
      <c r="J33" s="806"/>
      <c r="K33" s="806"/>
      <c r="L33" s="806"/>
      <c r="M33" s="806"/>
      <c r="N33" s="806"/>
      <c r="O33" s="806"/>
      <c r="P33" s="806"/>
      <c r="Q33" s="806"/>
      <c r="R33" s="806"/>
      <c r="S33" s="806"/>
      <c r="T33" s="806"/>
      <c r="U33" s="807"/>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641</v>
      </c>
      <c r="C35" s="719" t="s">
        <v>642</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643</v>
      </c>
      <c r="C37" s="808" t="s">
        <v>644</v>
      </c>
      <c r="D37" s="808"/>
      <c r="E37" s="808"/>
      <c r="F37" s="808"/>
      <c r="G37" s="808"/>
      <c r="H37" s="808"/>
      <c r="I37" s="808"/>
      <c r="J37" s="808"/>
      <c r="K37" s="808"/>
      <c r="L37" s="808"/>
      <c r="M37" s="808"/>
      <c r="N37" s="808"/>
      <c r="O37" s="808"/>
      <c r="P37" s="808"/>
      <c r="Q37" s="808"/>
      <c r="R37" s="808"/>
      <c r="S37" s="808"/>
      <c r="T37" s="808"/>
      <c r="U37" s="809"/>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645</v>
      </c>
      <c r="C39" s="721" t="s">
        <v>646</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647</v>
      </c>
      <c r="C41" s="810" t="s">
        <v>648</v>
      </c>
      <c r="D41" s="810"/>
      <c r="E41" s="810"/>
      <c r="F41" s="810"/>
      <c r="G41" s="810"/>
      <c r="H41" s="810"/>
      <c r="I41" s="810"/>
      <c r="J41" s="810"/>
      <c r="K41" s="810"/>
      <c r="L41" s="810"/>
      <c r="M41" s="810"/>
      <c r="N41" s="810"/>
      <c r="O41" s="810"/>
      <c r="P41" s="810"/>
      <c r="Q41" s="810"/>
      <c r="R41" s="810"/>
      <c r="S41" s="810"/>
      <c r="T41" s="810"/>
      <c r="U41" s="81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649</v>
      </c>
      <c r="C43" s="719" t="s">
        <v>650</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98" t="s">
        <v>666</v>
      </c>
      <c r="D45" s="798"/>
      <c r="E45" s="798"/>
      <c r="F45" s="798"/>
      <c r="G45" s="798"/>
      <c r="H45" s="798"/>
      <c r="I45" s="798"/>
      <c r="J45" s="798"/>
      <c r="K45" s="798"/>
      <c r="L45" s="798"/>
      <c r="M45" s="798"/>
      <c r="N45" s="798"/>
      <c r="O45" s="798"/>
      <c r="P45" s="798"/>
      <c r="Q45" s="798"/>
      <c r="R45" s="798"/>
      <c r="S45" s="798"/>
      <c r="T45" s="798"/>
      <c r="U45" s="79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98" t="s">
        <v>651</v>
      </c>
      <c r="D47" s="798"/>
      <c r="E47" s="798"/>
      <c r="F47" s="798"/>
      <c r="G47" s="798"/>
      <c r="H47" s="798"/>
      <c r="I47" s="798"/>
      <c r="J47" s="798"/>
      <c r="K47" s="798"/>
      <c r="L47" s="798"/>
      <c r="M47" s="798"/>
      <c r="N47" s="798"/>
      <c r="O47" s="798"/>
      <c r="P47" s="798"/>
      <c r="Q47" s="798"/>
      <c r="R47" s="798"/>
      <c r="S47" s="798"/>
      <c r="T47" s="798"/>
      <c r="U47" s="79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98" t="s">
        <v>652</v>
      </c>
      <c r="D49" s="798"/>
      <c r="E49" s="798"/>
      <c r="F49" s="798"/>
      <c r="G49" s="798"/>
      <c r="H49" s="798"/>
      <c r="I49" s="798"/>
      <c r="J49" s="798"/>
      <c r="K49" s="798"/>
      <c r="L49" s="798"/>
      <c r="M49" s="798"/>
      <c r="N49" s="798"/>
      <c r="O49" s="798"/>
      <c r="P49" s="798"/>
      <c r="Q49" s="798"/>
      <c r="R49" s="798"/>
      <c r="S49" s="798"/>
      <c r="T49" s="798"/>
      <c r="U49" s="79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98" t="s">
        <v>653</v>
      </c>
      <c r="D51" s="798"/>
      <c r="E51" s="798"/>
      <c r="F51" s="798"/>
      <c r="G51" s="798"/>
      <c r="H51" s="798"/>
      <c r="I51" s="798"/>
      <c r="J51" s="798"/>
      <c r="K51" s="798"/>
      <c r="L51" s="798"/>
      <c r="M51" s="798"/>
      <c r="N51" s="798"/>
      <c r="O51" s="798"/>
      <c r="P51" s="798"/>
      <c r="Q51" s="798"/>
      <c r="R51" s="798"/>
      <c r="S51" s="798"/>
      <c r="T51" s="798"/>
      <c r="U51" s="799"/>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00" t="s">
        <v>665</v>
      </c>
      <c r="D53" s="800"/>
      <c r="E53" s="800"/>
      <c r="F53" s="800"/>
      <c r="G53" s="800"/>
      <c r="H53" s="800"/>
      <c r="I53" s="800"/>
      <c r="J53" s="800"/>
      <c r="K53" s="800"/>
      <c r="L53" s="800"/>
      <c r="M53" s="800"/>
      <c r="N53" s="800"/>
      <c r="O53" s="800"/>
      <c r="P53" s="800"/>
      <c r="Q53" s="800"/>
      <c r="R53" s="800"/>
      <c r="S53" s="800"/>
      <c r="T53" s="800"/>
      <c r="U53" s="805"/>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654</v>
      </c>
      <c r="C55" s="808" t="s">
        <v>655</v>
      </c>
      <c r="D55" s="808"/>
      <c r="E55" s="808"/>
      <c r="F55" s="808"/>
      <c r="G55" s="808"/>
      <c r="H55" s="808"/>
      <c r="I55" s="808"/>
      <c r="J55" s="808"/>
      <c r="K55" s="808"/>
      <c r="L55" s="808"/>
      <c r="M55" s="808"/>
      <c r="N55" s="808"/>
      <c r="O55" s="808"/>
      <c r="P55" s="808"/>
      <c r="Q55" s="808"/>
      <c r="R55" s="808"/>
      <c r="S55" s="808"/>
      <c r="T55" s="808"/>
      <c r="U55" s="809"/>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656</v>
      </c>
      <c r="C57" s="808" t="s">
        <v>657</v>
      </c>
      <c r="D57" s="808"/>
      <c r="E57" s="808"/>
      <c r="F57" s="808"/>
      <c r="G57" s="808"/>
      <c r="H57" s="808"/>
      <c r="I57" s="808"/>
      <c r="J57" s="808"/>
      <c r="K57" s="808"/>
      <c r="L57" s="808"/>
      <c r="M57" s="808"/>
      <c r="N57" s="808"/>
      <c r="O57" s="808"/>
      <c r="P57" s="808"/>
      <c r="Q57" s="808"/>
      <c r="R57" s="808"/>
      <c r="S57" s="808"/>
      <c r="T57" s="808"/>
      <c r="U57" s="809"/>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658</v>
      </c>
      <c r="C59" s="726" t="s">
        <v>659</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6"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28515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13" t="s">
        <v>719</v>
      </c>
      <c r="C3" s="814"/>
      <c r="D3" s="814"/>
      <c r="E3" s="814"/>
      <c r="F3" s="815"/>
      <c r="G3" s="122"/>
    </row>
    <row r="4" spans="2:20" ht="16.5" customHeight="1">
      <c r="B4" s="816"/>
      <c r="C4" s="817"/>
      <c r="D4" s="817"/>
      <c r="E4" s="817"/>
      <c r="F4" s="818"/>
      <c r="G4" s="122"/>
    </row>
    <row r="5" spans="2:20" ht="71.25" customHeight="1">
      <c r="B5" s="816"/>
      <c r="C5" s="817"/>
      <c r="D5" s="817"/>
      <c r="E5" s="817"/>
      <c r="F5" s="818"/>
      <c r="G5" s="122"/>
    </row>
    <row r="6" spans="2:20" ht="21.75" customHeight="1">
      <c r="B6" s="819"/>
      <c r="C6" s="820"/>
      <c r="D6" s="820"/>
      <c r="E6" s="820"/>
      <c r="F6" s="821"/>
      <c r="G6" s="122"/>
    </row>
    <row r="8" spans="2:20" ht="21">
      <c r="B8" s="812" t="s">
        <v>481</v>
      </c>
      <c r="C8" s="812"/>
      <c r="D8" s="812"/>
      <c r="E8" s="812"/>
      <c r="F8" s="812"/>
      <c r="G8" s="81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584</v>
      </c>
      <c r="F22" s="655" t="s">
        <v>448</v>
      </c>
      <c r="G22" s="174"/>
      <c r="M22" s="644"/>
      <c r="T22" s="644"/>
    </row>
    <row r="23" spans="2:20" s="103" customFormat="1" ht="35.25" customHeight="1">
      <c r="B23" s="647" t="s">
        <v>458</v>
      </c>
      <c r="C23" s="653" t="s">
        <v>438</v>
      </c>
      <c r="D23" s="656" t="s">
        <v>444</v>
      </c>
      <c r="E23" s="660" t="s">
        <v>584</v>
      </c>
      <c r="F23" s="656" t="s">
        <v>448</v>
      </c>
      <c r="G23" s="174"/>
      <c r="M23" s="644"/>
      <c r="T23" s="644"/>
    </row>
    <row r="24" spans="2:20" s="103" customFormat="1" ht="34.5" customHeight="1">
      <c r="B24" s="647" t="s">
        <v>455</v>
      </c>
      <c r="C24" s="653" t="s">
        <v>438</v>
      </c>
      <c r="D24" s="656" t="s">
        <v>445</v>
      </c>
      <c r="E24" s="660" t="s">
        <v>584</v>
      </c>
      <c r="F24" s="656" t="s">
        <v>448</v>
      </c>
      <c r="G24" s="174"/>
      <c r="M24" s="644"/>
      <c r="T24" s="644"/>
    </row>
    <row r="25" spans="2:20" s="103" customFormat="1" ht="32.25" customHeight="1">
      <c r="B25" s="648" t="s">
        <v>456</v>
      </c>
      <c r="C25" s="653" t="s">
        <v>437</v>
      </c>
      <c r="D25" s="656" t="s">
        <v>446</v>
      </c>
      <c r="E25" s="661" t="s">
        <v>603</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567</v>
      </c>
      <c r="H1" s="120" t="s">
        <v>578</v>
      </c>
    </row>
    <row r="2" spans="1:8">
      <c r="A2" s="12" t="s">
        <v>29</v>
      </c>
      <c r="B2" s="12" t="s">
        <v>27</v>
      </c>
      <c r="C2" s="10">
        <v>2006</v>
      </c>
      <c r="D2" s="12" t="s">
        <v>416</v>
      </c>
      <c r="E2" s="10">
        <f>'2. LRAMVA Threshold'!D9</f>
        <v>0</v>
      </c>
      <c r="F2" s="26" t="s">
        <v>170</v>
      </c>
      <c r="G2" s="12" t="s">
        <v>568</v>
      </c>
      <c r="H2" s="12" t="s">
        <v>586</v>
      </c>
    </row>
    <row r="3" spans="1:8">
      <c r="A3" s="12" t="s">
        <v>371</v>
      </c>
      <c r="B3" s="12" t="s">
        <v>27</v>
      </c>
      <c r="C3" s="10">
        <v>2007</v>
      </c>
      <c r="D3" s="12" t="s">
        <v>417</v>
      </c>
      <c r="E3" s="10">
        <f>'2. LRAMVA Threshold'!D24</f>
        <v>2015</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4" zoomScale="75" zoomScaleNormal="75" workbookViewId="0">
      <selection activeCell="D87" sqref="D87"/>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755</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745</v>
      </c>
      <c r="E14" s="130"/>
      <c r="F14" s="124" t="s">
        <v>548</v>
      </c>
      <c r="H14" s="541" t="s">
        <v>756</v>
      </c>
      <c r="J14" s="124" t="s">
        <v>515</v>
      </c>
      <c r="L14" s="132"/>
      <c r="N14" s="103"/>
      <c r="Q14" s="99"/>
      <c r="R14" s="96"/>
    </row>
    <row r="15" spans="2:22" ht="26.25" customHeight="1" thickBot="1">
      <c r="B15" s="124" t="s">
        <v>424</v>
      </c>
      <c r="C15" s="106"/>
      <c r="D15" s="541" t="s">
        <v>759</v>
      </c>
      <c r="F15" s="124" t="s">
        <v>414</v>
      </c>
      <c r="G15" s="127"/>
      <c r="H15" s="541" t="s">
        <v>757</v>
      </c>
      <c r="I15" s="17"/>
      <c r="J15" s="124" t="s">
        <v>516</v>
      </c>
      <c r="L15" s="132"/>
      <c r="M15" s="103"/>
      <c r="Q15" s="108"/>
      <c r="R15" s="96"/>
    </row>
    <row r="16" spans="2:22" ht="28.5" customHeight="1" thickBot="1">
      <c r="B16" s="124" t="s">
        <v>454</v>
      </c>
      <c r="C16" s="106"/>
      <c r="D16" s="542" t="s">
        <v>760</v>
      </c>
      <c r="E16" s="103"/>
      <c r="F16" s="124" t="s">
        <v>434</v>
      </c>
      <c r="G16" s="125"/>
      <c r="H16" s="542" t="s">
        <v>758</v>
      </c>
      <c r="I16" s="103"/>
      <c r="K16" s="195"/>
      <c r="L16" s="195"/>
      <c r="M16" s="195"/>
      <c r="N16" s="195"/>
      <c r="Q16" s="115"/>
      <c r="R16" s="96"/>
    </row>
    <row r="17" spans="1:21" ht="29.25" customHeight="1">
      <c r="B17" s="124" t="s">
        <v>421</v>
      </c>
      <c r="C17" s="106"/>
      <c r="D17" s="732">
        <v>33962.36</v>
      </c>
      <c r="E17" s="121"/>
      <c r="F17" s="739" t="s">
        <v>669</v>
      </c>
      <c r="G17" s="195"/>
      <c r="H17" s="733">
        <v>2</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SUM(R54,R57,R60,R63,R66,R69,R72,R75,R78)</f>
        <v>91897.144113063521</v>
      </c>
      <c r="I19" s="17"/>
      <c r="J19" s="115"/>
      <c r="K19" s="115"/>
      <c r="L19" s="115"/>
      <c r="M19" s="115"/>
      <c r="N19" s="115"/>
      <c r="P19" s="115"/>
      <c r="Q19" s="115"/>
      <c r="R19" s="96"/>
    </row>
    <row r="20" spans="1:21" ht="27.75" customHeight="1" thickBot="1">
      <c r="E20" s="9"/>
      <c r="F20" s="124" t="s">
        <v>436</v>
      </c>
      <c r="G20" s="602" t="s">
        <v>364</v>
      </c>
      <c r="H20" s="131">
        <f>-SUM(R55,R58,R61,R64,R67,R70,R73,R76,R79)</f>
        <v>41273.494420000003</v>
      </c>
      <c r="I20" s="17"/>
      <c r="J20" s="115"/>
      <c r="P20" s="115"/>
      <c r="Q20" s="115"/>
      <c r="R20" s="96"/>
    </row>
    <row r="21" spans="1:21" ht="27.75" customHeight="1" thickBot="1">
      <c r="C21" s="32"/>
      <c r="D21" s="32"/>
      <c r="E21" s="32"/>
      <c r="F21" s="124" t="s">
        <v>408</v>
      </c>
      <c r="G21" s="602" t="s">
        <v>365</v>
      </c>
      <c r="H21" s="188">
        <f>R84</f>
        <v>2565.0788434225442</v>
      </c>
      <c r="I21" s="103"/>
      <c r="P21" s="115"/>
      <c r="Q21" s="115"/>
      <c r="R21" s="96"/>
    </row>
    <row r="22" spans="1:21" ht="27.75" customHeight="1">
      <c r="C22" s="32"/>
      <c r="D22" s="32"/>
      <c r="E22" s="32"/>
      <c r="F22" s="124" t="s">
        <v>510</v>
      </c>
      <c r="G22" s="602" t="s">
        <v>449</v>
      </c>
      <c r="H22" s="188">
        <f>H19-H20+H21</f>
        <v>53188.728536486065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24" t="s">
        <v>676</v>
      </c>
      <c r="C26" s="824"/>
      <c r="D26" s="824"/>
      <c r="E26" s="824"/>
      <c r="F26" s="824"/>
      <c r="G26" s="824"/>
    </row>
    <row r="27" spans="1:21" ht="14.25" customHeight="1">
      <c r="A27" s="28"/>
      <c r="B27" s="547"/>
      <c r="C27" s="547"/>
      <c r="D27" s="537"/>
      <c r="E27" s="537"/>
      <c r="F27" s="537"/>
      <c r="G27" s="547"/>
    </row>
    <row r="28" spans="1:21" s="17" customFormat="1" ht="27" customHeight="1">
      <c r="B28" s="825" t="s">
        <v>507</v>
      </c>
      <c r="C28" s="826"/>
      <c r="D28" s="133" t="s">
        <v>41</v>
      </c>
      <c r="E28" s="134" t="s">
        <v>667</v>
      </c>
      <c r="F28" s="134" t="s">
        <v>408</v>
      </c>
      <c r="G28" s="135" t="s">
        <v>409</v>
      </c>
      <c r="T28" s="136"/>
      <c r="U28" s="136"/>
    </row>
    <row r="29" spans="1:21" ht="20.25" customHeight="1">
      <c r="B29" s="822" t="s">
        <v>29</v>
      </c>
      <c r="C29" s="823"/>
      <c r="D29" s="637" t="s">
        <v>27</v>
      </c>
      <c r="E29" s="138">
        <f>SUM(D54:D80)</f>
        <v>36788.873595583289</v>
      </c>
      <c r="F29" s="139">
        <f>D84</f>
        <v>2036.3525261133584</v>
      </c>
      <c r="G29" s="138">
        <f>E29+F29</f>
        <v>38825.226121696651</v>
      </c>
    </row>
    <row r="30" spans="1:21" ht="20.25" customHeight="1">
      <c r="B30" s="822" t="s">
        <v>371</v>
      </c>
      <c r="C30" s="823"/>
      <c r="D30" s="637" t="s">
        <v>27</v>
      </c>
      <c r="E30" s="140">
        <f>SUM(E54:E80)</f>
        <v>14463.855968402633</v>
      </c>
      <c r="F30" s="141">
        <f>E84</f>
        <v>784.44512480900937</v>
      </c>
      <c r="G30" s="140">
        <f>E30+F30</f>
        <v>15248.301093211643</v>
      </c>
    </row>
    <row r="31" spans="1:21" ht="20.25" customHeight="1">
      <c r="B31" s="822" t="s">
        <v>740</v>
      </c>
      <c r="C31" s="823"/>
      <c r="D31" s="637" t="s">
        <v>28</v>
      </c>
      <c r="E31" s="140">
        <f>SUM(F54:F80)</f>
        <v>5095.1266503241595</v>
      </c>
      <c r="F31" s="141">
        <f>F84</f>
        <v>232.34635782853709</v>
      </c>
      <c r="G31" s="140">
        <f t="shared" ref="G31:G34" si="0">E31+F31</f>
        <v>5327.4730081526968</v>
      </c>
    </row>
    <row r="32" spans="1:21" ht="20.25" customHeight="1">
      <c r="B32" s="822" t="s">
        <v>741</v>
      </c>
      <c r="C32" s="823"/>
      <c r="D32" s="637" t="s">
        <v>28</v>
      </c>
      <c r="E32" s="140">
        <f>SUM(G54:G80)</f>
        <v>9777.6502124734507</v>
      </c>
      <c r="F32" s="141">
        <f>G84</f>
        <v>430.23741385260723</v>
      </c>
      <c r="G32" s="140">
        <f t="shared" si="0"/>
        <v>10207.887626326057</v>
      </c>
    </row>
    <row r="33" spans="2:22" ht="20.25" customHeight="1">
      <c r="B33" s="822" t="s">
        <v>742</v>
      </c>
      <c r="C33" s="823"/>
      <c r="D33" s="637" t="s">
        <v>28</v>
      </c>
      <c r="E33" s="140">
        <f>SUM(H54:H80)</f>
        <v>-19.377224000000002</v>
      </c>
      <c r="F33" s="141">
        <f>H84</f>
        <v>-1.0298235499458332</v>
      </c>
      <c r="G33" s="140">
        <f>E33+F33</f>
        <v>-20.407047549945837</v>
      </c>
    </row>
    <row r="34" spans="2:22" ht="20.25" customHeight="1">
      <c r="B34" s="822" t="s">
        <v>743</v>
      </c>
      <c r="C34" s="823"/>
      <c r="D34" s="637" t="s">
        <v>28</v>
      </c>
      <c r="E34" s="140">
        <f>SUM(I54:I80)</f>
        <v>-15482.479509719999</v>
      </c>
      <c r="F34" s="141">
        <f>I84</f>
        <v>-917.27275563102205</v>
      </c>
      <c r="G34" s="140">
        <f t="shared" si="0"/>
        <v>-16399.75226535102</v>
      </c>
    </row>
    <row r="35" spans="2:22" ht="20.25" customHeight="1">
      <c r="B35" s="822"/>
      <c r="C35" s="823"/>
      <c r="D35" s="637"/>
      <c r="E35" s="140">
        <f>SUM(J54:J80)</f>
        <v>0</v>
      </c>
      <c r="F35" s="141">
        <f>J84</f>
        <v>0</v>
      </c>
      <c r="G35" s="140">
        <f>E35+F35</f>
        <v>0</v>
      </c>
    </row>
    <row r="36" spans="2:22" ht="20.25" customHeight="1">
      <c r="B36" s="822"/>
      <c r="C36" s="823"/>
      <c r="D36" s="637"/>
      <c r="E36" s="140">
        <f>SUM(K54:K80)</f>
        <v>0</v>
      </c>
      <c r="F36" s="141">
        <f>K84</f>
        <v>0</v>
      </c>
      <c r="G36" s="140">
        <f t="shared" ref="G36:G42" si="1">E36+F36</f>
        <v>0</v>
      </c>
    </row>
    <row r="37" spans="2:22" ht="20.25" customHeight="1">
      <c r="B37" s="822"/>
      <c r="C37" s="823"/>
      <c r="D37" s="637"/>
      <c r="E37" s="140">
        <f>SUM(L54:L80)</f>
        <v>0</v>
      </c>
      <c r="F37" s="141">
        <f>L84</f>
        <v>0</v>
      </c>
      <c r="G37" s="140">
        <f t="shared" si="1"/>
        <v>0</v>
      </c>
    </row>
    <row r="38" spans="2:22" ht="20.25" customHeight="1">
      <c r="B38" s="822"/>
      <c r="C38" s="823"/>
      <c r="D38" s="637"/>
      <c r="E38" s="140">
        <f>SUM(M54:M80)</f>
        <v>0</v>
      </c>
      <c r="F38" s="141">
        <f>M84</f>
        <v>0</v>
      </c>
      <c r="G38" s="140">
        <f t="shared" si="1"/>
        <v>0</v>
      </c>
    </row>
    <row r="39" spans="2:22" ht="20.25" customHeight="1">
      <c r="B39" s="822"/>
      <c r="C39" s="823"/>
      <c r="D39" s="637"/>
      <c r="E39" s="140">
        <f>SUM(N54:N80)</f>
        <v>0</v>
      </c>
      <c r="F39" s="141">
        <f>N84</f>
        <v>0</v>
      </c>
      <c r="G39" s="140">
        <f t="shared" si="1"/>
        <v>0</v>
      </c>
    </row>
    <row r="40" spans="2:22" ht="20.25" customHeight="1">
      <c r="B40" s="822"/>
      <c r="C40" s="823"/>
      <c r="D40" s="637"/>
      <c r="E40" s="140">
        <f>SUM(O54:O80)</f>
        <v>0</v>
      </c>
      <c r="F40" s="141">
        <f>O84</f>
        <v>0</v>
      </c>
      <c r="G40" s="140">
        <f t="shared" si="1"/>
        <v>0</v>
      </c>
    </row>
    <row r="41" spans="2:22" ht="20.25" customHeight="1">
      <c r="B41" s="822"/>
      <c r="C41" s="823"/>
      <c r="D41" s="637"/>
      <c r="E41" s="140">
        <f>SUM(P54:P80)</f>
        <v>0</v>
      </c>
      <c r="F41" s="141">
        <f>P84</f>
        <v>0</v>
      </c>
      <c r="G41" s="140">
        <f t="shared" si="1"/>
        <v>0</v>
      </c>
    </row>
    <row r="42" spans="2:22" ht="20.25" customHeight="1">
      <c r="B42" s="822"/>
      <c r="C42" s="823"/>
      <c r="D42" s="638"/>
      <c r="E42" s="142">
        <f>SUM(Q54:Q80)</f>
        <v>0</v>
      </c>
      <c r="F42" s="143">
        <f>Q84</f>
        <v>0</v>
      </c>
      <c r="G42" s="142">
        <f t="shared" si="1"/>
        <v>0</v>
      </c>
    </row>
    <row r="43" spans="2:22" s="8" customFormat="1" ht="21" customHeight="1">
      <c r="B43" s="827" t="s">
        <v>26</v>
      </c>
      <c r="C43" s="828"/>
      <c r="D43" s="137"/>
      <c r="E43" s="144">
        <f>SUM(E29:E42)</f>
        <v>50623.649693063533</v>
      </c>
      <c r="F43" s="144">
        <f>SUM(F29:F42)</f>
        <v>2565.0788434225442</v>
      </c>
      <c r="G43" s="144">
        <f>SUM(G29:G42)</f>
        <v>53188.728536486073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4" t="s">
        <v>606</v>
      </c>
      <c r="C48" s="824"/>
      <c r="D48" s="824"/>
      <c r="E48" s="824"/>
      <c r="F48" s="824"/>
      <c r="G48" s="824"/>
      <c r="H48" s="824"/>
      <c r="I48" s="824"/>
      <c r="J48" s="824"/>
      <c r="K48" s="824"/>
      <c r="L48" s="824"/>
      <c r="M48" s="616"/>
      <c r="N48" s="105"/>
      <c r="O48" s="105"/>
      <c r="P48" s="105"/>
      <c r="Q48" s="105"/>
      <c r="R48" s="105"/>
      <c r="T48" s="37"/>
      <c r="U48" s="19"/>
      <c r="V48" s="38"/>
    </row>
    <row r="49" spans="2:22" s="28" customFormat="1" ht="41.1" customHeight="1">
      <c r="B49" s="824" t="s">
        <v>562</v>
      </c>
      <c r="C49" s="824"/>
      <c r="D49" s="824"/>
      <c r="E49" s="824"/>
      <c r="F49" s="824"/>
      <c r="G49" s="824"/>
      <c r="H49" s="824"/>
      <c r="I49" s="824"/>
      <c r="J49" s="824"/>
      <c r="K49" s="824"/>
      <c r="L49" s="824"/>
      <c r="M49" s="616"/>
      <c r="N49" s="105"/>
      <c r="O49" s="105"/>
      <c r="P49" s="105"/>
      <c r="Q49" s="105"/>
      <c r="R49" s="105"/>
      <c r="T49" s="37"/>
      <c r="U49" s="19"/>
      <c r="V49" s="38"/>
    </row>
    <row r="50" spans="2:22" s="28" customFormat="1" ht="18" customHeight="1">
      <c r="B50" s="824" t="s">
        <v>675</v>
      </c>
      <c r="C50" s="824"/>
      <c r="D50" s="824"/>
      <c r="E50" s="824"/>
      <c r="F50" s="824"/>
      <c r="G50" s="824"/>
      <c r="H50" s="824"/>
      <c r="I50" s="824"/>
      <c r="J50" s="824"/>
      <c r="K50" s="824"/>
      <c r="L50" s="82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50-1499 KW</v>
      </c>
      <c r="G52" s="135" t="str">
        <f>IF($B32&lt;&gt;"",$B32,"")</f>
        <v>Intermediate</v>
      </c>
      <c r="H52" s="135" t="str">
        <f>IF($B33&lt;&gt;"",$B33,"")</f>
        <v>Sentinel</v>
      </c>
      <c r="I52" s="135" t="str">
        <f>IF($B34&lt;&gt;"",$B34,"")</f>
        <v xml:space="preserve">Street Lighting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1801.668457938388</v>
      </c>
      <c r="E63" s="156">
        <f>'4.  2011-2014 LRAM'!Z521</f>
        <v>1609.5419894493002</v>
      </c>
      <c r="F63" s="156">
        <f>'4.  2011-2014 LRAM'!AA521</f>
        <v>885.71380850462231</v>
      </c>
      <c r="G63" s="156">
        <f>'4.  2011-2014 LRAM'!AB521</f>
        <v>235.20175925916598</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4532.1260151514762</v>
      </c>
      <c r="U63" s="152"/>
      <c r="V63" s="153"/>
    </row>
    <row r="64" spans="2:22" s="163" customFormat="1">
      <c r="B64" s="154" t="s">
        <v>39</v>
      </c>
      <c r="C64" s="155"/>
      <c r="D64" s="156">
        <f>-'4.  2011-2014 LRAM'!Y522</f>
        <v>-2597.84</v>
      </c>
      <c r="E64" s="156">
        <f>-'4.  2011-2014 LRAM'!Z522</f>
        <v>-498.40630000000004</v>
      </c>
      <c r="F64" s="156">
        <f>-'4.  2011-2014 LRAM'!AA522</f>
        <v>-1004.1015279999999</v>
      </c>
      <c r="G64" s="156">
        <f>-'4.  2011-2014 LRAM'!AB522</f>
        <v>-415.39297500000004</v>
      </c>
      <c r="H64" s="156">
        <f>-'4.  2011-2014 LRAM'!AC522</f>
        <v>-1.4351080000000001</v>
      </c>
      <c r="I64" s="156">
        <f>-'4.  2011-2014 LRAM'!AD522</f>
        <v>-3222.8090589999997</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-7739.9849699999995</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7297.405391012745</v>
      </c>
      <c r="E66" s="164">
        <f>'5.  2015-2020 LRAM'!Z204</f>
        <v>2308.6832120256004</v>
      </c>
      <c r="F66" s="164">
        <f>'5.  2015-2020 LRAM'!AA204</f>
        <v>1333.4685351582195</v>
      </c>
      <c r="G66" s="164">
        <f>'5.  2015-2020 LRAM'!AB204</f>
        <v>400.23033118997034</v>
      </c>
      <c r="H66" s="164">
        <f>'5.  2015-2020 LRAM'!AC204</f>
        <v>0</v>
      </c>
      <c r="I66" s="164">
        <f>'5.  2015-2020 LRAM'!AD204</f>
        <v>1084.04321256</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12423.830681946534</v>
      </c>
      <c r="U66" s="152"/>
      <c r="V66" s="153"/>
    </row>
    <row r="67" spans="2:22" s="163" customFormat="1">
      <c r="B67" s="154" t="s">
        <v>93</v>
      </c>
      <c r="C67" s="155"/>
      <c r="D67" s="164">
        <f>-'5.  2015-2020 LRAM'!Y205</f>
        <v>-2224.4005000000002</v>
      </c>
      <c r="E67" s="164">
        <f>-'5.  2015-2020 LRAM'!Z205</f>
        <v>-476.08960000000002</v>
      </c>
      <c r="F67" s="164">
        <f>-'5.  2015-2020 LRAM'!AA205</f>
        <v>-832.20218399999999</v>
      </c>
      <c r="G67" s="164">
        <f>-'5.  2015-2020 LRAM'!AB205</f>
        <v>-449.18558999999999</v>
      </c>
      <c r="H67" s="164">
        <f>-'5.  2015-2020 LRAM'!AC205</f>
        <v>-2.9343860000000004</v>
      </c>
      <c r="I67" s="164">
        <f>-'5.  2015-2020 LRAM'!AD205</f>
        <v>-3440.4544019999998</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-7425.266662</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11762.825329472482</v>
      </c>
      <c r="E69" s="156">
        <f>'5.  2015-2020 LRAM'!Z388</f>
        <v>3873.7779203497994</v>
      </c>
      <c r="F69" s="156">
        <f>'5.  2015-2020 LRAM'!AA388</f>
        <v>1741.7449931850183</v>
      </c>
      <c r="G69" s="156">
        <f>'5.  2015-2020 LRAM'!AB388</f>
        <v>2820.5862023476157</v>
      </c>
      <c r="H69" s="156">
        <f>'5.  2015-2020 LRAM'!AC388</f>
        <v>0</v>
      </c>
      <c r="I69" s="156">
        <f>'5.  2015-2020 LRAM'!AD388</f>
        <v>1118.3539815600002</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21317.288426914914</v>
      </c>
      <c r="U69" s="152"/>
      <c r="V69" s="153"/>
    </row>
    <row r="70" spans="2:22" s="163" customFormat="1">
      <c r="B70" s="154" t="s">
        <v>224</v>
      </c>
      <c r="C70" s="155"/>
      <c r="D70" s="156">
        <f>-'5.  2015-2020 LRAM'!Y389</f>
        <v>-2045.799</v>
      </c>
      <c r="E70" s="156">
        <f>-'5.  2015-2020 LRAM'!Z389</f>
        <v>-461.21179999999998</v>
      </c>
      <c r="F70" s="156">
        <f>-'5.  2015-2020 LRAM'!AA389</f>
        <v>-746.25251200000002</v>
      </c>
      <c r="G70" s="156">
        <f>-'5.  2015-2020 LRAM'!AB389</f>
        <v>-466.06156499999992</v>
      </c>
      <c r="H70" s="156">
        <f>-'5.  2015-2020 LRAM'!AC389</f>
        <v>-3.684002</v>
      </c>
      <c r="I70" s="156">
        <f>-'5.  2015-2020 LRAM'!AD389</f>
        <v>-3549.347327</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-7272.3562060000004</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14561.791896149927</v>
      </c>
      <c r="E72" s="156">
        <f>'5.  2015-2020 LRAM'!Z572</f>
        <v>3142.195418209034</v>
      </c>
      <c r="F72" s="156">
        <f>'5.  2015-2020 LRAM'!AA572</f>
        <v>1755.4925089022599</v>
      </c>
      <c r="G72" s="156">
        <f>'5.  2015-2020 LRAM'!AB572</f>
        <v>2990.1916792012407</v>
      </c>
      <c r="H72" s="156">
        <f>'5.  2015-2020 LRAM'!AC572</f>
        <v>0</v>
      </c>
      <c r="I72" s="156">
        <f>'5.  2015-2020 LRAM'!AD572</f>
        <v>1131.4142097600002</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23581.085712222466</v>
      </c>
      <c r="U72" s="152"/>
      <c r="V72" s="153"/>
    </row>
    <row r="73" spans="2:22" s="163" customFormat="1">
      <c r="B73" s="154" t="s">
        <v>226</v>
      </c>
      <c r="C73" s="155"/>
      <c r="D73" s="156">
        <f>-'5.  2015-2020 LRAM'!Y573</f>
        <v>-1607.4135000000001</v>
      </c>
      <c r="E73" s="156">
        <f>-'5.  2015-2020 LRAM'!Z573</f>
        <v>-468.65070000000003</v>
      </c>
      <c r="F73" s="156">
        <f>-'5.  2015-2020 LRAM'!AA573</f>
        <v>-754.94696800000008</v>
      </c>
      <c r="G73" s="156">
        <f>-'5.  2015-2020 LRAM'!AB573</f>
        <v>-471.51067499999994</v>
      </c>
      <c r="H73" s="156">
        <f>-'5.  2015-2020 LRAM'!AC573</f>
        <v>-3.7270120000000002</v>
      </c>
      <c r="I73" s="156">
        <f>-'5.  2015-2020 LRAM'!AD573</f>
        <v>-3590.7968919999998</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-6897.0457470000001</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8955.293632816747</v>
      </c>
      <c r="E75" s="156">
        <f>'5.  2015-2020 LRAM'!Z756</f>
        <v>3331.5569257023999</v>
      </c>
      <c r="F75" s="156">
        <f>'5.  2015-2020 LRAM'!AA756</f>
        <v>2114.630586240964</v>
      </c>
      <c r="G75" s="156">
        <f>'5.  2015-2020 LRAM'!AB756</f>
        <v>3028.3588519931154</v>
      </c>
      <c r="H75" s="156">
        <f>'5.  2015-2020 LRAM'!AC756</f>
        <v>0</v>
      </c>
      <c r="I75" s="156">
        <f>'5.  2015-2020 LRAM'!AD756</f>
        <v>1145.89114068</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18575.731137433228</v>
      </c>
      <c r="U75" s="152"/>
      <c r="V75" s="153"/>
    </row>
    <row r="76" spans="2:22" s="163" customFormat="1" ht="16.5" customHeight="1">
      <c r="B76" s="154" t="s">
        <v>228</v>
      </c>
      <c r="C76" s="155"/>
      <c r="D76" s="156">
        <f>-'5.  2015-2020 LRAM'!Y757</f>
        <v>-925.48050000000001</v>
      </c>
      <c r="E76" s="156">
        <f>-'5.  2015-2020 LRAM'!Z757</f>
        <v>-476.08960000000002</v>
      </c>
      <c r="F76" s="156">
        <f>-'5.  2015-2020 LRAM'!AA757</f>
        <v>-764.63631199999998</v>
      </c>
      <c r="G76" s="156">
        <f>-'5.  2015-2020 LRAM'!AB757</f>
        <v>-477.52909499999993</v>
      </c>
      <c r="H76" s="156">
        <f>-'5.  2015-2020 LRAM'!AC757</f>
        <v>-3.7747600000000001</v>
      </c>
      <c r="I76" s="156">
        <f>-'5.  2015-2020 LRAM'!AD757</f>
        <v>-3636.7426809999997</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-6284.2529479999994</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2038.1333881930002</v>
      </c>
      <c r="E78" s="156">
        <f>'5.  2015-2020 LRAM'!Z940</f>
        <v>3062.0770026665</v>
      </c>
      <c r="F78" s="156">
        <f>'5.  2015-2020 LRAM'!AA940</f>
        <v>2140.3683543330767</v>
      </c>
      <c r="G78" s="156">
        <f>'5.  2015-2020 LRAM'!AB940</f>
        <v>3066.2681384823418</v>
      </c>
      <c r="H78" s="156">
        <f>'5.  2015-2020 LRAM'!AC940</f>
        <v>0</v>
      </c>
      <c r="I78" s="156">
        <f>'5.  2015-2020 LRAM'!AD940</f>
        <v>1160.2352557200002</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11467.082139394919</v>
      </c>
      <c r="U78" s="152"/>
      <c r="V78" s="153"/>
    </row>
    <row r="79" spans="2:22" s="163" customFormat="1">
      <c r="B79" s="154" t="s">
        <v>230</v>
      </c>
      <c r="C79" s="155"/>
      <c r="D79" s="156">
        <f>-'5.  2015-2020 LRAM'!Y941</f>
        <v>-227.31100000000001</v>
      </c>
      <c r="E79" s="156">
        <f>-'5.  2015-2020 LRAM'!Z941</f>
        <v>-483.52849999999995</v>
      </c>
      <c r="F79" s="156">
        <f>-'5.  2015-2020 LRAM'!AA941</f>
        <v>-774.15263200000004</v>
      </c>
      <c r="G79" s="156">
        <f>-'5.  2015-2020 LRAM'!AB941</f>
        <v>-483.50684999999999</v>
      </c>
      <c r="H79" s="156">
        <f>-'5.  2015-2020 LRAM'!AC941</f>
        <v>-3.8219560000000001</v>
      </c>
      <c r="I79" s="156">
        <f>-'5.  2015-2020 LRAM'!AD941</f>
        <v>-3682.2669489999994</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-5654.5878869999997</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3026.5742898138001</v>
      </c>
      <c r="F81" s="156">
        <f>'5.  2015-2020 LRAM'!AA1124</f>
        <v>2179.4517365234383</v>
      </c>
      <c r="G81" s="156">
        <f>'5.  2015-2020 LRAM'!AB1124</f>
        <v>3132.7962575256856</v>
      </c>
      <c r="H81" s="156">
        <f>'5.  2015-2020 LRAM'!AC1124</f>
        <v>0</v>
      </c>
      <c r="I81" s="156">
        <f>'5.  2015-2020 LRAM'!AD1124</f>
        <v>1186.9755195600001</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9525.7978034229236</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2036.3525261133584</v>
      </c>
      <c r="E84" s="678">
        <f>'6.  Carrying Charges'!J237</f>
        <v>784.44512480900937</v>
      </c>
      <c r="F84" s="678">
        <f>'6.  Carrying Charges'!K237</f>
        <v>232.34635782853709</v>
      </c>
      <c r="G84" s="678">
        <f>'6.  Carrying Charges'!L237</f>
        <v>430.23741385260723</v>
      </c>
      <c r="H84" s="678">
        <f>'6.  Carrying Charges'!M237</f>
        <v>-1.0298235499458332</v>
      </c>
      <c r="I84" s="678">
        <f>'6.  Carrying Charges'!N237</f>
        <v>-917.27275563102205</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2565.0788434225442</v>
      </c>
      <c r="U84" s="152"/>
      <c r="V84" s="153"/>
    </row>
    <row r="85" spans="2:22" s="163" customFormat="1" ht="21.75" customHeight="1">
      <c r="B85" s="622" t="s">
        <v>240</v>
      </c>
      <c r="C85" s="623"/>
      <c r="D85" s="622">
        <f>SUM(D54:D80)+D84</f>
        <v>38825.226121696651</v>
      </c>
      <c r="E85" s="622">
        <f t="shared" ref="E85:Q85" si="2">SUM(E54:E80)+E84</f>
        <v>15248.301093211643</v>
      </c>
      <c r="F85" s="622">
        <f t="shared" si="2"/>
        <v>5327.4730081526968</v>
      </c>
      <c r="G85" s="622">
        <f t="shared" si="2"/>
        <v>10207.887626326057</v>
      </c>
      <c r="H85" s="622">
        <f t="shared" si="2"/>
        <v>-20.407047549945837</v>
      </c>
      <c r="I85" s="622">
        <f t="shared" si="2"/>
        <v>-16399.75226535102</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53188.72853648608</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7"/>
      <c r="U95" s="197"/>
    </row>
    <row r="96" spans="2:22" s="90" customFormat="1" ht="23.25" hidden="1" customHeight="1">
      <c r="B96" s="198">
        <v>2014</v>
      </c>
      <c r="C96" s="558"/>
      <c r="D96" s="558"/>
      <c r="E96" s="558"/>
      <c r="F96" s="556">
        <f>SUM('4.  2011-2014 LRAM'!Y520:AL520)</f>
        <v>4532.1260151514762</v>
      </c>
      <c r="G96" s="556">
        <f>SUM('5.  2015-2020 LRAM'!Y202:AL202)</f>
        <v>3901.9505905465344</v>
      </c>
      <c r="H96" s="555">
        <f>SUM('5.  2015-2020 LRAM'!Y385:AL385)</f>
        <v>3580.4254865149151</v>
      </c>
      <c r="I96" s="556">
        <f>SUM('5.  2015-2020 LRAM'!Y568:AL568)</f>
        <v>2305.6961639301785</v>
      </c>
      <c r="J96" s="555">
        <f>SUM('5.  2015-2020 LRAM'!Y751:AL751)</f>
        <v>1916.7893488613909</v>
      </c>
      <c r="K96" s="555">
        <f>SUM('5.  2015-2020 LRAM'!Y934:AL934)</f>
        <v>1539.6999021077061</v>
      </c>
      <c r="L96" s="555">
        <f>SUM('5.  2015-2020 LRAM'!Y1117:AL1117)</f>
        <v>1422.5971311181393</v>
      </c>
      <c r="M96" s="555">
        <f>SUM(F96:L96)</f>
        <v>19199.28463823034</v>
      </c>
      <c r="T96" s="197"/>
      <c r="U96" s="197"/>
    </row>
    <row r="97" spans="2:21" s="90" customFormat="1" ht="23.25" hidden="1" customHeight="1">
      <c r="B97" s="198">
        <v>2015</v>
      </c>
      <c r="C97" s="558"/>
      <c r="D97" s="558"/>
      <c r="E97" s="558"/>
      <c r="F97" s="558"/>
      <c r="G97" s="556">
        <f>SUM('5.  2015-2020 LRAM'!Y203:AL203)</f>
        <v>8521.8800914000003</v>
      </c>
      <c r="H97" s="555">
        <f>SUM('5.  2015-2020 LRAM'!Y386:AL386)</f>
        <v>7926.4578182400001</v>
      </c>
      <c r="I97" s="556">
        <f>SUM('5.  2015-2020 LRAM'!Y569:AL569)</f>
        <v>6808.4281749000002</v>
      </c>
      <c r="J97" s="555">
        <f>SUM('5.  2015-2020 LRAM'!Y752:AL752)</f>
        <v>5062.0023046400001</v>
      </c>
      <c r="K97" s="555">
        <f>SUM('5.  2015-2020 LRAM'!Y935:AL935)</f>
        <v>3263.9820915400005</v>
      </c>
      <c r="L97" s="555">
        <f>SUM('5.  2015-2020 LRAM'!Y1118:AL1118)</f>
        <v>2722.4923017600004</v>
      </c>
      <c r="M97" s="555">
        <f>SUM(G97:L97)</f>
        <v>34305.242782480003</v>
      </c>
      <c r="T97" s="197"/>
      <c r="U97" s="197"/>
    </row>
    <row r="98" spans="2:21" s="90" customFormat="1" ht="23.25" hidden="1" customHeight="1">
      <c r="B98" s="198">
        <v>2016</v>
      </c>
      <c r="C98" s="558"/>
      <c r="D98" s="558"/>
      <c r="E98" s="558"/>
      <c r="F98" s="558"/>
      <c r="G98" s="558"/>
      <c r="H98" s="555">
        <f>SUM('5.  2015-2020 LRAM'!Y387:AL387)</f>
        <v>9810.4051221599984</v>
      </c>
      <c r="I98" s="556">
        <f>SUM('5.  2015-2020 LRAM'!Y570:AL570)</f>
        <v>8742.9105135000009</v>
      </c>
      <c r="J98" s="555">
        <f>SUM('5.  2015-2020 LRAM'!Y753:AL753)</f>
        <v>7039.4619181599992</v>
      </c>
      <c r="K98" s="555">
        <f>SUM('5.  2015-2020 LRAM'!Y936:AL936)</f>
        <v>5005.6488752200003</v>
      </c>
      <c r="L98" s="555">
        <f>SUM('5.  2015-2020 LRAM'!Y1119:AL1119)</f>
        <v>4439.3692630799997</v>
      </c>
      <c r="M98" s="555">
        <f>SUM(H98:L98)</f>
        <v>35037.795692120002</v>
      </c>
      <c r="T98" s="197"/>
      <c r="U98" s="197"/>
    </row>
    <row r="99" spans="2:21" s="90" customFormat="1" ht="23.25" hidden="1" customHeight="1">
      <c r="B99" s="198">
        <v>2017</v>
      </c>
      <c r="C99" s="558"/>
      <c r="D99" s="558"/>
      <c r="E99" s="558"/>
      <c r="F99" s="558"/>
      <c r="G99" s="558"/>
      <c r="H99" s="558"/>
      <c r="I99" s="555">
        <f>SUM('5.  2015-2020 LRAM'!Y571:AL571)</f>
        <v>5724.0508598922816</v>
      </c>
      <c r="J99" s="555">
        <f>SUM('5.  2015-2020 LRAM'!Y754:AL754)</f>
        <v>2714.5257480000005</v>
      </c>
      <c r="K99" s="555">
        <f>SUM('5.  2015-2020 LRAM'!Y937:AL937)</f>
        <v>944.67722000000003</v>
      </c>
      <c r="L99" s="555">
        <f>SUM('5.  2015-2020 LRAM'!Y1120:AL1120)</f>
        <v>374.77855199999999</v>
      </c>
      <c r="M99" s="555">
        <f>SUM(I99:L99)</f>
        <v>9758.0323798922818</v>
      </c>
      <c r="T99" s="197"/>
      <c r="U99" s="197"/>
    </row>
    <row r="100" spans="2:21" s="90" customFormat="1" ht="23.25" hidden="1" customHeight="1">
      <c r="B100" s="198">
        <v>2018</v>
      </c>
      <c r="C100" s="558"/>
      <c r="D100" s="558"/>
      <c r="E100" s="558"/>
      <c r="F100" s="558"/>
      <c r="G100" s="558"/>
      <c r="H100" s="558"/>
      <c r="I100" s="558"/>
      <c r="J100" s="555">
        <f>SUM('5.  2015-2020 LRAM'!Y755:AL755)</f>
        <v>1842.9518177718353</v>
      </c>
      <c r="K100" s="555">
        <f>SUM('5.  2015-2020 LRAM'!Y938:AL938)</f>
        <v>713.07405052721265</v>
      </c>
      <c r="L100" s="555">
        <f>SUM('5.  2015-2020 LRAM'!Y1121:AL1121)</f>
        <v>566.56055546478547</v>
      </c>
      <c r="M100" s="555">
        <f>SUM(J100:L100)</f>
        <v>3122.5864237638334</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0</v>
      </c>
      <c r="F103" s="555">
        <f>F93+F94+F95+F96</f>
        <v>4532.1260151514762</v>
      </c>
      <c r="G103" s="555">
        <f>G93+G94+G95+G96+G97</f>
        <v>12423.830681946534</v>
      </c>
      <c r="H103" s="555">
        <f>H93+H94+H95+H96+H97+H98</f>
        <v>21317.288426914914</v>
      </c>
      <c r="I103" s="555">
        <f>I93+I94+I95+I96+I97+I98+I99</f>
        <v>23581.085712222462</v>
      </c>
      <c r="J103" s="555">
        <f>J93+J94+J95+J96+J97+J98+J99+J100</f>
        <v>18575.731137433224</v>
      </c>
      <c r="K103" s="555">
        <f>K93+K94+K95+K96+K97+K98+K99+K100+K101</f>
        <v>11467.082139394919</v>
      </c>
      <c r="L103" s="555">
        <f>SUM(L93:L102)</f>
        <v>9525.7978034229236</v>
      </c>
      <c r="M103" s="555">
        <f>SUM(M93:M102)</f>
        <v>101422.94191648645</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7739.9849699999995</v>
      </c>
      <c r="G104" s="553">
        <f>'5.  2015-2020 LRAM'!AM205</f>
        <v>7425.266662</v>
      </c>
      <c r="H104" s="553">
        <f>'5.  2015-2020 LRAM'!AM389</f>
        <v>7272.3562060000004</v>
      </c>
      <c r="I104" s="553">
        <f>'5.  2015-2020 LRAM'!AM573</f>
        <v>6897.0457470000001</v>
      </c>
      <c r="J104" s="553">
        <f>'5.  2015-2020 LRAM'!AM757</f>
        <v>6284.2529479999994</v>
      </c>
      <c r="K104" s="553">
        <f>'5.  2015-2020 LRAM'!AM941</f>
        <v>5654.5878869999997</v>
      </c>
      <c r="L104" s="553">
        <f>'5.  2015-2020 LRAM'!AM1125</f>
        <v>0</v>
      </c>
      <c r="M104" s="555">
        <f>SUM(C104:L104)</f>
        <v>41273.494420000003</v>
      </c>
      <c r="T104" s="89"/>
      <c r="U104" s="89"/>
    </row>
    <row r="105" spans="2:21" ht="24.75" hidden="1" customHeight="1">
      <c r="B105" s="571" t="s">
        <v>43</v>
      </c>
      <c r="C105" s="553">
        <f>'6.  Carrying Charges'!W27</f>
        <v>0</v>
      </c>
      <c r="D105" s="553">
        <f>'6.  Carrying Charges'!W42</f>
        <v>0</v>
      </c>
      <c r="E105" s="553">
        <f>'6.  Carrying Charges'!W57</f>
        <v>0</v>
      </c>
      <c r="F105" s="553">
        <f>'6.  Carrying Charges'!W72</f>
        <v>-21.612949708291929</v>
      </c>
      <c r="G105" s="553">
        <f>'6.  Carrying Charges'!W87</f>
        <v>-34.280268167759246</v>
      </c>
      <c r="H105" s="553">
        <f>'6.  Carrying Charges'!W102</f>
        <v>56.227354162098258</v>
      </c>
      <c r="I105" s="553">
        <f>'6.  Carrying Charges'!W117</f>
        <v>344.27373638993538</v>
      </c>
      <c r="J105" s="553">
        <f>'6.  Carrying Charges'!W132</f>
        <v>1062.5990013511043</v>
      </c>
      <c r="K105" s="553">
        <f>'6.  Carrying Charges'!W147</f>
        <v>2128.1331777536748</v>
      </c>
      <c r="L105" s="553">
        <f>'6.  Carrying Charges'!W162</f>
        <v>2565.0788434225456</v>
      </c>
      <c r="M105" s="555">
        <f>SUM(C105:L105)</f>
        <v>6100.4188952033073</v>
      </c>
    </row>
    <row r="106" spans="2:21" ht="23.25" hidden="1" customHeight="1">
      <c r="B106" s="570" t="s">
        <v>26</v>
      </c>
      <c r="C106" s="553">
        <f>C103-C104+C105</f>
        <v>0</v>
      </c>
      <c r="D106" s="553">
        <f t="shared" ref="D106:J106" si="3">D103-D104+D105</f>
        <v>0</v>
      </c>
      <c r="E106" s="553">
        <f t="shared" si="3"/>
        <v>0</v>
      </c>
      <c r="F106" s="553">
        <f t="shared" si="3"/>
        <v>-3229.4719045568154</v>
      </c>
      <c r="G106" s="553">
        <f t="shared" si="3"/>
        <v>4964.2837517787748</v>
      </c>
      <c r="H106" s="553">
        <f t="shared" si="3"/>
        <v>14101.159575077012</v>
      </c>
      <c r="I106" s="553">
        <f t="shared" si="3"/>
        <v>17028.313701612398</v>
      </c>
      <c r="J106" s="553">
        <f t="shared" si="3"/>
        <v>13354.077190784328</v>
      </c>
      <c r="K106" s="553">
        <f>K103-K104+K105</f>
        <v>7940.6274301485937</v>
      </c>
      <c r="L106" s="553">
        <f>L103-L104+L105</f>
        <v>12090.876646845469</v>
      </c>
      <c r="M106" s="553">
        <f>M103-M104+M105</f>
        <v>66249.866391689749</v>
      </c>
    </row>
    <row r="107" spans="2:21" hidden="1"/>
    <row r="108" spans="2:21">
      <c r="B108" s="588" t="s">
        <v>526</v>
      </c>
      <c r="F108" s="770"/>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7" zoomScale="80" zoomScaleNormal="80" workbookViewId="0">
      <selection activeCell="E30" sqref="E30:F30"/>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611</v>
      </c>
    </row>
    <row r="20" spans="2:8" ht="13.5" customHeight="1"/>
    <row r="21" spans="2:8" ht="41.1" customHeight="1">
      <c r="B21" s="824" t="s">
        <v>674</v>
      </c>
      <c r="C21" s="824"/>
      <c r="D21" s="824"/>
      <c r="E21" s="824"/>
      <c r="F21" s="824"/>
      <c r="G21" s="824"/>
      <c r="H21" s="824"/>
    </row>
    <row r="23" spans="2:8" s="608" customFormat="1" ht="15.75">
      <c r="B23" s="618" t="s">
        <v>546</v>
      </c>
      <c r="C23" s="618" t="s">
        <v>561</v>
      </c>
      <c r="D23" s="618" t="s">
        <v>545</v>
      </c>
      <c r="E23" s="831" t="s">
        <v>34</v>
      </c>
      <c r="F23" s="832"/>
      <c r="G23" s="831" t="s">
        <v>544</v>
      </c>
      <c r="H23" s="832"/>
    </row>
    <row r="24" spans="2:8">
      <c r="B24" s="607">
        <v>1</v>
      </c>
      <c r="C24" s="643" t="s">
        <v>369</v>
      </c>
      <c r="D24" s="606" t="s">
        <v>761</v>
      </c>
      <c r="E24" s="772" t="s">
        <v>763</v>
      </c>
      <c r="F24" s="773"/>
      <c r="G24" s="774" t="s">
        <v>765</v>
      </c>
      <c r="H24" s="775"/>
    </row>
    <row r="25" spans="2:8">
      <c r="B25" s="607">
        <v>2</v>
      </c>
      <c r="C25" s="643" t="s">
        <v>369</v>
      </c>
      <c r="D25" s="606" t="s">
        <v>762</v>
      </c>
      <c r="E25" s="772" t="s">
        <v>764</v>
      </c>
      <c r="F25" s="773"/>
      <c r="G25" s="774" t="s">
        <v>765</v>
      </c>
      <c r="H25" s="775"/>
    </row>
    <row r="26" spans="2:8">
      <c r="B26" s="607">
        <v>3</v>
      </c>
      <c r="C26" s="643" t="s">
        <v>369</v>
      </c>
      <c r="D26" s="606" t="s">
        <v>766</v>
      </c>
      <c r="E26" s="772" t="s">
        <v>767</v>
      </c>
      <c r="F26" s="773"/>
      <c r="G26" s="774" t="s">
        <v>768</v>
      </c>
      <c r="H26" s="775"/>
    </row>
    <row r="27" spans="2:8">
      <c r="B27" s="607">
        <v>4</v>
      </c>
      <c r="C27" s="643" t="s">
        <v>369</v>
      </c>
      <c r="D27" s="606" t="s">
        <v>769</v>
      </c>
      <c r="E27" s="829" t="s">
        <v>770</v>
      </c>
      <c r="F27" s="830"/>
      <c r="G27" s="833" t="s">
        <v>771</v>
      </c>
      <c r="H27" s="834"/>
    </row>
    <row r="28" spans="2:8">
      <c r="B28" s="607">
        <v>5</v>
      </c>
      <c r="C28" s="643" t="s">
        <v>369</v>
      </c>
      <c r="D28" s="606" t="s">
        <v>772</v>
      </c>
      <c r="E28" s="829" t="s">
        <v>773</v>
      </c>
      <c r="F28" s="830"/>
      <c r="G28" s="833" t="s">
        <v>774</v>
      </c>
      <c r="H28" s="834"/>
    </row>
    <row r="29" spans="2:8">
      <c r="B29" s="607">
        <v>6</v>
      </c>
      <c r="C29" s="643" t="s">
        <v>369</v>
      </c>
      <c r="D29" s="606" t="s">
        <v>798</v>
      </c>
      <c r="E29" s="829" t="s">
        <v>764</v>
      </c>
      <c r="F29" s="830"/>
      <c r="G29" s="833" t="s">
        <v>799</v>
      </c>
      <c r="H29" s="834"/>
    </row>
    <row r="30" spans="2:8">
      <c r="B30" s="607">
        <v>7</v>
      </c>
      <c r="C30" s="643"/>
      <c r="D30" s="606"/>
      <c r="E30" s="829"/>
      <c r="F30" s="830"/>
      <c r="G30" s="833"/>
      <c r="H30" s="834"/>
    </row>
    <row r="31" spans="2:8">
      <c r="B31" s="607">
        <v>8</v>
      </c>
      <c r="C31" s="643"/>
      <c r="D31" s="606"/>
      <c r="E31" s="829"/>
      <c r="F31" s="830"/>
      <c r="G31" s="833"/>
      <c r="H31" s="834"/>
    </row>
    <row r="32" spans="2:8">
      <c r="B32" s="607">
        <v>9</v>
      </c>
      <c r="C32" s="643"/>
      <c r="D32" s="606"/>
      <c r="E32" s="829"/>
      <c r="F32" s="830"/>
      <c r="G32" s="833"/>
      <c r="H32" s="834"/>
    </row>
    <row r="33" spans="2:8">
      <c r="B33" s="607">
        <v>10</v>
      </c>
      <c r="C33" s="643"/>
      <c r="D33" s="606"/>
      <c r="E33" s="829"/>
      <c r="F33" s="830"/>
      <c r="G33" s="833"/>
      <c r="H33" s="834"/>
    </row>
    <row r="34" spans="2:8">
      <c r="B34" s="607" t="s">
        <v>480</v>
      </c>
      <c r="C34" s="643"/>
      <c r="D34" s="606"/>
      <c r="E34" s="829"/>
      <c r="F34" s="830"/>
      <c r="G34" s="833"/>
      <c r="H34" s="834"/>
    </row>
    <row r="36" spans="2:8" ht="30.75" customHeight="1">
      <c r="B36" s="536" t="s">
        <v>607</v>
      </c>
    </row>
    <row r="37" spans="2:8" ht="23.25" customHeight="1">
      <c r="B37" s="567" t="s">
        <v>612</v>
      </c>
      <c r="C37" s="604"/>
      <c r="D37" s="604"/>
      <c r="E37" s="604"/>
      <c r="F37" s="604"/>
      <c r="G37" s="604"/>
      <c r="H37" s="604"/>
    </row>
    <row r="39" spans="2:8" s="90" customFormat="1" ht="15.75">
      <c r="B39" s="618" t="s">
        <v>546</v>
      </c>
      <c r="C39" s="618" t="s">
        <v>561</v>
      </c>
      <c r="D39" s="618" t="s">
        <v>545</v>
      </c>
      <c r="E39" s="831" t="s">
        <v>34</v>
      </c>
      <c r="F39" s="832"/>
      <c r="G39" s="831" t="s">
        <v>544</v>
      </c>
      <c r="H39" s="832"/>
    </row>
    <row r="40" spans="2:8">
      <c r="B40" s="607">
        <v>1</v>
      </c>
      <c r="C40" s="643"/>
      <c r="D40" s="606"/>
      <c r="E40" s="829"/>
      <c r="F40" s="830"/>
      <c r="G40" s="833"/>
      <c r="H40" s="834"/>
    </row>
    <row r="41" spans="2:8">
      <c r="B41" s="607">
        <v>2</v>
      </c>
      <c r="C41" s="643"/>
      <c r="D41" s="606"/>
      <c r="E41" s="829"/>
      <c r="F41" s="830"/>
      <c r="G41" s="833"/>
      <c r="H41" s="834"/>
    </row>
    <row r="42" spans="2:8">
      <c r="B42" s="607">
        <v>3</v>
      </c>
      <c r="C42" s="643"/>
      <c r="D42" s="606"/>
      <c r="E42" s="829"/>
      <c r="F42" s="830"/>
      <c r="G42" s="833"/>
      <c r="H42" s="834"/>
    </row>
    <row r="43" spans="2:8">
      <c r="B43" s="607">
        <v>4</v>
      </c>
      <c r="C43" s="643"/>
      <c r="D43" s="606"/>
      <c r="E43" s="829"/>
      <c r="F43" s="830"/>
      <c r="G43" s="833"/>
      <c r="H43" s="834"/>
    </row>
    <row r="44" spans="2:8">
      <c r="B44" s="607">
        <v>5</v>
      </c>
      <c r="C44" s="643"/>
      <c r="D44" s="606"/>
      <c r="E44" s="829"/>
      <c r="F44" s="830"/>
      <c r="G44" s="833"/>
      <c r="H44" s="834"/>
    </row>
    <row r="45" spans="2:8">
      <c r="B45" s="607">
        <v>6</v>
      </c>
      <c r="C45" s="643"/>
      <c r="D45" s="606"/>
      <c r="E45" s="829"/>
      <c r="F45" s="830"/>
      <c r="G45" s="833"/>
      <c r="H45" s="834"/>
    </row>
    <row r="46" spans="2:8">
      <c r="B46" s="607">
        <v>7</v>
      </c>
      <c r="C46" s="643"/>
      <c r="D46" s="606"/>
      <c r="E46" s="829"/>
      <c r="F46" s="830"/>
      <c r="G46" s="833"/>
      <c r="H46" s="834"/>
    </row>
    <row r="47" spans="2:8">
      <c r="B47" s="607">
        <v>8</v>
      </c>
      <c r="C47" s="643"/>
      <c r="D47" s="606"/>
      <c r="E47" s="829"/>
      <c r="F47" s="830"/>
      <c r="G47" s="833"/>
      <c r="H47" s="834"/>
    </row>
    <row r="48" spans="2:8">
      <c r="B48" s="607">
        <v>9</v>
      </c>
      <c r="C48" s="643"/>
      <c r="D48" s="606"/>
      <c r="E48" s="829"/>
      <c r="F48" s="830"/>
      <c r="G48" s="833"/>
      <c r="H48" s="834"/>
    </row>
    <row r="49" spans="2:8">
      <c r="B49" s="607">
        <v>10</v>
      </c>
      <c r="C49" s="643"/>
      <c r="D49" s="606"/>
      <c r="E49" s="829"/>
      <c r="F49" s="830"/>
      <c r="G49" s="833"/>
      <c r="H49" s="834"/>
    </row>
    <row r="50" spans="2:8">
      <c r="B50" s="607" t="s">
        <v>480</v>
      </c>
      <c r="C50" s="643"/>
      <c r="D50" s="606"/>
      <c r="E50" s="829"/>
      <c r="F50" s="830"/>
      <c r="G50" s="833"/>
      <c r="H50" s="834"/>
    </row>
  </sheetData>
  <mergeCells count="43">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3:H33"/>
    <mergeCell ref="G34:H34"/>
    <mergeCell ref="E39:F39"/>
    <mergeCell ref="G39:H39"/>
    <mergeCell ref="E34:F34"/>
    <mergeCell ref="B21:H21"/>
    <mergeCell ref="E33:F33"/>
    <mergeCell ref="G23:H23"/>
    <mergeCell ref="E23:F23"/>
    <mergeCell ref="E27:F27"/>
    <mergeCell ref="E28:F28"/>
    <mergeCell ref="E29:F29"/>
    <mergeCell ref="E30:F30"/>
    <mergeCell ref="E31:F31"/>
    <mergeCell ref="E32:F32"/>
    <mergeCell ref="G27:H27"/>
    <mergeCell ref="G28:H28"/>
    <mergeCell ref="G29:H29"/>
    <mergeCell ref="G30:H30"/>
    <mergeCell ref="G31:H31"/>
    <mergeCell ref="G32:H32"/>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43" zoomScale="90" zoomScaleNormal="90" workbookViewId="0">
      <selection activeCell="B40" sqref="B40:M40"/>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row>
    <row r="10" spans="2:17" s="17" customFormat="1" ht="16.5" customHeight="1"/>
    <row r="11" spans="2:17" s="17" customFormat="1" ht="36.75" customHeight="1">
      <c r="B11" s="835" t="s">
        <v>739</v>
      </c>
      <c r="C11" s="835"/>
      <c r="D11" s="835"/>
      <c r="E11" s="835"/>
      <c r="F11" s="835"/>
      <c r="G11" s="835"/>
      <c r="H11" s="835"/>
      <c r="I11" s="835"/>
      <c r="J11" s="835"/>
      <c r="K11" s="835"/>
      <c r="L11" s="835"/>
      <c r="M11" s="835"/>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50-1499 KW</v>
      </c>
      <c r="G13" s="243" t="str">
        <f>'1.  LRAMVA Summary'!G52</f>
        <v>Intermediate</v>
      </c>
      <c r="H13" s="243" t="str">
        <f>'1.  LRAMVA Summary'!H52</f>
        <v>Sentinel</v>
      </c>
      <c r="I13" s="243" t="str">
        <f>'1.  LRAMVA Summary'!I52</f>
        <v xml:space="preserve">Street Lighting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2015</v>
      </c>
    </row>
    <row r="25" spans="2:17" s="2" customFormat="1" ht="15.75" customHeight="1">
      <c r="D25" s="20"/>
    </row>
    <row r="26" spans="2:17" s="2" customFormat="1" ht="42" customHeight="1">
      <c r="B26" s="835" t="s">
        <v>739</v>
      </c>
      <c r="C26" s="835"/>
      <c r="D26" s="835"/>
      <c r="E26" s="835"/>
      <c r="F26" s="835"/>
      <c r="G26" s="835"/>
      <c r="H26" s="835"/>
      <c r="I26" s="835"/>
      <c r="J26" s="835"/>
      <c r="K26" s="835"/>
      <c r="L26" s="835"/>
      <c r="M26" s="835"/>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50-1499 KW</v>
      </c>
      <c r="G28" s="243" t="str">
        <f>'1.  LRAMVA Summary'!G52</f>
        <v>Intermediate</v>
      </c>
      <c r="H28" s="243" t="str">
        <f>'1.  LRAMVA Summary'!H52</f>
        <v>Sentinel</v>
      </c>
      <c r="I28" s="243" t="str">
        <f>'1.  LRAMVA Summary'!I52</f>
        <v xml:space="preserve">Street Lighting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657976</v>
      </c>
      <c r="D30" s="462">
        <v>162365</v>
      </c>
      <c r="E30" s="462">
        <v>74389</v>
      </c>
      <c r="F30" s="462">
        <v>150829</v>
      </c>
      <c r="G30" s="462">
        <v>142265</v>
      </c>
      <c r="H30" s="462">
        <v>128</v>
      </c>
      <c r="I30" s="462">
        <v>128000</v>
      </c>
      <c r="J30" s="462"/>
      <c r="K30" s="462"/>
      <c r="L30" s="462"/>
      <c r="M30" s="462"/>
      <c r="N30" s="462"/>
      <c r="O30" s="462"/>
      <c r="P30" s="462"/>
      <c r="Q30" s="452"/>
    </row>
    <row r="31" spans="2:17" s="463" customFormat="1" ht="15" customHeight="1">
      <c r="B31" s="461" t="s">
        <v>28</v>
      </c>
      <c r="C31" s="625">
        <f>SUM(D31:Q31)</f>
        <v>2244.7399999999998</v>
      </c>
      <c r="D31" s="450"/>
      <c r="E31" s="450"/>
      <c r="F31" s="450">
        <v>432.56</v>
      </c>
      <c r="G31" s="450">
        <v>406.65</v>
      </c>
      <c r="H31" s="450">
        <v>0.46</v>
      </c>
      <c r="I31" s="450">
        <v>1405.07</v>
      </c>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162365</v>
      </c>
      <c r="E33" s="192">
        <f>IF(E29="kw",HLOOKUP(E29,E29:E31,3,FALSE),HLOOKUP(E29,E29:E31,2,FALSE))</f>
        <v>74389</v>
      </c>
      <c r="F33" s="192">
        <f>IF(F29="kw",HLOOKUP(F29,F29:F31,3,FALSE),HLOOKUP(F29,F29:F31,2,FALSE))</f>
        <v>432.56</v>
      </c>
      <c r="G33" s="192">
        <f>IF(G29="kw",HLOOKUP(G29,G29:G31,3,FALSE),HLOOKUP(G29,G29:G31,2,FALSE))</f>
        <v>406.65</v>
      </c>
      <c r="H33" s="192">
        <f t="shared" ref="H33:Q33" si="2">IF(H29="kw",HLOOKUP(H29,H29:H31,3,FALSE),HLOOKUP(H29,H29:H31,2,FALSE))</f>
        <v>0.46</v>
      </c>
      <c r="I33" s="192">
        <f t="shared" si="2"/>
        <v>1405.07</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c r="D35" s="454"/>
      <c r="E35" s="93"/>
      <c r="F35" s="93"/>
      <c r="G35" s="93"/>
      <c r="H35" s="93"/>
      <c r="I35" s="93"/>
      <c r="J35" s="93"/>
      <c r="K35" s="93"/>
      <c r="L35" s="93"/>
      <c r="M35" s="93"/>
      <c r="N35" s="93"/>
      <c r="O35" s="93"/>
      <c r="P35" s="93"/>
      <c r="Q35" s="93"/>
    </row>
    <row r="36" spans="2:32" s="438" customFormat="1" ht="21" customHeight="1">
      <c r="B36" s="460" t="s">
        <v>366</v>
      </c>
      <c r="C36" s="453" t="s">
        <v>787</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35" t="s">
        <v>605</v>
      </c>
      <c r="C40" s="835"/>
      <c r="D40" s="835"/>
      <c r="E40" s="835"/>
      <c r="F40" s="835"/>
      <c r="G40" s="835"/>
      <c r="H40" s="835"/>
      <c r="I40" s="835"/>
      <c r="J40" s="835"/>
      <c r="K40" s="835"/>
      <c r="L40" s="835"/>
      <c r="M40" s="835"/>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 50-1499 KW</v>
      </c>
      <c r="G42" s="243" t="str">
        <f>'1.  LRAMVA Summary'!G52</f>
        <v>Intermediate</v>
      </c>
      <c r="H42" s="243" t="str">
        <f>'1.  LRAMVA Summary'!H52</f>
        <v>Sentinel</v>
      </c>
      <c r="I42" s="243" t="str">
        <f>'1.  LRAMVA Summary'!I52</f>
        <v xml:space="preserve">Street Lighting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2015</v>
      </c>
      <c r="D47" s="190">
        <f t="shared" ref="D47:Q47" si="6">IF(ISBLANK($C$47),0,IF($C$47=$D$9,HLOOKUP(D43,D14:D18,5,FALSE),HLOOKUP(D43,D29:D33,5,FALSE)))</f>
        <v>162365</v>
      </c>
      <c r="E47" s="190">
        <f t="shared" si="6"/>
        <v>74389</v>
      </c>
      <c r="F47" s="190">
        <f t="shared" si="6"/>
        <v>432.56</v>
      </c>
      <c r="G47" s="190">
        <f t="shared" si="6"/>
        <v>406.65</v>
      </c>
      <c r="H47" s="190">
        <f t="shared" si="6"/>
        <v>0.46</v>
      </c>
      <c r="I47" s="190">
        <f t="shared" si="6"/>
        <v>1405.07</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2015</v>
      </c>
      <c r="D48" s="190">
        <f t="shared" ref="D48:Q48" si="7">IF(ISBLANK($C$48),0,IF($C$48=$D$9,HLOOKUP(D43,D14:D18,5,FALSE),HLOOKUP(D43,D29:D33,5,FALSE)))</f>
        <v>162365</v>
      </c>
      <c r="E48" s="190">
        <f t="shared" si="7"/>
        <v>74389</v>
      </c>
      <c r="F48" s="190">
        <f t="shared" si="7"/>
        <v>432.56</v>
      </c>
      <c r="G48" s="190">
        <f t="shared" si="7"/>
        <v>406.65</v>
      </c>
      <c r="H48" s="190">
        <f t="shared" si="7"/>
        <v>0.46</v>
      </c>
      <c r="I48" s="190">
        <f t="shared" si="7"/>
        <v>1405.07</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2015</v>
      </c>
      <c r="D49" s="190">
        <f t="shared" ref="D49:Q49" si="8">IF(ISBLANK($C$49),0,IF($C$49=$D$9,HLOOKUP(D43,D14:D18,5,FALSE),HLOOKUP(D43,D29:D33,5,FALSE)))</f>
        <v>162365</v>
      </c>
      <c r="E49" s="190">
        <f t="shared" si="8"/>
        <v>74389</v>
      </c>
      <c r="F49" s="190">
        <f t="shared" si="8"/>
        <v>432.56</v>
      </c>
      <c r="G49" s="190">
        <f t="shared" si="8"/>
        <v>406.65</v>
      </c>
      <c r="H49" s="190">
        <f t="shared" si="8"/>
        <v>0.46</v>
      </c>
      <c r="I49" s="190">
        <f t="shared" si="8"/>
        <v>1405.07</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2015</v>
      </c>
      <c r="D50" s="190">
        <f t="shared" ref="D50:I50" si="9">IF(ISBLANK($C$50),0,IF($C$50=$D$9,HLOOKUP(D43,D14:D18,5,FALSE),HLOOKUP(D43,D29:D33,5,FALSE)))</f>
        <v>162365</v>
      </c>
      <c r="E50" s="190">
        <f t="shared" si="9"/>
        <v>74389</v>
      </c>
      <c r="F50" s="190">
        <f t="shared" si="9"/>
        <v>432.56</v>
      </c>
      <c r="G50" s="190">
        <f t="shared" si="9"/>
        <v>406.65</v>
      </c>
      <c r="H50" s="190">
        <f t="shared" si="9"/>
        <v>0.46</v>
      </c>
      <c r="I50" s="190">
        <f t="shared" si="9"/>
        <v>1405.07</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2015</v>
      </c>
      <c r="D51" s="190">
        <f t="shared" ref="D51:Q51" si="11">IF(ISBLANK($C$51),0,IF($C$51=$D$9,HLOOKUP(D43,D14:D18,5,FALSE),HLOOKUP(D43,D29:D33,5,FALSE)))</f>
        <v>162365</v>
      </c>
      <c r="E51" s="190">
        <f t="shared" si="11"/>
        <v>74389</v>
      </c>
      <c r="F51" s="190">
        <f t="shared" si="11"/>
        <v>432.56</v>
      </c>
      <c r="G51" s="190">
        <f t="shared" si="11"/>
        <v>406.65</v>
      </c>
      <c r="H51" s="190">
        <f t="shared" si="11"/>
        <v>0.46</v>
      </c>
      <c r="I51" s="190">
        <f t="shared" si="11"/>
        <v>1405.07</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2015</v>
      </c>
      <c r="D52" s="190">
        <f t="shared" ref="D52:Q52" si="12">IF(ISBLANK($C$52),0,IF($C$52=$D$9,HLOOKUP(D43,D14:D18,5,FALSE),HLOOKUP(D43,D29:D33,5,FALSE)))</f>
        <v>162365</v>
      </c>
      <c r="E52" s="190">
        <f t="shared" si="12"/>
        <v>74389</v>
      </c>
      <c r="F52" s="190">
        <f t="shared" si="12"/>
        <v>432.56</v>
      </c>
      <c r="G52" s="190">
        <f t="shared" si="12"/>
        <v>406.65</v>
      </c>
      <c r="H52" s="190">
        <f t="shared" si="12"/>
        <v>0.46</v>
      </c>
      <c r="I52" s="190">
        <f t="shared" si="12"/>
        <v>1405.07</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A38" zoomScale="70" zoomScaleNormal="70" workbookViewId="0">
      <selection activeCell="I36" sqref="I36"/>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6" t="s">
        <v>171</v>
      </c>
      <c r="C4" s="85" t="s">
        <v>175</v>
      </c>
      <c r="D4" s="85"/>
      <c r="E4" s="49"/>
    </row>
    <row r="5" spans="1:26" s="18" customFormat="1" ht="26.25" hidden="1" customHeight="1" outlineLevel="1" thickBot="1">
      <c r="A5" s="4"/>
      <c r="B5" s="836"/>
      <c r="C5" s="86" t="s">
        <v>172</v>
      </c>
      <c r="D5" s="86"/>
      <c r="E5" s="49"/>
    </row>
    <row r="6" spans="1:26" ht="26.25" hidden="1" customHeight="1" outlineLevel="1" thickBot="1">
      <c r="B6" s="836"/>
      <c r="C6" s="842" t="s">
        <v>551</v>
      </c>
      <c r="D6" s="843"/>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44" t="s">
        <v>613</v>
      </c>
      <c r="C12" s="844"/>
      <c r="D12" s="844"/>
      <c r="E12" s="844"/>
      <c r="F12" s="844"/>
      <c r="G12" s="844"/>
      <c r="H12" s="844"/>
      <c r="I12" s="844"/>
      <c r="J12" s="844"/>
      <c r="K12" s="844"/>
      <c r="L12" s="844"/>
      <c r="M12" s="844"/>
      <c r="N12" s="844"/>
      <c r="O12" s="84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744</v>
      </c>
      <c r="E14" s="472" t="s">
        <v>744</v>
      </c>
      <c r="F14" s="472" t="s">
        <v>745</v>
      </c>
      <c r="G14" s="472" t="s">
        <v>746</v>
      </c>
      <c r="H14" s="472" t="s">
        <v>747</v>
      </c>
      <c r="I14" s="472" t="s">
        <v>748</v>
      </c>
      <c r="J14" s="472" t="s">
        <v>748</v>
      </c>
      <c r="K14" s="472" t="s">
        <v>749</v>
      </c>
      <c r="L14" s="472" t="s">
        <v>750</v>
      </c>
      <c r="M14" s="472" t="s">
        <v>751</v>
      </c>
      <c r="N14" s="472" t="s">
        <v>752</v>
      </c>
      <c r="O14" s="472" t="s">
        <v>563</v>
      </c>
      <c r="P14" s="7"/>
    </row>
    <row r="15" spans="1:26" s="7" customFormat="1" ht="18.75" customHeight="1">
      <c r="B15" s="473" t="s">
        <v>188</v>
      </c>
      <c r="C15" s="83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38"/>
      <c r="D16" s="761">
        <v>4</v>
      </c>
      <c r="E16" s="761">
        <v>4</v>
      </c>
      <c r="F16" s="760">
        <v>4</v>
      </c>
      <c r="G16" s="760">
        <v>4</v>
      </c>
      <c r="H16" s="760">
        <v>4</v>
      </c>
      <c r="I16" s="761">
        <v>4</v>
      </c>
      <c r="J16" s="761">
        <v>4</v>
      </c>
      <c r="K16" s="760">
        <v>4</v>
      </c>
      <c r="L16" s="760">
        <v>4</v>
      </c>
      <c r="M16" s="760">
        <v>4</v>
      </c>
      <c r="N16" s="761"/>
      <c r="O16" s="477"/>
    </row>
    <row r="17" spans="1:15" s="111" customFormat="1" ht="17.25" customHeight="1">
      <c r="B17" s="478" t="s">
        <v>560</v>
      </c>
      <c r="C17" s="839"/>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840" t="str">
        <f>'2. LRAMVA Threshold'!D43</f>
        <v>kWh</v>
      </c>
      <c r="D18" s="46">
        <v>1.5599999999999999E-2</v>
      </c>
      <c r="E18" s="759">
        <v>1.5599999999999999E-2</v>
      </c>
      <c r="F18" s="759">
        <v>1.5900000000000001E-2</v>
      </c>
      <c r="G18" s="759">
        <v>1.6E-2</v>
      </c>
      <c r="H18" s="759">
        <v>1.6E-2</v>
      </c>
      <c r="I18" s="762">
        <v>1.26E-2</v>
      </c>
      <c r="J18" s="759">
        <v>1.26E-2</v>
      </c>
      <c r="K18" s="759">
        <v>8.5000000000000006E-3</v>
      </c>
      <c r="L18" s="759">
        <v>4.3E-3</v>
      </c>
      <c r="M18" s="46">
        <v>0</v>
      </c>
      <c r="N18" s="46">
        <v>0</v>
      </c>
      <c r="O18" s="69"/>
    </row>
    <row r="19" spans="1:15" s="7" customFormat="1" ht="15" customHeight="1" outlineLevel="1">
      <c r="B19" s="535" t="s">
        <v>511</v>
      </c>
      <c r="C19" s="838"/>
      <c r="D19" s="46"/>
      <c r="E19" s="46"/>
      <c r="F19" s="46"/>
      <c r="G19" s="46"/>
      <c r="H19" s="46"/>
      <c r="I19" s="46"/>
      <c r="J19" s="46"/>
      <c r="K19" s="46"/>
      <c r="L19" s="46"/>
      <c r="M19" s="46"/>
      <c r="N19" s="46"/>
      <c r="O19" s="69"/>
    </row>
    <row r="20" spans="1:15" s="7" customFormat="1" ht="15" customHeight="1" outlineLevel="1">
      <c r="B20" s="535" t="s">
        <v>512</v>
      </c>
      <c r="C20" s="838"/>
      <c r="D20" s="46"/>
      <c r="E20" s="46"/>
      <c r="F20" s="46"/>
      <c r="G20" s="46"/>
      <c r="H20" s="46"/>
      <c r="I20" s="46"/>
      <c r="J20" s="46"/>
      <c r="K20" s="46"/>
      <c r="L20" s="46"/>
      <c r="M20" s="46"/>
      <c r="N20" s="46"/>
      <c r="O20" s="69"/>
    </row>
    <row r="21" spans="1:15" s="7" customFormat="1" ht="15" customHeight="1" outlineLevel="1">
      <c r="B21" s="535" t="s">
        <v>490</v>
      </c>
      <c r="C21" s="838"/>
      <c r="D21" s="46"/>
      <c r="E21" s="46"/>
      <c r="F21" s="46"/>
      <c r="G21" s="46"/>
      <c r="H21" s="46"/>
      <c r="I21" s="46"/>
      <c r="J21" s="46"/>
      <c r="K21" s="46"/>
      <c r="L21" s="46"/>
      <c r="M21" s="46"/>
      <c r="N21" s="46"/>
      <c r="O21" s="69"/>
    </row>
    <row r="22" spans="1:15" s="7" customFormat="1" ht="14.25" customHeight="1">
      <c r="B22" s="535" t="s">
        <v>513</v>
      </c>
      <c r="C22" s="841"/>
      <c r="D22" s="65">
        <f>SUM(D18:D21)</f>
        <v>1.5599999999999999E-2</v>
      </c>
      <c r="E22" s="65">
        <f>SUM(E18:E21)</f>
        <v>1.5599999999999999E-2</v>
      </c>
      <c r="F22" s="65">
        <f>SUM(F18:F21)</f>
        <v>1.5900000000000001E-2</v>
      </c>
      <c r="G22" s="65">
        <f t="shared" ref="G22:N22" si="2">SUM(G18:G21)</f>
        <v>1.6E-2</v>
      </c>
      <c r="H22" s="65">
        <f t="shared" si="2"/>
        <v>1.6E-2</v>
      </c>
      <c r="I22" s="65">
        <f t="shared" si="2"/>
        <v>1.26E-2</v>
      </c>
      <c r="J22" s="65">
        <f t="shared" si="2"/>
        <v>1.26E-2</v>
      </c>
      <c r="K22" s="65">
        <f t="shared" si="2"/>
        <v>8.5000000000000006E-3</v>
      </c>
      <c r="L22" s="65">
        <f t="shared" si="2"/>
        <v>4.3E-3</v>
      </c>
      <c r="M22" s="65">
        <f t="shared" si="2"/>
        <v>0</v>
      </c>
      <c r="N22" s="65">
        <f t="shared" si="2"/>
        <v>0</v>
      </c>
      <c r="O22" s="76"/>
    </row>
    <row r="23" spans="1:15" s="63" customFormat="1">
      <c r="A23" s="62"/>
      <c r="B23" s="491" t="s">
        <v>514</v>
      </c>
      <c r="C23" s="481"/>
      <c r="D23" s="482"/>
      <c r="E23" s="483">
        <f>ROUND(SUM(D22*E16+E22*E17)/12,4)</f>
        <v>1.5599999999999999E-2</v>
      </c>
      <c r="F23" s="483">
        <f>ROUND(SUM(E22*F16+F22*F17)/12,4)</f>
        <v>1.5800000000000002E-2</v>
      </c>
      <c r="G23" s="483">
        <f>ROUND(SUM(F22*G16+G22*G17)/12,4)</f>
        <v>1.6E-2</v>
      </c>
      <c r="H23" s="483">
        <f>ROUND(SUM(G22*H16+H22*H17)/12,4)</f>
        <v>1.6E-2</v>
      </c>
      <c r="I23" s="483">
        <f>ROUND(SUM(H22*I16+I22*I17)/12,4)</f>
        <v>1.37E-2</v>
      </c>
      <c r="J23" s="483">
        <f t="shared" ref="J23:N23" si="3">ROUND(SUM(I22*J16+J22*J17)/12,4)</f>
        <v>1.26E-2</v>
      </c>
      <c r="K23" s="483">
        <f t="shared" si="3"/>
        <v>9.9000000000000008E-3</v>
      </c>
      <c r="L23" s="483">
        <f t="shared" si="3"/>
        <v>5.7000000000000002E-3</v>
      </c>
      <c r="M23" s="483">
        <f t="shared" si="3"/>
        <v>1.4E-3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40" t="str">
        <f>'2. LRAMVA Threshold'!E43</f>
        <v>kWh</v>
      </c>
      <c r="D25" s="762">
        <v>6.6E-3</v>
      </c>
      <c r="E25" s="759">
        <v>6.6E-3</v>
      </c>
      <c r="F25" s="759">
        <v>6.7000000000000002E-3</v>
      </c>
      <c r="G25" s="759">
        <v>6.7000000000000002E-3</v>
      </c>
      <c r="H25" s="759">
        <v>6.7000000000000002E-3</v>
      </c>
      <c r="I25" s="762">
        <v>6.1999999999999998E-3</v>
      </c>
      <c r="J25" s="759">
        <v>6.1999999999999998E-3</v>
      </c>
      <c r="K25" s="759">
        <v>6.3E-3</v>
      </c>
      <c r="L25" s="759">
        <v>6.4000000000000003E-3</v>
      </c>
      <c r="M25" s="759">
        <v>6.4999999999999997E-3</v>
      </c>
      <c r="N25" s="759">
        <v>6.6E-3</v>
      </c>
      <c r="O25" s="69"/>
    </row>
    <row r="26" spans="1:15" s="18" customFormat="1" outlineLevel="1">
      <c r="A26" s="4"/>
      <c r="B26" s="535" t="s">
        <v>511</v>
      </c>
      <c r="C26" s="838"/>
      <c r="D26" s="46"/>
      <c r="E26" s="46"/>
      <c r="F26" s="46"/>
      <c r="G26" s="46"/>
      <c r="H26" s="46"/>
      <c r="I26" s="46"/>
      <c r="J26" s="46"/>
      <c r="K26" s="46"/>
      <c r="L26" s="46"/>
      <c r="M26" s="46"/>
      <c r="N26" s="46"/>
      <c r="O26" s="69"/>
    </row>
    <row r="27" spans="1:15" s="18" customFormat="1" outlineLevel="1">
      <c r="A27" s="4"/>
      <c r="B27" s="535" t="s">
        <v>512</v>
      </c>
      <c r="C27" s="838"/>
      <c r="D27" s="46"/>
      <c r="E27" s="46"/>
      <c r="F27" s="46"/>
      <c r="G27" s="46"/>
      <c r="H27" s="46"/>
      <c r="I27" s="46"/>
      <c r="J27" s="46"/>
      <c r="K27" s="46"/>
      <c r="L27" s="46"/>
      <c r="M27" s="46"/>
      <c r="N27" s="46"/>
      <c r="O27" s="69"/>
    </row>
    <row r="28" spans="1:15" s="18" customFormat="1" outlineLevel="1">
      <c r="A28" s="4"/>
      <c r="B28" s="535" t="s">
        <v>490</v>
      </c>
      <c r="C28" s="838"/>
      <c r="D28" s="46"/>
      <c r="E28" s="46"/>
      <c r="F28" s="46"/>
      <c r="G28" s="46"/>
      <c r="H28" s="46"/>
      <c r="I28" s="46"/>
      <c r="J28" s="46"/>
      <c r="K28" s="46"/>
      <c r="L28" s="46"/>
      <c r="M28" s="46"/>
      <c r="N28" s="46"/>
      <c r="O28" s="69"/>
    </row>
    <row r="29" spans="1:15" s="18" customFormat="1">
      <c r="A29" s="4"/>
      <c r="B29" s="535" t="s">
        <v>513</v>
      </c>
      <c r="C29" s="841"/>
      <c r="D29" s="65">
        <f>SUM(D25:D28)</f>
        <v>6.6E-3</v>
      </c>
      <c r="E29" s="65">
        <f t="shared" ref="E29:N29" si="4">SUM(E25:E28)</f>
        <v>6.6E-3</v>
      </c>
      <c r="F29" s="65">
        <f t="shared" si="4"/>
        <v>6.7000000000000002E-3</v>
      </c>
      <c r="G29" s="65">
        <f t="shared" si="4"/>
        <v>6.7000000000000002E-3</v>
      </c>
      <c r="H29" s="65">
        <f t="shared" si="4"/>
        <v>6.7000000000000002E-3</v>
      </c>
      <c r="I29" s="65">
        <f t="shared" si="4"/>
        <v>6.1999999999999998E-3</v>
      </c>
      <c r="J29" s="65">
        <f t="shared" si="4"/>
        <v>6.1999999999999998E-3</v>
      </c>
      <c r="K29" s="65">
        <f t="shared" si="4"/>
        <v>6.3E-3</v>
      </c>
      <c r="L29" s="65">
        <f t="shared" si="4"/>
        <v>6.4000000000000003E-3</v>
      </c>
      <c r="M29" s="65">
        <f t="shared" si="4"/>
        <v>6.4999999999999997E-3</v>
      </c>
      <c r="N29" s="65">
        <f t="shared" si="4"/>
        <v>6.6E-3</v>
      </c>
      <c r="O29" s="76"/>
    </row>
    <row r="30" spans="1:15" s="18" customFormat="1">
      <c r="A30" s="4"/>
      <c r="B30" s="491" t="s">
        <v>514</v>
      </c>
      <c r="C30" s="487"/>
      <c r="D30" s="71"/>
      <c r="E30" s="483">
        <f>ROUND(SUM(D29*E16+E29*E17)/12,4)</f>
        <v>6.6E-3</v>
      </c>
      <c r="F30" s="483">
        <f t="shared" ref="F30:N30" si="5">ROUND(SUM(E29*F16+F29*F17)/12,4)</f>
        <v>6.7000000000000002E-3</v>
      </c>
      <c r="G30" s="483">
        <f t="shared" si="5"/>
        <v>6.7000000000000002E-3</v>
      </c>
      <c r="H30" s="483">
        <f t="shared" si="5"/>
        <v>6.7000000000000002E-3</v>
      </c>
      <c r="I30" s="483">
        <f t="shared" si="5"/>
        <v>6.4000000000000003E-3</v>
      </c>
      <c r="J30" s="483">
        <f>ROUND(SUM(I29*J16+J29*J17)/12,4)</f>
        <v>6.1999999999999998E-3</v>
      </c>
      <c r="K30" s="483">
        <f t="shared" si="5"/>
        <v>6.3E-3</v>
      </c>
      <c r="L30" s="483">
        <f t="shared" si="5"/>
        <v>6.4000000000000003E-3</v>
      </c>
      <c r="M30" s="483">
        <f t="shared" si="5"/>
        <v>6.4999999999999997E-3</v>
      </c>
      <c r="N30" s="483">
        <f t="shared" si="5"/>
        <v>6.6E-3</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50-1499 KW</v>
      </c>
      <c r="C32" s="840" t="str">
        <f>'2. LRAMVA Threshold'!F43</f>
        <v>kW</v>
      </c>
      <c r="D32" s="762">
        <v>2.7945000000000002</v>
      </c>
      <c r="E32" s="759">
        <v>2.7945000000000002</v>
      </c>
      <c r="F32" s="759">
        <v>2.3102</v>
      </c>
      <c r="G32" s="759">
        <v>2.3212999999999999</v>
      </c>
      <c r="H32" s="759">
        <v>2.3212999999999999</v>
      </c>
      <c r="I32" s="762">
        <v>1.7252000000000001</v>
      </c>
      <c r="J32" s="759">
        <v>1.7252000000000001</v>
      </c>
      <c r="K32" s="759">
        <v>1.7554000000000001</v>
      </c>
      <c r="L32" s="759">
        <v>1.7738</v>
      </c>
      <c r="M32" s="759">
        <v>1.7977000000000001</v>
      </c>
      <c r="N32" s="759">
        <v>1.831</v>
      </c>
      <c r="O32" s="69"/>
    </row>
    <row r="33" spans="1:15" s="18" customFormat="1" outlineLevel="1">
      <c r="A33" s="4"/>
      <c r="B33" s="535" t="s">
        <v>511</v>
      </c>
      <c r="C33" s="838"/>
      <c r="D33" s="46"/>
      <c r="E33" s="46"/>
      <c r="F33" s="46"/>
      <c r="G33" s="46"/>
      <c r="H33" s="46"/>
      <c r="I33" s="46"/>
      <c r="J33" s="46"/>
      <c r="K33" s="46"/>
      <c r="L33" s="46"/>
      <c r="M33" s="46"/>
      <c r="N33" s="46"/>
      <c r="O33" s="69"/>
    </row>
    <row r="34" spans="1:15" s="18" customFormat="1" outlineLevel="1">
      <c r="A34" s="4"/>
      <c r="B34" s="535" t="s">
        <v>512</v>
      </c>
      <c r="C34" s="838"/>
      <c r="D34" s="46"/>
      <c r="E34" s="46"/>
      <c r="F34" s="46"/>
      <c r="G34" s="46"/>
      <c r="H34" s="46"/>
      <c r="I34" s="46"/>
      <c r="J34" s="46"/>
      <c r="K34" s="46"/>
      <c r="L34" s="46"/>
      <c r="M34" s="46"/>
      <c r="N34" s="46"/>
      <c r="O34" s="69"/>
    </row>
    <row r="35" spans="1:15" s="18" customFormat="1" outlineLevel="1">
      <c r="A35" s="4"/>
      <c r="B35" s="535" t="s">
        <v>490</v>
      </c>
      <c r="C35" s="838"/>
      <c r="D35" s="46"/>
      <c r="E35" s="46"/>
      <c r="F35" s="46"/>
      <c r="G35" s="46"/>
      <c r="H35" s="46"/>
      <c r="I35" s="46"/>
      <c r="J35" s="46"/>
      <c r="K35" s="46"/>
      <c r="L35" s="46"/>
      <c r="M35" s="46"/>
      <c r="N35" s="46"/>
      <c r="O35" s="69"/>
    </row>
    <row r="36" spans="1:15" s="18" customFormat="1">
      <c r="A36" s="4"/>
      <c r="B36" s="535" t="s">
        <v>513</v>
      </c>
      <c r="C36" s="841"/>
      <c r="D36" s="65">
        <f>SUM(D32:D35)</f>
        <v>2.7945000000000002</v>
      </c>
      <c r="E36" s="65">
        <f>SUM(E32:E35)</f>
        <v>2.7945000000000002</v>
      </c>
      <c r="F36" s="65">
        <f t="shared" ref="F36:M36" si="6">SUM(F32:F35)</f>
        <v>2.3102</v>
      </c>
      <c r="G36" s="65">
        <f t="shared" si="6"/>
        <v>2.3212999999999999</v>
      </c>
      <c r="H36" s="65">
        <f t="shared" si="6"/>
        <v>2.3212999999999999</v>
      </c>
      <c r="I36" s="65">
        <f t="shared" si="6"/>
        <v>1.7252000000000001</v>
      </c>
      <c r="J36" s="65">
        <f t="shared" si="6"/>
        <v>1.7252000000000001</v>
      </c>
      <c r="K36" s="65">
        <f t="shared" si="6"/>
        <v>1.7554000000000001</v>
      </c>
      <c r="L36" s="65">
        <f t="shared" si="6"/>
        <v>1.7738</v>
      </c>
      <c r="M36" s="65">
        <f t="shared" si="6"/>
        <v>1.7977000000000001</v>
      </c>
      <c r="N36" s="65">
        <f>SUM(N32:N35)</f>
        <v>1.831</v>
      </c>
      <c r="O36" s="76"/>
    </row>
    <row r="37" spans="1:15" s="18" customFormat="1">
      <c r="A37" s="4"/>
      <c r="B37" s="491" t="s">
        <v>514</v>
      </c>
      <c r="C37" s="487"/>
      <c r="D37" s="71"/>
      <c r="E37" s="483">
        <f t="shared" ref="E37:N37" si="7">ROUND(SUM(D36*E16+E36*E17)/12,4)</f>
        <v>2.7945000000000002</v>
      </c>
      <c r="F37" s="483">
        <f t="shared" si="7"/>
        <v>2.4716</v>
      </c>
      <c r="G37" s="483">
        <f t="shared" si="7"/>
        <v>2.3176000000000001</v>
      </c>
      <c r="H37" s="483">
        <f t="shared" si="7"/>
        <v>2.3212999999999999</v>
      </c>
      <c r="I37" s="483">
        <f t="shared" si="7"/>
        <v>1.9238999999999999</v>
      </c>
      <c r="J37" s="483">
        <f t="shared" si="7"/>
        <v>1.7252000000000001</v>
      </c>
      <c r="K37" s="483">
        <f t="shared" si="7"/>
        <v>1.7453000000000001</v>
      </c>
      <c r="L37" s="483">
        <f t="shared" si="7"/>
        <v>1.7677</v>
      </c>
      <c r="M37" s="483">
        <f t="shared" si="7"/>
        <v>1.7897000000000001</v>
      </c>
      <c r="N37" s="483">
        <f t="shared" si="7"/>
        <v>1.831</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Intermediate</v>
      </c>
      <c r="C39" s="840" t="str">
        <f>'2. LRAMVA Threshold'!G43</f>
        <v>kW</v>
      </c>
      <c r="D39" s="762">
        <v>1.0077</v>
      </c>
      <c r="E39" s="759">
        <v>1.0077</v>
      </c>
      <c r="F39" s="759">
        <v>1.0165999999999999</v>
      </c>
      <c r="G39" s="759">
        <v>1.0215000000000001</v>
      </c>
      <c r="H39" s="759">
        <v>1.0215000000000001</v>
      </c>
      <c r="I39" s="762">
        <v>1.1460999999999999</v>
      </c>
      <c r="J39" s="759">
        <v>1.1460999999999999</v>
      </c>
      <c r="K39" s="759">
        <v>1.1661999999999999</v>
      </c>
      <c r="L39" s="759">
        <v>1.1783999999999999</v>
      </c>
      <c r="M39" s="759">
        <v>1.1942999999999999</v>
      </c>
      <c r="N39" s="759">
        <v>1.2163999999999999</v>
      </c>
      <c r="O39" s="69"/>
    </row>
    <row r="40" spans="1:15" s="18" customFormat="1" outlineLevel="1">
      <c r="A40" s="4"/>
      <c r="B40" s="535" t="s">
        <v>511</v>
      </c>
      <c r="C40" s="838"/>
      <c r="D40" s="46"/>
      <c r="E40" s="46"/>
      <c r="F40" s="46"/>
      <c r="G40" s="46"/>
      <c r="H40" s="46"/>
      <c r="I40" s="46"/>
      <c r="J40" s="46"/>
      <c r="K40" s="46"/>
      <c r="L40" s="46"/>
      <c r="M40" s="46"/>
      <c r="N40" s="46"/>
      <c r="O40" s="69"/>
    </row>
    <row r="41" spans="1:15" s="18" customFormat="1" outlineLevel="1">
      <c r="A41" s="4"/>
      <c r="B41" s="535" t="s">
        <v>512</v>
      </c>
      <c r="C41" s="838"/>
      <c r="D41" s="46"/>
      <c r="E41" s="46"/>
      <c r="F41" s="46"/>
      <c r="G41" s="46"/>
      <c r="H41" s="46"/>
      <c r="I41" s="46"/>
      <c r="J41" s="46"/>
      <c r="K41" s="46"/>
      <c r="L41" s="46"/>
      <c r="M41" s="46"/>
      <c r="N41" s="46"/>
      <c r="O41" s="69"/>
    </row>
    <row r="42" spans="1:15" s="18" customFormat="1" outlineLevel="1">
      <c r="A42" s="4"/>
      <c r="B42" s="535" t="s">
        <v>490</v>
      </c>
      <c r="C42" s="838"/>
      <c r="D42" s="46"/>
      <c r="E42" s="46"/>
      <c r="F42" s="46"/>
      <c r="G42" s="46"/>
      <c r="H42" s="46"/>
      <c r="I42" s="46"/>
      <c r="J42" s="46"/>
      <c r="K42" s="46"/>
      <c r="L42" s="46"/>
      <c r="M42" s="46"/>
      <c r="N42" s="46"/>
      <c r="O42" s="69"/>
    </row>
    <row r="43" spans="1:15" s="18" customFormat="1">
      <c r="A43" s="4"/>
      <c r="B43" s="535" t="s">
        <v>513</v>
      </c>
      <c r="C43" s="841"/>
      <c r="D43" s="65">
        <f>SUM(D39:D42)</f>
        <v>1.0077</v>
      </c>
      <c r="E43" s="65">
        <f t="shared" ref="E43:N43" si="8">SUM(E39:E42)</f>
        <v>1.0077</v>
      </c>
      <c r="F43" s="65">
        <f t="shared" si="8"/>
        <v>1.0165999999999999</v>
      </c>
      <c r="G43" s="65">
        <f t="shared" si="8"/>
        <v>1.0215000000000001</v>
      </c>
      <c r="H43" s="65">
        <f t="shared" si="8"/>
        <v>1.0215000000000001</v>
      </c>
      <c r="I43" s="65">
        <f t="shared" si="8"/>
        <v>1.1460999999999999</v>
      </c>
      <c r="J43" s="65">
        <f t="shared" si="8"/>
        <v>1.1460999999999999</v>
      </c>
      <c r="K43" s="65">
        <f t="shared" si="8"/>
        <v>1.1661999999999999</v>
      </c>
      <c r="L43" s="65">
        <f t="shared" si="8"/>
        <v>1.1783999999999999</v>
      </c>
      <c r="M43" s="65">
        <f t="shared" si="8"/>
        <v>1.1942999999999999</v>
      </c>
      <c r="N43" s="65">
        <f t="shared" si="8"/>
        <v>1.2163999999999999</v>
      </c>
      <c r="O43" s="76"/>
    </row>
    <row r="44" spans="1:15" s="14" customFormat="1">
      <c r="A44" s="72"/>
      <c r="B44" s="491" t="s">
        <v>514</v>
      </c>
      <c r="C44" s="487"/>
      <c r="D44" s="71"/>
      <c r="E44" s="483">
        <f t="shared" ref="E44:N44" si="9">ROUND(SUM(D43*E16+E43*E17)/12,4)</f>
        <v>1.0077</v>
      </c>
      <c r="F44" s="483">
        <f t="shared" si="9"/>
        <v>1.0136000000000001</v>
      </c>
      <c r="G44" s="483">
        <f t="shared" si="9"/>
        <v>1.0199</v>
      </c>
      <c r="H44" s="483">
        <f t="shared" si="9"/>
        <v>1.0215000000000001</v>
      </c>
      <c r="I44" s="483">
        <f t="shared" si="9"/>
        <v>1.1046</v>
      </c>
      <c r="J44" s="483">
        <f t="shared" si="9"/>
        <v>1.1460999999999999</v>
      </c>
      <c r="K44" s="483">
        <f t="shared" si="9"/>
        <v>1.1595</v>
      </c>
      <c r="L44" s="483">
        <f t="shared" si="9"/>
        <v>1.1742999999999999</v>
      </c>
      <c r="M44" s="483">
        <f t="shared" si="9"/>
        <v>1.1890000000000001</v>
      </c>
      <c r="N44" s="483">
        <f t="shared" si="9"/>
        <v>1.2163999999999999</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Sentinel</v>
      </c>
      <c r="C46" s="840" t="str">
        <f>'2. LRAMVA Threshold'!H43</f>
        <v>kW</v>
      </c>
      <c r="D46" s="762">
        <v>3.0777999999999999</v>
      </c>
      <c r="E46" s="759">
        <v>3.0777999999999999</v>
      </c>
      <c r="F46" s="759">
        <v>3.1049000000000002</v>
      </c>
      <c r="G46" s="759">
        <v>3.1198000000000001</v>
      </c>
      <c r="H46" s="759">
        <v>3.1198000000000001</v>
      </c>
      <c r="I46" s="762">
        <v>8.0086999999999993</v>
      </c>
      <c r="J46" s="759">
        <v>8.0086999999999993</v>
      </c>
      <c r="K46" s="759">
        <v>8.1488999999999994</v>
      </c>
      <c r="L46" s="759">
        <v>8.2345000000000006</v>
      </c>
      <c r="M46" s="759">
        <v>8.3457000000000008</v>
      </c>
      <c r="N46" s="759">
        <v>8.5000999999999998</v>
      </c>
      <c r="O46" s="69"/>
    </row>
    <row r="47" spans="1:15" s="18" customFormat="1" outlineLevel="1">
      <c r="A47" s="4"/>
      <c r="B47" s="535" t="s">
        <v>511</v>
      </c>
      <c r="C47" s="838"/>
      <c r="D47" s="46"/>
      <c r="E47" s="46"/>
      <c r="F47" s="46"/>
      <c r="G47" s="46"/>
      <c r="H47" s="46"/>
      <c r="I47" s="46"/>
      <c r="J47" s="46"/>
      <c r="K47" s="46"/>
      <c r="L47" s="46"/>
      <c r="M47" s="46"/>
      <c r="N47" s="46"/>
      <c r="O47" s="69"/>
    </row>
    <row r="48" spans="1:15" s="18" customFormat="1" outlineLevel="1">
      <c r="A48" s="4"/>
      <c r="B48" s="535" t="s">
        <v>512</v>
      </c>
      <c r="C48" s="838"/>
      <c r="D48" s="46"/>
      <c r="E48" s="46"/>
      <c r="F48" s="46"/>
      <c r="G48" s="46"/>
      <c r="H48" s="46"/>
      <c r="I48" s="46"/>
      <c r="J48" s="46"/>
      <c r="K48" s="46"/>
      <c r="L48" s="46"/>
      <c r="M48" s="46"/>
      <c r="N48" s="46"/>
      <c r="O48" s="69"/>
    </row>
    <row r="49" spans="1:15" s="18" customFormat="1" outlineLevel="1">
      <c r="A49" s="4"/>
      <c r="B49" s="535" t="s">
        <v>490</v>
      </c>
      <c r="C49" s="838"/>
      <c r="D49" s="46"/>
      <c r="E49" s="46"/>
      <c r="F49" s="46"/>
      <c r="G49" s="46"/>
      <c r="H49" s="46"/>
      <c r="I49" s="46"/>
      <c r="J49" s="46"/>
      <c r="K49" s="46"/>
      <c r="L49" s="46"/>
      <c r="M49" s="46"/>
      <c r="N49" s="46"/>
      <c r="O49" s="69"/>
    </row>
    <row r="50" spans="1:15" s="18" customFormat="1">
      <c r="A50" s="4"/>
      <c r="B50" s="535" t="s">
        <v>513</v>
      </c>
      <c r="C50" s="841"/>
      <c r="D50" s="65">
        <f>SUM(D46:D49)</f>
        <v>3.0777999999999999</v>
      </c>
      <c r="E50" s="65">
        <f t="shared" ref="E50:N50" si="10">SUM(E46:E49)</f>
        <v>3.0777999999999999</v>
      </c>
      <c r="F50" s="65">
        <f t="shared" si="10"/>
        <v>3.1049000000000002</v>
      </c>
      <c r="G50" s="65">
        <f t="shared" si="10"/>
        <v>3.1198000000000001</v>
      </c>
      <c r="H50" s="65">
        <f t="shared" si="10"/>
        <v>3.1198000000000001</v>
      </c>
      <c r="I50" s="65">
        <f t="shared" si="10"/>
        <v>8.0086999999999993</v>
      </c>
      <c r="J50" s="65">
        <f t="shared" si="10"/>
        <v>8.0086999999999993</v>
      </c>
      <c r="K50" s="65">
        <f t="shared" si="10"/>
        <v>8.1488999999999994</v>
      </c>
      <c r="L50" s="65">
        <f t="shared" si="10"/>
        <v>8.2345000000000006</v>
      </c>
      <c r="M50" s="65">
        <f t="shared" si="10"/>
        <v>8.3457000000000008</v>
      </c>
      <c r="N50" s="65">
        <f t="shared" si="10"/>
        <v>8.5000999999999998</v>
      </c>
      <c r="O50" s="76"/>
    </row>
    <row r="51" spans="1:15" s="14" customFormat="1">
      <c r="A51" s="72"/>
      <c r="B51" s="491" t="s">
        <v>514</v>
      </c>
      <c r="C51" s="487"/>
      <c r="D51" s="71"/>
      <c r="E51" s="483">
        <f t="shared" ref="E51:N51" si="11">ROUND(SUM(D50*E16+E50*E17)/12,4)</f>
        <v>3.0777999999999999</v>
      </c>
      <c r="F51" s="483">
        <f t="shared" si="11"/>
        <v>3.0958999999999999</v>
      </c>
      <c r="G51" s="483">
        <f t="shared" si="11"/>
        <v>3.1147999999999998</v>
      </c>
      <c r="H51" s="483">
        <f t="shared" si="11"/>
        <v>3.1198000000000001</v>
      </c>
      <c r="I51" s="483">
        <f t="shared" si="11"/>
        <v>6.3791000000000002</v>
      </c>
      <c r="J51" s="483">
        <f t="shared" si="11"/>
        <v>8.0086999999999993</v>
      </c>
      <c r="K51" s="483">
        <f t="shared" si="11"/>
        <v>8.1021999999999998</v>
      </c>
      <c r="L51" s="483">
        <f t="shared" si="11"/>
        <v>8.2059999999999995</v>
      </c>
      <c r="M51" s="483">
        <f t="shared" si="11"/>
        <v>8.3086000000000002</v>
      </c>
      <c r="N51" s="483">
        <f t="shared" si="11"/>
        <v>8.5000999999999998</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 xml:space="preserve">Street Lighting </v>
      </c>
      <c r="C53" s="840" t="str">
        <f>'2. LRAMVA Threshold'!I43</f>
        <v>kW</v>
      </c>
      <c r="D53" s="762">
        <v>1.6027</v>
      </c>
      <c r="E53" s="759">
        <v>1.6027</v>
      </c>
      <c r="F53" s="759">
        <v>2.2827000000000002</v>
      </c>
      <c r="G53" s="759">
        <v>2.2936999999999999</v>
      </c>
      <c r="H53" s="759">
        <v>2.2936999999999999</v>
      </c>
      <c r="I53" s="762">
        <v>2.5261</v>
      </c>
      <c r="J53" s="759">
        <v>2.5261</v>
      </c>
      <c r="K53" s="759">
        <v>2.5703</v>
      </c>
      <c r="L53" s="759">
        <v>2.5973000000000002</v>
      </c>
      <c r="M53" s="759">
        <v>2.6324000000000001</v>
      </c>
      <c r="N53" s="759">
        <v>2.6810999999999998</v>
      </c>
      <c r="O53" s="69"/>
    </row>
    <row r="54" spans="1:15" s="18" customFormat="1" outlineLevel="1">
      <c r="A54" s="4"/>
      <c r="B54" s="535" t="s">
        <v>511</v>
      </c>
      <c r="C54" s="838"/>
      <c r="D54" s="46"/>
      <c r="E54" s="46"/>
      <c r="F54" s="46"/>
      <c r="G54" s="46"/>
      <c r="H54" s="46"/>
      <c r="I54" s="46"/>
      <c r="J54" s="46"/>
      <c r="K54" s="46"/>
      <c r="L54" s="46"/>
      <c r="M54" s="46"/>
      <c r="N54" s="46"/>
      <c r="O54" s="69"/>
    </row>
    <row r="55" spans="1:15" s="18" customFormat="1" outlineLevel="1">
      <c r="A55" s="4"/>
      <c r="B55" s="535" t="s">
        <v>512</v>
      </c>
      <c r="C55" s="838"/>
      <c r="D55" s="46"/>
      <c r="E55" s="46"/>
      <c r="F55" s="46"/>
      <c r="G55" s="46"/>
      <c r="H55" s="46"/>
      <c r="I55" s="46"/>
      <c r="J55" s="46"/>
      <c r="K55" s="46"/>
      <c r="L55" s="46"/>
      <c r="M55" s="46"/>
      <c r="N55" s="46"/>
      <c r="O55" s="69"/>
    </row>
    <row r="56" spans="1:15" s="18" customFormat="1" outlineLevel="1">
      <c r="A56" s="4"/>
      <c r="B56" s="535" t="s">
        <v>490</v>
      </c>
      <c r="C56" s="838"/>
      <c r="D56" s="46"/>
      <c r="E56" s="46"/>
      <c r="F56" s="46"/>
      <c r="G56" s="46"/>
      <c r="H56" s="46"/>
      <c r="I56" s="46"/>
      <c r="J56" s="46"/>
      <c r="K56" s="46"/>
      <c r="L56" s="46"/>
      <c r="M56" s="46"/>
      <c r="N56" s="46"/>
      <c r="O56" s="69"/>
    </row>
    <row r="57" spans="1:15" s="18" customFormat="1">
      <c r="A57" s="4"/>
      <c r="B57" s="535" t="s">
        <v>513</v>
      </c>
      <c r="C57" s="841"/>
      <c r="D57" s="65">
        <f>SUM(D53:D56)</f>
        <v>1.6027</v>
      </c>
      <c r="E57" s="65">
        <f t="shared" ref="E57:N57" si="12">SUM(E53:E56)</f>
        <v>1.6027</v>
      </c>
      <c r="F57" s="65">
        <f t="shared" si="12"/>
        <v>2.2827000000000002</v>
      </c>
      <c r="G57" s="65">
        <f t="shared" si="12"/>
        <v>2.2936999999999999</v>
      </c>
      <c r="H57" s="65">
        <f t="shared" si="12"/>
        <v>2.2936999999999999</v>
      </c>
      <c r="I57" s="65">
        <f t="shared" si="12"/>
        <v>2.5261</v>
      </c>
      <c r="J57" s="65">
        <f t="shared" si="12"/>
        <v>2.5261</v>
      </c>
      <c r="K57" s="65">
        <f t="shared" si="12"/>
        <v>2.5703</v>
      </c>
      <c r="L57" s="65">
        <f t="shared" si="12"/>
        <v>2.5973000000000002</v>
      </c>
      <c r="M57" s="65">
        <f t="shared" si="12"/>
        <v>2.6324000000000001</v>
      </c>
      <c r="N57" s="65">
        <f t="shared" si="12"/>
        <v>2.6810999999999998</v>
      </c>
      <c r="O57" s="77"/>
    </row>
    <row r="58" spans="1:15" s="14" customFormat="1">
      <c r="A58" s="72"/>
      <c r="B58" s="491" t="s">
        <v>514</v>
      </c>
      <c r="C58" s="487"/>
      <c r="D58" s="71"/>
      <c r="E58" s="483">
        <f t="shared" ref="E58:N58" si="13">ROUND(SUM(D57*E16+E57*E17)/12,4)</f>
        <v>1.6027</v>
      </c>
      <c r="F58" s="483">
        <f t="shared" si="13"/>
        <v>2.056</v>
      </c>
      <c r="G58" s="483">
        <f t="shared" si="13"/>
        <v>2.29</v>
      </c>
      <c r="H58" s="483">
        <f t="shared" si="13"/>
        <v>2.2936999999999999</v>
      </c>
      <c r="I58" s="483">
        <f t="shared" si="13"/>
        <v>2.4485999999999999</v>
      </c>
      <c r="J58" s="483">
        <f t="shared" si="13"/>
        <v>2.5261</v>
      </c>
      <c r="K58" s="483">
        <f t="shared" si="13"/>
        <v>2.5556000000000001</v>
      </c>
      <c r="L58" s="483">
        <f t="shared" si="13"/>
        <v>2.5882999999999998</v>
      </c>
      <c r="M58" s="483">
        <f t="shared" si="13"/>
        <v>2.6206999999999998</v>
      </c>
      <c r="N58" s="483">
        <f t="shared" si="13"/>
        <v>2.6810999999999998</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840">
        <f>'2. LRAMVA Threshold'!J43</f>
        <v>0</v>
      </c>
      <c r="D60" s="46"/>
      <c r="E60" s="46"/>
      <c r="F60" s="46"/>
      <c r="G60" s="46"/>
      <c r="H60" s="46"/>
      <c r="I60" s="46"/>
      <c r="J60" s="46"/>
      <c r="K60" s="46"/>
      <c r="L60" s="46"/>
      <c r="M60" s="46"/>
      <c r="N60" s="46"/>
      <c r="O60" s="69"/>
    </row>
    <row r="61" spans="1:15" s="18" customFormat="1" outlineLevel="1">
      <c r="A61" s="4"/>
      <c r="B61" s="535" t="s">
        <v>511</v>
      </c>
      <c r="C61" s="838"/>
      <c r="D61" s="46"/>
      <c r="E61" s="46"/>
      <c r="F61" s="46"/>
      <c r="G61" s="46"/>
      <c r="H61" s="46"/>
      <c r="I61" s="46"/>
      <c r="J61" s="46"/>
      <c r="K61" s="46"/>
      <c r="L61" s="46"/>
      <c r="M61" s="46"/>
      <c r="N61" s="46"/>
      <c r="O61" s="69"/>
    </row>
    <row r="62" spans="1:15" s="18" customFormat="1" outlineLevel="1">
      <c r="A62" s="4"/>
      <c r="B62" s="535" t="s">
        <v>512</v>
      </c>
      <c r="C62" s="838"/>
      <c r="D62" s="46"/>
      <c r="E62" s="46"/>
      <c r="F62" s="46"/>
      <c r="G62" s="46"/>
      <c r="H62" s="46"/>
      <c r="I62" s="46"/>
      <c r="J62" s="46"/>
      <c r="K62" s="46"/>
      <c r="L62" s="46"/>
      <c r="M62" s="46"/>
      <c r="N62" s="46"/>
      <c r="O62" s="69"/>
    </row>
    <row r="63" spans="1:15" s="18" customFormat="1" outlineLevel="1">
      <c r="A63" s="4"/>
      <c r="B63" s="535" t="s">
        <v>490</v>
      </c>
      <c r="C63" s="838"/>
      <c r="D63" s="46"/>
      <c r="E63" s="46"/>
      <c r="F63" s="46"/>
      <c r="G63" s="46"/>
      <c r="H63" s="46"/>
      <c r="I63" s="46"/>
      <c r="J63" s="46"/>
      <c r="K63" s="46"/>
      <c r="L63" s="46"/>
      <c r="M63" s="46"/>
      <c r="N63" s="46"/>
      <c r="O63" s="69"/>
    </row>
    <row r="64" spans="1:15" s="18" customFormat="1">
      <c r="A64" s="4"/>
      <c r="B64" s="535" t="s">
        <v>513</v>
      </c>
      <c r="C64" s="84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40">
        <f>'2. LRAMVA Threshold'!K43</f>
        <v>0</v>
      </c>
      <c r="D67" s="46"/>
      <c r="E67" s="46"/>
      <c r="F67" s="46"/>
      <c r="G67" s="46"/>
      <c r="H67" s="46"/>
      <c r="I67" s="46"/>
      <c r="J67" s="46"/>
      <c r="K67" s="46"/>
      <c r="L67" s="46"/>
      <c r="M67" s="46"/>
      <c r="N67" s="46"/>
      <c r="O67" s="69"/>
    </row>
    <row r="68" spans="1:15" s="18" customFormat="1" outlineLevel="1">
      <c r="A68" s="4"/>
      <c r="B68" s="535" t="s">
        <v>511</v>
      </c>
      <c r="C68" s="838"/>
      <c r="D68" s="46"/>
      <c r="E68" s="46"/>
      <c r="F68" s="46"/>
      <c r="G68" s="46"/>
      <c r="H68" s="46"/>
      <c r="I68" s="46"/>
      <c r="J68" s="46"/>
      <c r="K68" s="46"/>
      <c r="L68" s="46"/>
      <c r="M68" s="46"/>
      <c r="N68" s="46"/>
      <c r="O68" s="69"/>
    </row>
    <row r="69" spans="1:15" s="18" customFormat="1" outlineLevel="1">
      <c r="A69" s="4"/>
      <c r="B69" s="535" t="s">
        <v>512</v>
      </c>
      <c r="C69" s="838"/>
      <c r="D69" s="46"/>
      <c r="E69" s="46"/>
      <c r="F69" s="46"/>
      <c r="G69" s="46"/>
      <c r="H69" s="46"/>
      <c r="I69" s="46"/>
      <c r="J69" s="46"/>
      <c r="K69" s="46"/>
      <c r="L69" s="46"/>
      <c r="M69" s="46"/>
      <c r="N69" s="46"/>
      <c r="O69" s="69"/>
    </row>
    <row r="70" spans="1:15" s="18" customFormat="1" outlineLevel="1">
      <c r="A70" s="4"/>
      <c r="B70" s="535" t="s">
        <v>490</v>
      </c>
      <c r="C70" s="838"/>
      <c r="D70" s="46"/>
      <c r="E70" s="46"/>
      <c r="F70" s="46"/>
      <c r="G70" s="46"/>
      <c r="H70" s="46"/>
      <c r="I70" s="46"/>
      <c r="J70" s="46"/>
      <c r="K70" s="46"/>
      <c r="L70" s="46"/>
      <c r="M70" s="46"/>
      <c r="N70" s="46"/>
      <c r="O70" s="69"/>
    </row>
    <row r="71" spans="1:15" s="18" customFormat="1">
      <c r="A71" s="4"/>
      <c r="B71" s="535" t="s">
        <v>513</v>
      </c>
      <c r="C71" s="84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40">
        <f>'2. LRAMVA Threshold'!L43</f>
        <v>0</v>
      </c>
      <c r="D74" s="46"/>
      <c r="E74" s="46"/>
      <c r="F74" s="46"/>
      <c r="G74" s="46"/>
      <c r="H74" s="46"/>
      <c r="I74" s="46"/>
      <c r="J74" s="46"/>
      <c r="K74" s="46"/>
      <c r="L74" s="46"/>
      <c r="M74" s="46"/>
      <c r="N74" s="46"/>
      <c r="O74" s="69"/>
    </row>
    <row r="75" spans="1:15" s="18" customFormat="1" outlineLevel="1">
      <c r="A75" s="4"/>
      <c r="B75" s="535" t="s">
        <v>511</v>
      </c>
      <c r="C75" s="838"/>
      <c r="D75" s="46"/>
      <c r="E75" s="46"/>
      <c r="F75" s="46"/>
      <c r="G75" s="46"/>
      <c r="H75" s="46"/>
      <c r="I75" s="46"/>
      <c r="J75" s="46"/>
      <c r="K75" s="46"/>
      <c r="L75" s="46"/>
      <c r="M75" s="46"/>
      <c r="N75" s="46"/>
      <c r="O75" s="69"/>
    </row>
    <row r="76" spans="1:15" s="18" customFormat="1" outlineLevel="1">
      <c r="A76" s="4"/>
      <c r="B76" s="535" t="s">
        <v>512</v>
      </c>
      <c r="C76" s="838"/>
      <c r="D76" s="46"/>
      <c r="E76" s="46"/>
      <c r="F76" s="46"/>
      <c r="G76" s="46"/>
      <c r="H76" s="46"/>
      <c r="I76" s="46"/>
      <c r="J76" s="46"/>
      <c r="K76" s="46"/>
      <c r="L76" s="46"/>
      <c r="M76" s="46"/>
      <c r="N76" s="46"/>
      <c r="O76" s="69"/>
    </row>
    <row r="77" spans="1:15" s="18" customFormat="1" outlineLevel="1">
      <c r="A77" s="4"/>
      <c r="B77" s="535" t="s">
        <v>490</v>
      </c>
      <c r="C77" s="838"/>
      <c r="D77" s="46"/>
      <c r="E77" s="46"/>
      <c r="F77" s="46"/>
      <c r="G77" s="46"/>
      <c r="H77" s="46"/>
      <c r="I77" s="46"/>
      <c r="J77" s="46"/>
      <c r="K77" s="46"/>
      <c r="L77" s="46"/>
      <c r="M77" s="46"/>
      <c r="N77" s="46"/>
      <c r="O77" s="69"/>
    </row>
    <row r="78" spans="1:15" s="18" customFormat="1">
      <c r="A78" s="4"/>
      <c r="B78" s="535" t="s">
        <v>513</v>
      </c>
      <c r="C78" s="84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40">
        <f>'2. LRAMVA Threshold'!M43</f>
        <v>0</v>
      </c>
      <c r="D81" s="46"/>
      <c r="E81" s="46"/>
      <c r="F81" s="46"/>
      <c r="G81" s="46"/>
      <c r="H81" s="46"/>
      <c r="I81" s="46"/>
      <c r="J81" s="46"/>
      <c r="K81" s="46"/>
      <c r="L81" s="46"/>
      <c r="M81" s="46"/>
      <c r="N81" s="46"/>
      <c r="O81" s="69"/>
    </row>
    <row r="82" spans="1:15" s="18" customFormat="1" outlineLevel="1">
      <c r="A82" s="4"/>
      <c r="B82" s="535" t="s">
        <v>511</v>
      </c>
      <c r="C82" s="838"/>
      <c r="D82" s="46"/>
      <c r="E82" s="46"/>
      <c r="F82" s="46"/>
      <c r="G82" s="46"/>
      <c r="H82" s="46"/>
      <c r="I82" s="46"/>
      <c r="J82" s="46"/>
      <c r="K82" s="46"/>
      <c r="L82" s="46"/>
      <c r="M82" s="46"/>
      <c r="N82" s="46"/>
      <c r="O82" s="69"/>
    </row>
    <row r="83" spans="1:15" s="18" customFormat="1" outlineLevel="1">
      <c r="A83" s="4"/>
      <c r="B83" s="535" t="s">
        <v>512</v>
      </c>
      <c r="C83" s="838"/>
      <c r="D83" s="46"/>
      <c r="E83" s="46"/>
      <c r="F83" s="46"/>
      <c r="G83" s="46"/>
      <c r="H83" s="46"/>
      <c r="I83" s="46"/>
      <c r="J83" s="46"/>
      <c r="K83" s="46"/>
      <c r="L83" s="46"/>
      <c r="M83" s="46"/>
      <c r="N83" s="46"/>
      <c r="O83" s="69"/>
    </row>
    <row r="84" spans="1:15" s="18" customFormat="1" outlineLevel="1">
      <c r="A84" s="4"/>
      <c r="B84" s="535" t="s">
        <v>490</v>
      </c>
      <c r="C84" s="838"/>
      <c r="D84" s="46"/>
      <c r="E84" s="46"/>
      <c r="F84" s="46"/>
      <c r="G84" s="46"/>
      <c r="H84" s="46"/>
      <c r="I84" s="46"/>
      <c r="J84" s="46"/>
      <c r="K84" s="46"/>
      <c r="L84" s="46"/>
      <c r="M84" s="46"/>
      <c r="N84" s="46"/>
      <c r="O84" s="69"/>
    </row>
    <row r="85" spans="1:15" s="18" customFormat="1">
      <c r="A85" s="4"/>
      <c r="B85" s="535" t="s">
        <v>513</v>
      </c>
      <c r="C85" s="84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40">
        <f>'2. LRAMVA Threshold'!N43</f>
        <v>0</v>
      </c>
      <c r="D88" s="46"/>
      <c r="E88" s="46"/>
      <c r="F88" s="46"/>
      <c r="G88" s="46"/>
      <c r="H88" s="46"/>
      <c r="I88" s="46"/>
      <c r="J88" s="46"/>
      <c r="K88" s="46"/>
      <c r="L88" s="46"/>
      <c r="M88" s="46"/>
      <c r="N88" s="46"/>
      <c r="O88" s="69"/>
    </row>
    <row r="89" spans="1:15" s="18" customFormat="1" outlineLevel="1">
      <c r="A89" s="4"/>
      <c r="B89" s="535" t="s">
        <v>511</v>
      </c>
      <c r="C89" s="838"/>
      <c r="D89" s="46"/>
      <c r="E89" s="46"/>
      <c r="F89" s="46"/>
      <c r="G89" s="46"/>
      <c r="H89" s="46"/>
      <c r="I89" s="46"/>
      <c r="J89" s="46"/>
      <c r="K89" s="46"/>
      <c r="L89" s="46"/>
      <c r="M89" s="46"/>
      <c r="N89" s="46"/>
      <c r="O89" s="69"/>
    </row>
    <row r="90" spans="1:15" s="18" customFormat="1" outlineLevel="1">
      <c r="A90" s="4"/>
      <c r="B90" s="535" t="s">
        <v>512</v>
      </c>
      <c r="C90" s="838"/>
      <c r="D90" s="46"/>
      <c r="E90" s="46"/>
      <c r="F90" s="46"/>
      <c r="G90" s="46"/>
      <c r="H90" s="46"/>
      <c r="I90" s="46"/>
      <c r="J90" s="46"/>
      <c r="K90" s="46"/>
      <c r="L90" s="46"/>
      <c r="M90" s="46"/>
      <c r="N90" s="46"/>
      <c r="O90" s="69"/>
    </row>
    <row r="91" spans="1:15" s="18" customFormat="1" outlineLevel="1">
      <c r="A91" s="4"/>
      <c r="B91" s="535" t="s">
        <v>490</v>
      </c>
      <c r="C91" s="838"/>
      <c r="D91" s="46"/>
      <c r="E91" s="46"/>
      <c r="F91" s="46"/>
      <c r="G91" s="46"/>
      <c r="H91" s="46"/>
      <c r="I91" s="46"/>
      <c r="J91" s="46"/>
      <c r="K91" s="46"/>
      <c r="L91" s="46"/>
      <c r="M91" s="46"/>
      <c r="N91" s="46"/>
      <c r="O91" s="69"/>
    </row>
    <row r="92" spans="1:15" s="18" customFormat="1">
      <c r="A92" s="4"/>
      <c r="B92" s="535" t="s">
        <v>513</v>
      </c>
      <c r="C92" s="84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40">
        <f>'2. LRAMVA Threshold'!O43</f>
        <v>0</v>
      </c>
      <c r="D95" s="46"/>
      <c r="E95" s="46"/>
      <c r="F95" s="46"/>
      <c r="G95" s="46"/>
      <c r="H95" s="46"/>
      <c r="I95" s="46"/>
      <c r="J95" s="46"/>
      <c r="K95" s="46"/>
      <c r="L95" s="46"/>
      <c r="M95" s="46"/>
      <c r="N95" s="46"/>
      <c r="O95" s="69"/>
    </row>
    <row r="96" spans="1:15" s="18" customFormat="1" outlineLevel="1">
      <c r="A96" s="4"/>
      <c r="B96" s="535" t="s">
        <v>511</v>
      </c>
      <c r="C96" s="838"/>
      <c r="D96" s="46"/>
      <c r="E96" s="46"/>
      <c r="F96" s="46"/>
      <c r="G96" s="46"/>
      <c r="H96" s="46"/>
      <c r="I96" s="46"/>
      <c r="J96" s="46"/>
      <c r="K96" s="46"/>
      <c r="L96" s="46"/>
      <c r="M96" s="46"/>
      <c r="N96" s="46"/>
      <c r="O96" s="69"/>
    </row>
    <row r="97" spans="1:15" s="18" customFormat="1" outlineLevel="1">
      <c r="A97" s="4"/>
      <c r="B97" s="535" t="s">
        <v>512</v>
      </c>
      <c r="C97" s="838"/>
      <c r="D97" s="46"/>
      <c r="E97" s="46"/>
      <c r="F97" s="46"/>
      <c r="G97" s="46"/>
      <c r="H97" s="46"/>
      <c r="I97" s="46"/>
      <c r="J97" s="46"/>
      <c r="K97" s="46"/>
      <c r="L97" s="46"/>
      <c r="M97" s="46"/>
      <c r="N97" s="46"/>
      <c r="O97" s="69"/>
    </row>
    <row r="98" spans="1:15" s="18" customFormat="1" outlineLevel="1">
      <c r="A98" s="4"/>
      <c r="B98" s="535" t="s">
        <v>490</v>
      </c>
      <c r="C98" s="838"/>
      <c r="D98" s="46"/>
      <c r="E98" s="46"/>
      <c r="F98" s="46"/>
      <c r="G98" s="46"/>
      <c r="H98" s="46"/>
      <c r="I98" s="46"/>
      <c r="J98" s="46"/>
      <c r="K98" s="46"/>
      <c r="L98" s="46"/>
      <c r="M98" s="46"/>
      <c r="N98" s="46"/>
      <c r="O98" s="69"/>
    </row>
    <row r="99" spans="1:15" s="18" customFormat="1">
      <c r="A99" s="4"/>
      <c r="B99" s="535" t="s">
        <v>513</v>
      </c>
      <c r="C99" s="84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40">
        <f>'2. LRAMVA Threshold'!P43</f>
        <v>0</v>
      </c>
      <c r="D102" s="46"/>
      <c r="E102" s="46"/>
      <c r="F102" s="46"/>
      <c r="G102" s="46"/>
      <c r="H102" s="46"/>
      <c r="I102" s="46"/>
      <c r="J102" s="46"/>
      <c r="K102" s="46"/>
      <c r="L102" s="46"/>
      <c r="M102" s="46"/>
      <c r="N102" s="46"/>
      <c r="O102" s="69"/>
    </row>
    <row r="103" spans="1:15" s="18" customFormat="1" outlineLevel="1">
      <c r="A103" s="4"/>
      <c r="B103" s="535" t="s">
        <v>511</v>
      </c>
      <c r="C103" s="838"/>
      <c r="D103" s="46"/>
      <c r="E103" s="46"/>
      <c r="F103" s="46"/>
      <c r="G103" s="46"/>
      <c r="H103" s="46"/>
      <c r="I103" s="46"/>
      <c r="J103" s="46"/>
      <c r="K103" s="46"/>
      <c r="L103" s="46"/>
      <c r="M103" s="46"/>
      <c r="N103" s="46"/>
      <c r="O103" s="69"/>
    </row>
    <row r="104" spans="1:15" s="18" customFormat="1" outlineLevel="1">
      <c r="A104" s="4"/>
      <c r="B104" s="535" t="s">
        <v>512</v>
      </c>
      <c r="C104" s="838"/>
      <c r="D104" s="46"/>
      <c r="E104" s="46"/>
      <c r="F104" s="46"/>
      <c r="G104" s="46"/>
      <c r="H104" s="46"/>
      <c r="I104" s="46"/>
      <c r="J104" s="46"/>
      <c r="K104" s="46"/>
      <c r="L104" s="46"/>
      <c r="M104" s="46"/>
      <c r="N104" s="46"/>
      <c r="O104" s="69"/>
    </row>
    <row r="105" spans="1:15" s="18" customFormat="1" outlineLevel="1">
      <c r="A105" s="4"/>
      <c r="B105" s="535" t="s">
        <v>490</v>
      </c>
      <c r="C105" s="838"/>
      <c r="D105" s="46"/>
      <c r="E105" s="46"/>
      <c r="F105" s="46"/>
      <c r="G105" s="46"/>
      <c r="H105" s="46"/>
      <c r="I105" s="46"/>
      <c r="J105" s="46"/>
      <c r="K105" s="46"/>
      <c r="L105" s="46"/>
      <c r="M105" s="46"/>
      <c r="N105" s="46"/>
      <c r="O105" s="69"/>
    </row>
    <row r="106" spans="1:15" s="18" customFormat="1">
      <c r="A106" s="4"/>
      <c r="B106" s="535" t="s">
        <v>513</v>
      </c>
      <c r="C106" s="84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40">
        <f>'2. LRAMVA Threshold'!Q43</f>
        <v>0</v>
      </c>
      <c r="D109" s="46"/>
      <c r="E109" s="46"/>
      <c r="F109" s="46"/>
      <c r="G109" s="46"/>
      <c r="H109" s="46"/>
      <c r="I109" s="46"/>
      <c r="J109" s="46"/>
      <c r="K109" s="46"/>
      <c r="L109" s="46"/>
      <c r="M109" s="46"/>
      <c r="N109" s="46"/>
      <c r="O109" s="69"/>
    </row>
    <row r="110" spans="1:15" s="18" customFormat="1" outlineLevel="1">
      <c r="A110" s="4"/>
      <c r="B110" s="535" t="s">
        <v>511</v>
      </c>
      <c r="C110" s="838"/>
      <c r="D110" s="46"/>
      <c r="E110" s="46"/>
      <c r="F110" s="46"/>
      <c r="G110" s="46"/>
      <c r="H110" s="46"/>
      <c r="I110" s="46"/>
      <c r="J110" s="46"/>
      <c r="K110" s="46"/>
      <c r="L110" s="46"/>
      <c r="M110" s="46"/>
      <c r="N110" s="46"/>
      <c r="O110" s="69"/>
    </row>
    <row r="111" spans="1:15" s="18" customFormat="1" outlineLevel="1">
      <c r="A111" s="4"/>
      <c r="B111" s="535" t="s">
        <v>512</v>
      </c>
      <c r="C111" s="838"/>
      <c r="D111" s="46"/>
      <c r="E111" s="46"/>
      <c r="F111" s="46"/>
      <c r="G111" s="46"/>
      <c r="H111" s="46"/>
      <c r="I111" s="46"/>
      <c r="J111" s="46"/>
      <c r="K111" s="46"/>
      <c r="L111" s="46"/>
      <c r="M111" s="46"/>
      <c r="N111" s="46"/>
      <c r="O111" s="69"/>
    </row>
    <row r="112" spans="1:15" s="18" customFormat="1" outlineLevel="1">
      <c r="A112" s="4"/>
      <c r="B112" s="535" t="s">
        <v>490</v>
      </c>
      <c r="C112" s="838"/>
      <c r="D112" s="46"/>
      <c r="E112" s="46"/>
      <c r="F112" s="46"/>
      <c r="G112" s="46"/>
      <c r="H112" s="46"/>
      <c r="I112" s="46"/>
      <c r="J112" s="46"/>
      <c r="K112" s="46"/>
      <c r="L112" s="46"/>
      <c r="M112" s="46"/>
      <c r="N112" s="46"/>
      <c r="O112" s="69"/>
    </row>
    <row r="113" spans="1:17" s="18" customFormat="1">
      <c r="A113" s="4"/>
      <c r="B113" s="535" t="s">
        <v>513</v>
      </c>
      <c r="C113" s="84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609</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45" t="s">
        <v>670</v>
      </c>
      <c r="C120" s="845"/>
      <c r="D120" s="845"/>
      <c r="E120" s="845"/>
      <c r="F120" s="845"/>
      <c r="G120" s="845"/>
      <c r="H120" s="845"/>
      <c r="I120" s="845"/>
      <c r="J120" s="845"/>
      <c r="K120" s="845"/>
      <c r="L120" s="845"/>
      <c r="M120" s="845"/>
      <c r="N120" s="845"/>
      <c r="O120" s="845"/>
      <c r="P120" s="84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50-1499 KW</v>
      </c>
      <c r="F122" s="244" t="str">
        <f>'1.  LRAMVA Summary'!G52</f>
        <v>Intermediate</v>
      </c>
      <c r="G122" s="244" t="str">
        <f>'1.  LRAMVA Summary'!H52</f>
        <v>Sentinel</v>
      </c>
      <c r="H122" s="244" t="str">
        <f>'1.  LRAMVA Summary'!I52</f>
        <v xml:space="preserve">Street Lighting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1.5599999999999999E-2</v>
      </c>
      <c r="D124" s="681">
        <f>HLOOKUP(B124,$E$15:$O$114,16,FALSE)</f>
        <v>6.6E-3</v>
      </c>
      <c r="E124" s="682">
        <f>HLOOKUP(B124,$E$15:$O$114,23,FALSE)</f>
        <v>2.7945000000000002</v>
      </c>
      <c r="F124" s="681">
        <f>HLOOKUP(B124,$E$15:$O$114,30,FALSE)</f>
        <v>1.0077</v>
      </c>
      <c r="G124" s="682">
        <f>HLOOKUP(B124,$E$15:$O$114,37,FALSE)</f>
        <v>3.0777999999999999</v>
      </c>
      <c r="H124" s="681">
        <f>HLOOKUP(B124,$E$15:$O$114,44,FALSE)</f>
        <v>1.6027</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1.5800000000000002E-2</v>
      </c>
      <c r="D125" s="684">
        <f>HLOOKUP(B125,$E$15:$O$114,16,FALSE)</f>
        <v>6.7000000000000002E-3</v>
      </c>
      <c r="E125" s="685">
        <f>HLOOKUP(B125,$E$15:$O$114,23,FALSE)</f>
        <v>2.4716</v>
      </c>
      <c r="F125" s="684">
        <f>HLOOKUP(B125,$E$15:$O$114,30,FALSE)</f>
        <v>1.0136000000000001</v>
      </c>
      <c r="G125" s="685">
        <f>HLOOKUP(B125,$E$15:$O$114,37,FALSE)</f>
        <v>3.0958999999999999</v>
      </c>
      <c r="H125" s="684">
        <f>HLOOKUP(B125,$E$15:$O$114,44,FALSE)</f>
        <v>2.056</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1.6E-2</v>
      </c>
      <c r="D126" s="684">
        <f t="shared" ref="D126:D133" si="32">HLOOKUP(B126,$E$15:$O$114,16,FALSE)</f>
        <v>6.7000000000000002E-3</v>
      </c>
      <c r="E126" s="685">
        <f t="shared" ref="E126:E133" si="33">HLOOKUP(B126,$E$15:$O$114,23,FALSE)</f>
        <v>2.3176000000000001</v>
      </c>
      <c r="F126" s="684">
        <f t="shared" ref="F126:F133" si="34">HLOOKUP(B126,$E$15:$O$114,30,FALSE)</f>
        <v>1.0199</v>
      </c>
      <c r="G126" s="685">
        <f t="shared" ref="G126:G132" si="35">HLOOKUP(B126,$E$15:$O$114,37,FALSE)</f>
        <v>3.1147999999999998</v>
      </c>
      <c r="H126" s="684">
        <f t="shared" ref="H126:H133" si="36">HLOOKUP(B126,$E$15:$O$114,44,FALSE)</f>
        <v>2.29</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1.6E-2</v>
      </c>
      <c r="D127" s="684">
        <f>HLOOKUP(B127,$E$15:$O$114,16,FALSE)</f>
        <v>6.7000000000000002E-3</v>
      </c>
      <c r="E127" s="685">
        <f>HLOOKUP(B127,$E$15:$O$114,23,FALSE)</f>
        <v>2.3212999999999999</v>
      </c>
      <c r="F127" s="684">
        <f>HLOOKUP(B127,$E$15:$O$114,30,FALSE)</f>
        <v>1.0215000000000001</v>
      </c>
      <c r="G127" s="685">
        <f>HLOOKUP(B127,$E$15:$O$114,37,FALSE)</f>
        <v>3.1198000000000001</v>
      </c>
      <c r="H127" s="684">
        <f>HLOOKUP(B127,$E$15:$O$114,44,FALSE)</f>
        <v>2.2936999999999999</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1.37E-2</v>
      </c>
      <c r="D128" s="684">
        <f t="shared" si="32"/>
        <v>6.4000000000000003E-3</v>
      </c>
      <c r="E128" s="685">
        <f t="shared" si="33"/>
        <v>1.9238999999999999</v>
      </c>
      <c r="F128" s="684">
        <f t="shared" si="34"/>
        <v>1.1046</v>
      </c>
      <c r="G128" s="685">
        <f t="shared" si="35"/>
        <v>6.3791000000000002</v>
      </c>
      <c r="H128" s="684">
        <f t="shared" si="36"/>
        <v>2.4485999999999999</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1.26E-2</v>
      </c>
      <c r="D129" s="684">
        <f t="shared" si="32"/>
        <v>6.1999999999999998E-3</v>
      </c>
      <c r="E129" s="685">
        <f t="shared" si="33"/>
        <v>1.7252000000000001</v>
      </c>
      <c r="F129" s="684">
        <f t="shared" si="34"/>
        <v>1.1460999999999999</v>
      </c>
      <c r="G129" s="685">
        <f t="shared" si="35"/>
        <v>8.0086999999999993</v>
      </c>
      <c r="H129" s="684">
        <f t="shared" si="36"/>
        <v>2.5261</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9.9000000000000008E-3</v>
      </c>
      <c r="D130" s="684">
        <f t="shared" si="32"/>
        <v>6.3E-3</v>
      </c>
      <c r="E130" s="685">
        <f t="shared" si="33"/>
        <v>1.7453000000000001</v>
      </c>
      <c r="F130" s="684">
        <f t="shared" si="34"/>
        <v>1.1595</v>
      </c>
      <c r="G130" s="685">
        <f t="shared" si="35"/>
        <v>8.1021999999999998</v>
      </c>
      <c r="H130" s="684">
        <f t="shared" si="36"/>
        <v>2.5556000000000001</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5.7000000000000002E-3</v>
      </c>
      <c r="D131" s="684">
        <f t="shared" si="32"/>
        <v>6.4000000000000003E-3</v>
      </c>
      <c r="E131" s="685">
        <f t="shared" si="33"/>
        <v>1.7677</v>
      </c>
      <c r="F131" s="684">
        <f t="shared" si="34"/>
        <v>1.1742999999999999</v>
      </c>
      <c r="G131" s="685">
        <f t="shared" si="35"/>
        <v>8.2059999999999995</v>
      </c>
      <c r="H131" s="684">
        <f t="shared" si="36"/>
        <v>2.5882999999999998</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0">
        <v>2019</v>
      </c>
      <c r="C132" s="683">
        <f t="shared" si="44"/>
        <v>1.4E-3</v>
      </c>
      <c r="D132" s="684">
        <f t="shared" si="32"/>
        <v>6.4999999999999997E-3</v>
      </c>
      <c r="E132" s="685">
        <f t="shared" si="33"/>
        <v>1.7897000000000001</v>
      </c>
      <c r="F132" s="684">
        <f t="shared" si="34"/>
        <v>1.1890000000000001</v>
      </c>
      <c r="G132" s="685">
        <f t="shared" si="35"/>
        <v>8.3086000000000002</v>
      </c>
      <c r="H132" s="684">
        <f t="shared" si="36"/>
        <v>2.6206999999999998</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6.6E-3</v>
      </c>
      <c r="E133" s="688">
        <f t="shared" si="33"/>
        <v>1.831</v>
      </c>
      <c r="F133" s="687">
        <f t="shared" si="34"/>
        <v>1.2163999999999999</v>
      </c>
      <c r="G133" s="688">
        <f>HLOOKUP(B133,$E$15:$O$114,37,FALSE)</f>
        <v>8.5000999999999998</v>
      </c>
      <c r="H133" s="687">
        <f t="shared" si="36"/>
        <v>2.6810999999999998</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626</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40"/>
  <sheetViews>
    <sheetView tabSelected="1" zoomScale="90" zoomScaleNormal="90" workbookViewId="0">
      <selection activeCell="J36" sqref="J36"/>
    </sheetView>
  </sheetViews>
  <sheetFormatPr defaultColWidth="9" defaultRowHeight="15"/>
  <cols>
    <col min="1" max="3" width="9" style="12"/>
    <col min="4" max="4" width="12.140625" style="12" customWidth="1"/>
    <col min="5" max="16384" width="9" style="12"/>
  </cols>
  <sheetData>
    <row r="14" spans="2:24" ht="15.75">
      <c r="B14" s="587" t="s">
        <v>505</v>
      </c>
    </row>
    <row r="15" spans="2:24" ht="15.75">
      <c r="B15" s="587"/>
    </row>
    <row r="16" spans="2:24" s="667" customFormat="1" ht="28.5" customHeight="1">
      <c r="B16" s="846" t="s">
        <v>629</v>
      </c>
      <c r="C16" s="846"/>
      <c r="D16" s="846"/>
      <c r="E16" s="846"/>
      <c r="F16" s="846"/>
      <c r="G16" s="846"/>
      <c r="H16" s="846"/>
      <c r="I16" s="846"/>
      <c r="J16" s="846"/>
      <c r="K16" s="846"/>
      <c r="L16" s="846"/>
      <c r="M16" s="846"/>
      <c r="N16" s="846"/>
      <c r="O16" s="846"/>
      <c r="P16" s="846"/>
      <c r="Q16" s="846"/>
      <c r="R16" s="846"/>
      <c r="S16" s="846"/>
      <c r="T16" s="846"/>
      <c r="U16" s="846"/>
      <c r="V16" s="846"/>
      <c r="W16" s="846"/>
      <c r="X16" s="846"/>
    </row>
    <row r="18" spans="2:24">
      <c r="B18" s="847" t="s">
        <v>754</v>
      </c>
      <c r="C18" s="847"/>
      <c r="D18" s="847"/>
      <c r="E18" s="847"/>
      <c r="F18" s="847"/>
      <c r="G18" s="847"/>
      <c r="H18" s="847"/>
      <c r="I18" s="847"/>
      <c r="J18" s="847"/>
      <c r="K18" s="847"/>
      <c r="L18" s="847"/>
      <c r="M18" s="847"/>
      <c r="N18" s="847"/>
      <c r="O18" s="847"/>
      <c r="P18" s="847"/>
      <c r="Q18" s="847"/>
      <c r="R18" s="847"/>
      <c r="S18" s="847"/>
      <c r="T18" s="847"/>
      <c r="U18" s="847"/>
      <c r="V18" s="847"/>
      <c r="W18" s="847"/>
      <c r="X18" s="847"/>
    </row>
    <row r="19" spans="2:24">
      <c r="B19" s="847"/>
      <c r="C19" s="847"/>
      <c r="D19" s="847"/>
      <c r="E19" s="847"/>
      <c r="F19" s="847"/>
      <c r="G19" s="847"/>
      <c r="H19" s="847"/>
      <c r="I19" s="847"/>
      <c r="J19" s="847"/>
      <c r="K19" s="847"/>
      <c r="L19" s="847"/>
      <c r="M19" s="847"/>
      <c r="N19" s="847"/>
      <c r="O19" s="847"/>
      <c r="P19" s="847"/>
      <c r="Q19" s="847"/>
      <c r="R19" s="847"/>
      <c r="S19" s="847"/>
      <c r="T19" s="847"/>
      <c r="U19" s="847"/>
      <c r="V19" s="847"/>
      <c r="W19" s="847"/>
      <c r="X19" s="847"/>
    </row>
    <row r="20" spans="2:24">
      <c r="B20" s="847"/>
      <c r="C20" s="847"/>
      <c r="D20" s="847"/>
      <c r="E20" s="847"/>
      <c r="F20" s="847"/>
      <c r="G20" s="847"/>
      <c r="H20" s="847"/>
      <c r="I20" s="847"/>
      <c r="J20" s="847"/>
      <c r="K20" s="847"/>
      <c r="L20" s="847"/>
      <c r="M20" s="847"/>
      <c r="N20" s="847"/>
      <c r="O20" s="847"/>
      <c r="P20" s="847"/>
      <c r="Q20" s="847"/>
      <c r="R20" s="847"/>
      <c r="S20" s="847"/>
      <c r="T20" s="847"/>
      <c r="U20" s="847"/>
      <c r="V20" s="847"/>
      <c r="W20" s="847"/>
      <c r="X20" s="847"/>
    </row>
    <row r="21" spans="2:24">
      <c r="B21" s="847"/>
      <c r="C21" s="847"/>
      <c r="D21" s="847"/>
      <c r="E21" s="847"/>
      <c r="F21" s="847"/>
      <c r="G21" s="847"/>
      <c r="H21" s="847"/>
      <c r="I21" s="847"/>
      <c r="J21" s="847"/>
      <c r="K21" s="847"/>
      <c r="L21" s="847"/>
      <c r="M21" s="847"/>
      <c r="N21" s="847"/>
      <c r="O21" s="847"/>
      <c r="P21" s="847"/>
      <c r="Q21" s="847"/>
      <c r="R21" s="847"/>
      <c r="S21" s="847"/>
      <c r="T21" s="847"/>
      <c r="U21" s="847"/>
      <c r="V21" s="847"/>
      <c r="W21" s="847"/>
      <c r="X21" s="847"/>
    </row>
    <row r="22" spans="2:24">
      <c r="B22" s="847"/>
      <c r="C22" s="847"/>
      <c r="D22" s="847"/>
      <c r="E22" s="847"/>
      <c r="F22" s="847"/>
      <c r="G22" s="847"/>
      <c r="H22" s="847"/>
      <c r="I22" s="847"/>
      <c r="J22" s="847"/>
      <c r="K22" s="847"/>
      <c r="L22" s="847"/>
      <c r="M22" s="847"/>
      <c r="N22" s="847"/>
      <c r="O22" s="847"/>
      <c r="P22" s="847"/>
      <c r="Q22" s="847"/>
      <c r="R22" s="847"/>
      <c r="S22" s="847"/>
      <c r="T22" s="847"/>
      <c r="U22" s="847"/>
      <c r="V22" s="847"/>
      <c r="W22" s="847"/>
      <c r="X22" s="847"/>
    </row>
    <row r="24" spans="2:24">
      <c r="B24" s="8" t="s">
        <v>788</v>
      </c>
    </row>
    <row r="26" spans="2:24">
      <c r="B26" s="786" t="s">
        <v>790</v>
      </c>
      <c r="C26" s="786"/>
      <c r="D26" s="786"/>
      <c r="E26" s="786"/>
      <c r="F26" s="786"/>
      <c r="G26" s="786"/>
      <c r="H26" s="786"/>
      <c r="I26" s="786"/>
      <c r="J26" s="786" t="s">
        <v>792</v>
      </c>
      <c r="K26" s="600"/>
      <c r="L26" s="786"/>
      <c r="M26" s="786"/>
      <c r="N26" s="786"/>
      <c r="O26" s="786"/>
      <c r="P26" s="600"/>
      <c r="Q26" s="600"/>
      <c r="R26" s="600"/>
      <c r="S26" s="600"/>
      <c r="T26" s="600"/>
      <c r="U26" s="600"/>
      <c r="V26" s="600"/>
      <c r="W26" s="9"/>
    </row>
    <row r="27" spans="2:24">
      <c r="B27" s="9"/>
      <c r="C27" s="9" t="s">
        <v>113</v>
      </c>
      <c r="D27" s="9"/>
      <c r="E27" s="9"/>
      <c r="F27" s="9"/>
      <c r="G27" s="9"/>
      <c r="H27" s="9"/>
      <c r="I27" s="9"/>
      <c r="J27" s="9" t="s">
        <v>29</v>
      </c>
      <c r="K27" s="9"/>
      <c r="L27" s="9"/>
      <c r="M27" s="9" t="s">
        <v>794</v>
      </c>
      <c r="N27" s="9"/>
      <c r="O27" s="9"/>
      <c r="P27" s="9"/>
      <c r="Q27" s="9"/>
      <c r="R27" s="9"/>
      <c r="S27" s="9"/>
      <c r="T27" s="9"/>
      <c r="U27" s="9"/>
      <c r="V27" s="9"/>
      <c r="W27" s="9"/>
    </row>
    <row r="28" spans="2:24">
      <c r="B28" s="9"/>
      <c r="C28" s="9" t="s">
        <v>114</v>
      </c>
      <c r="D28" s="9"/>
      <c r="E28" s="9"/>
      <c r="F28" s="9"/>
      <c r="G28" s="9"/>
      <c r="H28" s="9"/>
      <c r="I28" s="9"/>
      <c r="J28" s="9" t="s">
        <v>29</v>
      </c>
      <c r="K28" s="9"/>
      <c r="L28" s="9"/>
      <c r="M28" s="9" t="s">
        <v>794</v>
      </c>
      <c r="N28" s="9"/>
      <c r="O28" s="9"/>
      <c r="P28" s="9"/>
      <c r="Q28" s="9"/>
      <c r="R28" s="9"/>
      <c r="S28" s="9"/>
      <c r="T28" s="9"/>
      <c r="U28" s="9"/>
      <c r="V28" s="9"/>
      <c r="W28" s="9"/>
    </row>
    <row r="29" spans="2:24">
      <c r="B29" s="9"/>
      <c r="C29" s="9" t="s">
        <v>789</v>
      </c>
      <c r="D29" s="9"/>
      <c r="E29" s="9"/>
      <c r="F29" s="9"/>
      <c r="G29" s="9"/>
      <c r="H29" s="9"/>
      <c r="I29" s="9"/>
      <c r="J29" s="9" t="s">
        <v>29</v>
      </c>
      <c r="K29" s="9"/>
      <c r="L29" s="9"/>
      <c r="M29" s="9" t="s">
        <v>794</v>
      </c>
      <c r="N29" s="9"/>
      <c r="O29" s="9"/>
      <c r="P29" s="9"/>
      <c r="Q29" s="9"/>
      <c r="R29" s="9"/>
      <c r="S29" s="9"/>
      <c r="T29" s="9"/>
      <c r="U29" s="9"/>
      <c r="V29" s="9"/>
      <c r="W29" s="9"/>
    </row>
    <row r="30" spans="2:24">
      <c r="B30" s="9"/>
      <c r="C30" s="9"/>
      <c r="D30" s="9"/>
      <c r="E30" s="9"/>
      <c r="F30" s="9"/>
      <c r="G30" s="9"/>
      <c r="H30" s="9"/>
      <c r="I30" s="9"/>
      <c r="J30" s="9"/>
      <c r="K30" s="9"/>
      <c r="L30" s="9"/>
      <c r="M30" s="9"/>
      <c r="N30" s="9"/>
      <c r="O30" s="9"/>
      <c r="P30" s="9"/>
      <c r="Q30" s="9"/>
      <c r="R30" s="9"/>
      <c r="S30" s="9"/>
      <c r="T30" s="9"/>
      <c r="U30" s="9"/>
      <c r="V30" s="9"/>
      <c r="W30" s="9"/>
    </row>
    <row r="31" spans="2:24">
      <c r="B31" s="786" t="s">
        <v>791</v>
      </c>
      <c r="C31" s="786"/>
      <c r="D31" s="786"/>
      <c r="E31" s="786"/>
      <c r="F31" s="786"/>
      <c r="G31" s="786"/>
      <c r="H31" s="786"/>
      <c r="I31" s="786"/>
      <c r="J31" s="786" t="s">
        <v>792</v>
      </c>
      <c r="K31" s="600"/>
      <c r="L31" s="786"/>
      <c r="M31" s="786" t="s">
        <v>795</v>
      </c>
      <c r="N31" s="786"/>
      <c r="O31" s="786"/>
      <c r="P31" s="786"/>
      <c r="Q31" s="786"/>
      <c r="R31" s="786"/>
      <c r="S31" s="786"/>
      <c r="T31" s="786"/>
      <c r="U31" s="786"/>
      <c r="V31" s="600"/>
      <c r="W31" s="9"/>
    </row>
    <row r="32" spans="2:24" ht="39" customHeight="1">
      <c r="B32" s="9"/>
      <c r="C32" s="787" t="s">
        <v>118</v>
      </c>
      <c r="D32" s="9"/>
      <c r="E32" s="787"/>
      <c r="F32" s="787"/>
      <c r="G32" s="787"/>
      <c r="H32" s="787"/>
      <c r="I32" s="849" t="s">
        <v>796</v>
      </c>
      <c r="J32" s="849"/>
      <c r="K32" s="849"/>
      <c r="L32" s="849"/>
      <c r="M32" s="848" t="s">
        <v>803</v>
      </c>
      <c r="N32" s="848"/>
      <c r="O32" s="848"/>
      <c r="P32" s="848"/>
      <c r="Q32" s="848"/>
      <c r="R32" s="848"/>
      <c r="S32" s="848"/>
      <c r="T32" s="848"/>
      <c r="U32" s="848"/>
      <c r="V32" s="848"/>
      <c r="W32" s="848"/>
    </row>
    <row r="33" spans="2:23" ht="29.45" customHeight="1">
      <c r="B33" s="9"/>
      <c r="C33" s="787" t="s">
        <v>119</v>
      </c>
      <c r="D33" s="787"/>
      <c r="E33" s="787"/>
      <c r="F33" s="787"/>
      <c r="G33" s="787"/>
      <c r="H33" s="787"/>
      <c r="I33" s="787"/>
      <c r="J33" s="787" t="s">
        <v>793</v>
      </c>
      <c r="K33" s="9"/>
      <c r="L33" s="787"/>
      <c r="M33" s="848" t="s">
        <v>797</v>
      </c>
      <c r="N33" s="848"/>
      <c r="O33" s="848"/>
      <c r="P33" s="848"/>
      <c r="Q33" s="848"/>
      <c r="R33" s="848"/>
      <c r="S33" s="848"/>
      <c r="T33" s="848"/>
      <c r="U33" s="848"/>
      <c r="V33" s="848"/>
      <c r="W33" s="9"/>
    </row>
    <row r="34" spans="2:23">
      <c r="B34" s="27"/>
      <c r="C34" s="27"/>
      <c r="D34" s="27"/>
      <c r="E34" s="27"/>
      <c r="F34" s="27"/>
      <c r="G34" s="27"/>
      <c r="H34" s="27"/>
      <c r="I34" s="27"/>
      <c r="J34" s="27"/>
      <c r="K34" s="27"/>
      <c r="L34" s="27"/>
      <c r="M34" s="27"/>
      <c r="N34" s="27"/>
      <c r="O34" s="27"/>
      <c r="P34" s="27"/>
      <c r="Q34" s="27"/>
      <c r="R34" s="27"/>
      <c r="S34" s="27"/>
      <c r="T34" s="27"/>
      <c r="U34" s="27"/>
      <c r="V34" s="27"/>
      <c r="W34" s="27"/>
    </row>
    <row r="36" spans="2:23">
      <c r="B36" s="796" t="s">
        <v>804</v>
      </c>
      <c r="D36" s="791">
        <v>2017</v>
      </c>
      <c r="E36"/>
      <c r="F36"/>
    </row>
    <row r="37" spans="2:23">
      <c r="D37" s="792" t="s">
        <v>800</v>
      </c>
      <c r="E37" s="792" t="s">
        <v>27</v>
      </c>
      <c r="F37" s="793"/>
    </row>
    <row r="38" spans="2:23">
      <c r="D38" s="793" t="s">
        <v>801</v>
      </c>
      <c r="E38" s="794">
        <v>6627</v>
      </c>
      <c r="F38" s="795" t="e">
        <f>E38/E44</f>
        <v>#DIV/0!</v>
      </c>
    </row>
    <row r="39" spans="2:23">
      <c r="D39" s="793" t="s">
        <v>741</v>
      </c>
      <c r="E39" s="794">
        <v>147883</v>
      </c>
      <c r="F39" s="795" t="e">
        <f>E39/E44</f>
        <v>#DIV/0!</v>
      </c>
    </row>
    <row r="40" spans="2:23">
      <c r="D40" s="793" t="s">
        <v>802</v>
      </c>
      <c r="E40" s="794">
        <v>9311</v>
      </c>
      <c r="F40" s="795" t="e">
        <f>E40/E44</f>
        <v>#DIV/0!</v>
      </c>
    </row>
  </sheetData>
  <mergeCells count="5">
    <mergeCell ref="B16:X16"/>
    <mergeCell ref="B18:X22"/>
    <mergeCell ref="M32:W32"/>
    <mergeCell ref="M33:V33"/>
    <mergeCell ref="I32:L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2021-05-03T16:17:12Z</dcterms:modified>
</cp:coreProperties>
</file>