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0-0230 IESO 2020 RRS\FINAL EVIDENCE &amp; MAILOUTS TO OEB\MAY 26TH FINALIZED DOCS\"/>
    </mc:Choice>
  </mc:AlternateContent>
  <bookViews>
    <workbookView xWindow="0" yWindow="0" windowWidth="23040" windowHeight="73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21" i="1" l="1"/>
  <c r="B45" i="1" s="1"/>
  <c r="B30" i="1"/>
  <c r="B31" i="1"/>
  <c r="B32" i="1"/>
  <c r="B33" i="1"/>
  <c r="B34" i="1"/>
  <c r="B35" i="1"/>
  <c r="B36" i="1"/>
  <c r="B37" i="1" l="1"/>
  <c r="B39" i="1" s="1"/>
  <c r="B46" i="1" s="1"/>
  <c r="B12" i="1" l="1"/>
  <c r="B17" i="1" s="1"/>
  <c r="B22" i="1" s="1"/>
  <c r="D11" i="1" l="1"/>
  <c r="E45" i="1" l="1"/>
  <c r="G45" i="1"/>
  <c r="C45" i="1"/>
  <c r="D45" i="1" s="1"/>
  <c r="A45" i="1"/>
  <c r="H45" i="1" l="1"/>
  <c r="F45" i="1"/>
  <c r="G36" i="1"/>
  <c r="C36" i="1"/>
  <c r="D36" i="1" s="1"/>
  <c r="E36" i="1"/>
  <c r="F36" i="1" s="1"/>
  <c r="C34" i="1"/>
  <c r="D34" i="1" s="1"/>
  <c r="E34" i="1"/>
  <c r="G34" i="1"/>
  <c r="C12" i="1"/>
  <c r="D12" i="1"/>
  <c r="E12" i="1"/>
  <c r="H34" i="1" l="1"/>
  <c r="H36" i="1"/>
  <c r="E14" i="1"/>
  <c r="F34" i="1"/>
  <c r="D13" i="1"/>
  <c r="D14" i="1"/>
  <c r="E13" i="1"/>
  <c r="G35" i="1" l="1"/>
  <c r="G33" i="1"/>
  <c r="G32" i="1"/>
  <c r="G31" i="1"/>
  <c r="G30" i="1"/>
  <c r="C30" i="1"/>
  <c r="D30" i="1" s="1"/>
  <c r="E30" i="1"/>
  <c r="C31" i="1"/>
  <c r="D31" i="1" s="1"/>
  <c r="E31" i="1"/>
  <c r="C32" i="1"/>
  <c r="D32" i="1" s="1"/>
  <c r="E32" i="1"/>
  <c r="F32" i="1" s="1"/>
  <c r="C33" i="1"/>
  <c r="D33" i="1" s="1"/>
  <c r="E33" i="1"/>
  <c r="C35" i="1"/>
  <c r="D35" i="1" s="1"/>
  <c r="E35" i="1"/>
  <c r="D37" i="1" l="1"/>
  <c r="D39" i="1" s="1"/>
  <c r="D46" i="1" s="1"/>
  <c r="C37" i="1"/>
  <c r="G37" i="1"/>
  <c r="F30" i="1"/>
  <c r="E37" i="1"/>
  <c r="F33" i="1"/>
  <c r="H33" i="1"/>
  <c r="H35" i="1"/>
  <c r="H30" i="1"/>
  <c r="C17" i="1"/>
  <c r="E17" i="1"/>
  <c r="D17" i="1"/>
  <c r="F35" i="1"/>
  <c r="F31" i="1"/>
  <c r="H31" i="1"/>
  <c r="H32" i="1"/>
  <c r="C39" i="1"/>
  <c r="C46" i="1" s="1"/>
  <c r="H37" i="1" l="1"/>
  <c r="F37" i="1"/>
  <c r="F39" i="1" s="1"/>
  <c r="F46" i="1" s="1"/>
  <c r="E19" i="1"/>
  <c r="G42" i="1" s="1"/>
  <c r="E18" i="1"/>
  <c r="G41" i="1" s="1"/>
  <c r="D19" i="1"/>
  <c r="E42" i="1" s="1"/>
  <c r="D18" i="1"/>
  <c r="E41" i="1" s="1"/>
  <c r="G43" i="1" s="1"/>
  <c r="D22" i="1"/>
  <c r="C22" i="1"/>
  <c r="E22" i="1"/>
  <c r="E39" i="1"/>
  <c r="G39" i="1"/>
  <c r="H39" i="1"/>
  <c r="H46" i="1" s="1"/>
  <c r="G44" i="1" l="1"/>
  <c r="G46" i="1"/>
  <c r="G49" i="1" s="1"/>
  <c r="E40" i="1"/>
  <c r="E46" i="1"/>
  <c r="E47" i="1" s="1"/>
  <c r="E48" i="1" s="1"/>
  <c r="E49" i="1" s="1"/>
  <c r="G51" i="1"/>
  <c r="E24" i="1"/>
  <c r="E23" i="1"/>
  <c r="D24" i="1"/>
  <c r="D23" i="1"/>
  <c r="G40" i="1"/>
  <c r="G47" i="1" l="1"/>
  <c r="G48" i="1" s="1"/>
  <c r="G50" i="1" s="1"/>
</calcChain>
</file>

<file path=xl/sharedStrings.xml><?xml version="1.0" encoding="utf-8"?>
<sst xmlns="http://schemas.openxmlformats.org/spreadsheetml/2006/main" count="58" uniqueCount="36">
  <si>
    <t>2019 Actual</t>
  </si>
  <si>
    <t>Planning, Acquisition and Operations</t>
  </si>
  <si>
    <t>Policy, Engagement, and Innovation</t>
  </si>
  <si>
    <t>%Change (year over year)</t>
  </si>
  <si>
    <t>%Change (Test Year vs</t>
  </si>
  <si>
    <t>Last Rebasing Year - Actual)</t>
  </si>
  <si>
    <t>Information and Technology Services</t>
  </si>
  <si>
    <t>Legal Resources and Corporate Governance</t>
  </si>
  <si>
    <t>2019 Actuals</t>
  </si>
  <si>
    <t xml:space="preserve">Total OM&amp;A Expenses </t>
  </si>
  <si>
    <r>
      <t>Adjustments for Total non-recoverable items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</si>
  <si>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 xml:space="preserve">Total Recoverable OM&amp;A Expenses </t>
  </si>
  <si>
    <t xml:space="preserve">Variance from previous year </t>
  </si>
  <si>
    <t xml:space="preserve">Percent change (year over year) </t>
  </si>
  <si>
    <t>Simple average of % variance for all years</t>
  </si>
  <si>
    <t>Compound Annual Growth Rate for all years</t>
  </si>
  <si>
    <t>2021 Budget</t>
  </si>
  <si>
    <t>($ millions)</t>
  </si>
  <si>
    <t>Variance 2021 vs. 2020</t>
  </si>
  <si>
    <t xml:space="preserve">Percent Change:                                                    Budget year vs. Most Current Actual </t>
  </si>
  <si>
    <t>Sub-Total</t>
  </si>
  <si>
    <t>Market Renewal</t>
  </si>
  <si>
    <t>Interest and Amortization</t>
  </si>
  <si>
    <t>Total Expenses</t>
  </si>
  <si>
    <r>
      <t>Administrative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and General</t>
    </r>
  </si>
  <si>
    <t>Market Assessment and Compliance Division</t>
  </si>
  <si>
    <t>%Change (Budget Year vs</t>
  </si>
  <si>
    <r>
      <t>Administrative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and Corporate Adjustment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</si>
  <si>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  <scheme val="minor"/>
      </rPr>
      <t xml:space="preserve"> CEO Office, Corporate Services, Human Resources and Corporate Adjustment (comprised of the amortization of accumulated deficit resulting from the Public Sector Accounting Standards (PSAS) transition item and other post-employement benefits, as well as the overhead cost recovery)</t>
    </r>
  </si>
  <si>
    <t>2020 Actual</t>
  </si>
  <si>
    <t>2019 OEB Approved</t>
  </si>
  <si>
    <t>Variance 2020 Actuals vs. 2019 Actuals</t>
  </si>
  <si>
    <t>Variance 2019 actuals vs. OEB approved</t>
  </si>
  <si>
    <t>Summary of OM&amp;A Expenses</t>
  </si>
  <si>
    <t>Summary of OM&amp;A Expenses (cont.)</t>
  </si>
  <si>
    <t>Filed:  May 27, 2021, EB-2020-0230, Exhibit D-1-1, Attachment 1, 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</si>
</sst>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0.0"/>
    <numFmt numFmtId="166" formatCode="0.0%"/>
    <numFmt numFmtId="167" formatCode="_-* #,##0.0_-;\(#,##0.0\)_-;_-&quot;$&quot;* &quot;-&quot;??_-;_-@_-"/>
    <numFmt numFmtId="168" formatCode="_-&quot;$&quot;* #,##0.0_-;\(&quot;$&quot;* #,##0.0\)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7" xfId="0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4" fontId="1" fillId="0" borderId="3" xfId="1" applyNumberFormat="1" applyFont="1" applyBorder="1" applyAlignment="1">
      <alignment vertical="center" wrapText="1"/>
    </xf>
    <xf numFmtId="9" fontId="0" fillId="0" borderId="3" xfId="2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165" fontId="1" fillId="2" borderId="3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165" fontId="1" fillId="2" borderId="11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5" fontId="1" fillId="2" borderId="13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65" fontId="1" fillId="2" borderId="17" xfId="0" applyNumberFormat="1" applyFont="1" applyFill="1" applyBorder="1" applyAlignment="1">
      <alignment vertical="center" wrapText="1"/>
    </xf>
    <xf numFmtId="165" fontId="1" fillId="2" borderId="18" xfId="0" applyNumberFormat="1" applyFont="1" applyFill="1" applyBorder="1" applyAlignment="1">
      <alignment vertical="center" wrapText="1"/>
    </xf>
    <xf numFmtId="165" fontId="1" fillId="2" borderId="19" xfId="0" applyNumberFormat="1" applyFont="1" applyFill="1" applyBorder="1" applyAlignment="1">
      <alignment vertical="center" wrapText="1"/>
    </xf>
    <xf numFmtId="166" fontId="0" fillId="0" borderId="3" xfId="2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9" fontId="0" fillId="0" borderId="3" xfId="0" applyNumberFormat="1" applyFont="1" applyBorder="1" applyAlignment="1">
      <alignment vertical="center" wrapText="1"/>
    </xf>
    <xf numFmtId="166" fontId="0" fillId="0" borderId="3" xfId="0" applyNumberFormat="1" applyFont="1" applyBorder="1" applyAlignment="1">
      <alignment vertical="center" wrapText="1"/>
    </xf>
    <xf numFmtId="166" fontId="0" fillId="0" borderId="9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6" fontId="0" fillId="0" borderId="1" xfId="0" applyNumberFormat="1" applyFont="1" applyBorder="1" applyAlignment="1">
      <alignment vertical="center" wrapText="1"/>
    </xf>
    <xf numFmtId="166" fontId="3" fillId="0" borderId="3" xfId="2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165" fontId="1" fillId="2" borderId="21" xfId="0" applyNumberFormat="1" applyFont="1" applyFill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167" fontId="1" fillId="0" borderId="21" xfId="0" applyNumberFormat="1" applyFont="1" applyBorder="1" applyAlignment="1">
      <alignment vertical="center" wrapText="1"/>
    </xf>
    <xf numFmtId="167" fontId="1" fillId="2" borderId="21" xfId="0" applyNumberFormat="1" applyFont="1" applyFill="1" applyBorder="1" applyAlignment="1">
      <alignment vertical="center" wrapText="1"/>
    </xf>
    <xf numFmtId="167" fontId="1" fillId="0" borderId="13" xfId="0" applyNumberFormat="1" applyFont="1" applyBorder="1" applyAlignment="1">
      <alignment vertical="center" wrapText="1"/>
    </xf>
    <xf numFmtId="167" fontId="1" fillId="2" borderId="13" xfId="0" applyNumberFormat="1" applyFont="1" applyFill="1" applyBorder="1" applyAlignment="1">
      <alignment vertical="center" wrapText="1"/>
    </xf>
    <xf numFmtId="167" fontId="1" fillId="0" borderId="19" xfId="0" applyNumberFormat="1" applyFont="1" applyBorder="1" applyAlignment="1">
      <alignment vertical="center" wrapText="1"/>
    </xf>
    <xf numFmtId="167" fontId="1" fillId="2" borderId="19" xfId="0" applyNumberFormat="1" applyFont="1" applyFill="1" applyBorder="1" applyAlignment="1">
      <alignment vertical="center" wrapText="1"/>
    </xf>
    <xf numFmtId="167" fontId="1" fillId="0" borderId="22" xfId="0" applyNumberFormat="1" applyFont="1" applyBorder="1" applyAlignment="1">
      <alignment vertical="center" wrapText="1"/>
    </xf>
    <xf numFmtId="168" fontId="1" fillId="0" borderId="3" xfId="0" applyNumberFormat="1" applyFont="1" applyBorder="1" applyAlignment="1">
      <alignment vertical="center" wrapText="1"/>
    </xf>
    <xf numFmtId="43" fontId="5" fillId="0" borderId="0" xfId="3" applyFont="1"/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25" xfId="0" applyBorder="1"/>
    <xf numFmtId="0" fontId="1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66" fontId="0" fillId="0" borderId="6" xfId="2" applyNumberFormat="1" applyFont="1" applyBorder="1" applyAlignment="1">
      <alignment vertical="center" wrapText="1"/>
    </xf>
    <xf numFmtId="166" fontId="0" fillId="0" borderId="3" xfId="2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66" fontId="0" fillId="0" borderId="5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46" zoomScale="130" zoomScaleNormal="130" workbookViewId="0">
      <selection activeCell="A53" sqref="A53:H53"/>
    </sheetView>
  </sheetViews>
  <sheetFormatPr defaultRowHeight="14.4" x14ac:dyDescent="0.3"/>
  <cols>
    <col min="1" max="1" width="41.88671875" customWidth="1"/>
    <col min="2" max="2" width="11.5546875" customWidth="1"/>
    <col min="3" max="9" width="10.44140625" customWidth="1"/>
    <col min="10" max="10" width="11.5546875" bestFit="1" customWidth="1"/>
    <col min="11" max="11" width="9.5546875" bestFit="1" customWidth="1"/>
    <col min="12" max="12" width="10.5546875" customWidth="1"/>
  </cols>
  <sheetData>
    <row r="1" spans="1:10" ht="15" customHeight="1" x14ac:dyDescent="0.3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0" s="57" customFormat="1" ht="33" customHeight="1" x14ac:dyDescent="0.25">
      <c r="A2" s="63" t="s">
        <v>35</v>
      </c>
      <c r="B2" s="63"/>
      <c r="C2" s="63"/>
      <c r="D2" s="63"/>
      <c r="E2" s="63"/>
      <c r="F2" s="56"/>
      <c r="G2" s="56"/>
      <c r="H2" s="56"/>
      <c r="I2" s="56"/>
      <c r="J2" s="56"/>
    </row>
    <row r="3" spans="1:10" ht="15" customHeight="1" x14ac:dyDescent="0.3">
      <c r="A3" s="66" t="s">
        <v>33</v>
      </c>
      <c r="B3" s="66"/>
      <c r="C3" s="66"/>
      <c r="D3" s="66"/>
      <c r="E3" s="66"/>
      <c r="F3" s="66"/>
      <c r="G3" s="66"/>
      <c r="H3" s="66"/>
      <c r="I3" s="68"/>
      <c r="J3" s="68"/>
    </row>
    <row r="4" spans="1:10" ht="15" thickBot="1" x14ac:dyDescent="0.35">
      <c r="A4" s="1"/>
      <c r="B4" s="49"/>
      <c r="C4" s="2"/>
      <c r="D4" s="2"/>
      <c r="E4" s="2"/>
      <c r="F4" s="53"/>
      <c r="G4" s="3"/>
    </row>
    <row r="5" spans="1:10" ht="29.4" thickBot="1" x14ac:dyDescent="0.35">
      <c r="A5" s="16" t="s">
        <v>17</v>
      </c>
      <c r="B5" s="15" t="s">
        <v>30</v>
      </c>
      <c r="C5" s="15" t="s">
        <v>0</v>
      </c>
      <c r="D5" s="15" t="s">
        <v>29</v>
      </c>
      <c r="E5" s="15" t="s">
        <v>16</v>
      </c>
      <c r="F5" s="54"/>
    </row>
    <row r="6" spans="1:10" ht="24" customHeight="1" x14ac:dyDescent="0.3">
      <c r="A6" s="18" t="s">
        <v>1</v>
      </c>
      <c r="B6" s="19">
        <v>44.2</v>
      </c>
      <c r="C6" s="19">
        <v>41.347987239999981</v>
      </c>
      <c r="D6" s="19">
        <v>46.990915000000001</v>
      </c>
      <c r="E6" s="19">
        <v>48.143999999999998</v>
      </c>
    </row>
    <row r="7" spans="1:10" ht="24" customHeight="1" x14ac:dyDescent="0.3">
      <c r="A7" s="20" t="s">
        <v>2</v>
      </c>
      <c r="B7" s="21">
        <v>24.5</v>
      </c>
      <c r="C7" s="21">
        <v>23.325029959499961</v>
      </c>
      <c r="D7" s="21">
        <v>26.776</v>
      </c>
      <c r="E7" s="21">
        <v>24.265000000000001</v>
      </c>
    </row>
    <row r="8" spans="1:10" ht="24" customHeight="1" x14ac:dyDescent="0.3">
      <c r="A8" s="20" t="s">
        <v>6</v>
      </c>
      <c r="B8" s="21">
        <v>41.84</v>
      </c>
      <c r="C8" s="21">
        <v>40.580394099999992</v>
      </c>
      <c r="D8" s="21">
        <v>40.027999999999999</v>
      </c>
      <c r="E8" s="21">
        <v>42.771000000000001</v>
      </c>
    </row>
    <row r="9" spans="1:10" ht="24" customHeight="1" x14ac:dyDescent="0.3">
      <c r="A9" s="20" t="s">
        <v>7</v>
      </c>
      <c r="B9" s="21">
        <v>14.14</v>
      </c>
      <c r="C9" s="21">
        <v>17.499928389999994</v>
      </c>
      <c r="D9" s="21">
        <v>16.809000000000001</v>
      </c>
      <c r="E9" s="21">
        <v>18.920000000000002</v>
      </c>
    </row>
    <row r="10" spans="1:10" ht="24" customHeight="1" x14ac:dyDescent="0.3">
      <c r="A10" s="23" t="s">
        <v>25</v>
      </c>
      <c r="B10" s="24">
        <v>2</v>
      </c>
      <c r="C10" s="24">
        <v>1.8116874300000003</v>
      </c>
      <c r="D10" s="24">
        <v>1.4470000000000001</v>
      </c>
      <c r="E10" s="24">
        <v>1.2669999999999999</v>
      </c>
    </row>
    <row r="11" spans="1:10" ht="24" customHeight="1" thickBot="1" x14ac:dyDescent="0.35">
      <c r="A11" s="22" t="s">
        <v>27</v>
      </c>
      <c r="B11" s="26">
        <f>24.4+5+7.7+2.85</f>
        <v>39.950000000000003</v>
      </c>
      <c r="C11" s="26">
        <v>44.058183339999914</v>
      </c>
      <c r="D11" s="26">
        <f>33.929+3.258</f>
        <v>37.187000000000005</v>
      </c>
      <c r="E11" s="26">
        <v>36.179000000000002</v>
      </c>
    </row>
    <row r="12" spans="1:10" ht="15" thickBot="1" x14ac:dyDescent="0.35">
      <c r="A12" s="7" t="s">
        <v>20</v>
      </c>
      <c r="B12" s="12">
        <f t="shared" ref="B12:E12" si="0">SUM(B6:B11)</f>
        <v>166.63</v>
      </c>
      <c r="C12" s="12">
        <f t="shared" si="0"/>
        <v>168.62321045949983</v>
      </c>
      <c r="D12" s="12">
        <f t="shared" si="0"/>
        <v>169.23791500000002</v>
      </c>
      <c r="E12" s="12">
        <f t="shared" si="0"/>
        <v>171.54599999999999</v>
      </c>
    </row>
    <row r="13" spans="1:10" ht="15" thickBot="1" x14ac:dyDescent="0.35">
      <c r="A13" s="6" t="s">
        <v>3</v>
      </c>
      <c r="B13" s="8"/>
      <c r="C13" s="27"/>
      <c r="D13" s="27">
        <f>+D12/C12-1</f>
        <v>3.6454325524055697E-3</v>
      </c>
      <c r="E13" s="27">
        <f t="shared" ref="E13" si="1">+E12/D12-1</f>
        <v>1.3638108221789347E-2</v>
      </c>
    </row>
    <row r="14" spans="1:10" x14ac:dyDescent="0.3">
      <c r="A14" s="4" t="s">
        <v>4</v>
      </c>
      <c r="B14" s="50"/>
      <c r="C14" s="64"/>
      <c r="D14" s="61">
        <f>+D12/$C$12-1</f>
        <v>3.6454325524055697E-3</v>
      </c>
      <c r="E14" s="61">
        <f>+E12/$C$12-1</f>
        <v>1.7333257577859751E-2</v>
      </c>
    </row>
    <row r="15" spans="1:10" ht="15" thickBot="1" x14ac:dyDescent="0.35">
      <c r="A15" s="6" t="s">
        <v>5</v>
      </c>
      <c r="B15" s="49"/>
      <c r="C15" s="65"/>
      <c r="D15" s="62"/>
      <c r="E15" s="62"/>
    </row>
    <row r="16" spans="1:10" ht="15" customHeight="1" thickBot="1" x14ac:dyDescent="0.35">
      <c r="A16" s="7" t="s">
        <v>21</v>
      </c>
      <c r="B16" s="17">
        <v>11.7</v>
      </c>
      <c r="C16" s="17">
        <v>8.5721507899999967</v>
      </c>
      <c r="D16" s="17">
        <v>2.0499999999999998</v>
      </c>
      <c r="E16" s="17">
        <v>3.6105860554999998</v>
      </c>
    </row>
    <row r="17" spans="1:9" ht="15" customHeight="1" thickBot="1" x14ac:dyDescent="0.35">
      <c r="A17" s="7" t="s">
        <v>9</v>
      </c>
      <c r="B17" s="12">
        <f t="shared" ref="B17:E17" si="2">+B16+B12</f>
        <v>178.32999999999998</v>
      </c>
      <c r="C17" s="12">
        <f t="shared" si="2"/>
        <v>177.19536124949983</v>
      </c>
      <c r="D17" s="12">
        <f t="shared" si="2"/>
        <v>171.28791500000003</v>
      </c>
      <c r="E17" s="12">
        <f t="shared" si="2"/>
        <v>175.15658605549999</v>
      </c>
    </row>
    <row r="18" spans="1:9" ht="15" customHeight="1" thickBot="1" x14ac:dyDescent="0.35">
      <c r="A18" s="6" t="s">
        <v>3</v>
      </c>
      <c r="B18" s="8"/>
      <c r="C18" s="13"/>
      <c r="D18" s="27">
        <f>+D17/C17-1</f>
        <v>-3.3338605524677489E-2</v>
      </c>
      <c r="E18" s="27">
        <f t="shared" ref="E18" si="3">+E17/D17-1</f>
        <v>2.2585779361608438E-2</v>
      </c>
    </row>
    <row r="19" spans="1:9" ht="15" customHeight="1" x14ac:dyDescent="0.3">
      <c r="A19" s="4" t="s">
        <v>26</v>
      </c>
      <c r="B19" s="50"/>
      <c r="C19" s="59"/>
      <c r="D19" s="61">
        <f>+D17/$C$17-1</f>
        <v>-3.3338605524677489E-2</v>
      </c>
      <c r="E19" s="61">
        <f>+E17/$C$17-1</f>
        <v>-1.1505804551673049E-2</v>
      </c>
    </row>
    <row r="20" spans="1:9" ht="15" customHeight="1" thickBot="1" x14ac:dyDescent="0.35">
      <c r="A20" s="6" t="s">
        <v>5</v>
      </c>
      <c r="B20" s="49"/>
      <c r="C20" s="60"/>
      <c r="D20" s="62"/>
      <c r="E20" s="62"/>
    </row>
    <row r="21" spans="1:9" ht="15" customHeight="1" thickBot="1" x14ac:dyDescent="0.35">
      <c r="A21" s="7" t="s">
        <v>22</v>
      </c>
      <c r="B21" s="17">
        <f>18.4-5.9</f>
        <v>12.499999999999998</v>
      </c>
      <c r="C21" s="17">
        <v>10.069863449999898</v>
      </c>
      <c r="D21" s="17">
        <v>15.045999999999999</v>
      </c>
      <c r="E21" s="17">
        <v>16.681999999999999</v>
      </c>
    </row>
    <row r="22" spans="1:9" ht="15" customHeight="1" thickBot="1" x14ac:dyDescent="0.35">
      <c r="A22" s="7" t="s">
        <v>23</v>
      </c>
      <c r="B22" s="12">
        <f t="shared" ref="B22:C22" si="4">+B21+B17</f>
        <v>190.82999999999998</v>
      </c>
      <c r="C22" s="12">
        <f t="shared" si="4"/>
        <v>187.26522469949973</v>
      </c>
      <c r="D22" s="12">
        <f t="shared" ref="D22" si="5">+D21+D17</f>
        <v>186.33391500000002</v>
      </c>
      <c r="E22" s="12">
        <f t="shared" ref="E22" si="6">+E21+E17</f>
        <v>191.83858605549997</v>
      </c>
    </row>
    <row r="23" spans="1:9" ht="15" customHeight="1" thickBot="1" x14ac:dyDescent="0.35">
      <c r="A23" s="6" t="s">
        <v>3</v>
      </c>
      <c r="B23" s="8"/>
      <c r="C23" s="13"/>
      <c r="D23" s="27">
        <f>+D22/C22-1</f>
        <v>-4.9732121967340781E-3</v>
      </c>
      <c r="E23" s="27">
        <f t="shared" ref="E23" si="7">+E22/D22-1</f>
        <v>2.9541970690091235E-2</v>
      </c>
    </row>
    <row r="24" spans="1:9" ht="15" customHeight="1" x14ac:dyDescent="0.3">
      <c r="A24" s="4" t="s">
        <v>4</v>
      </c>
      <c r="B24" s="50"/>
      <c r="C24" s="59"/>
      <c r="D24" s="61">
        <f>+D22/$C$22-1</f>
        <v>-4.9732121967340781E-3</v>
      </c>
      <c r="E24" s="61">
        <f>+E22/$C$22-1</f>
        <v>2.4421840004405615E-2</v>
      </c>
    </row>
    <row r="25" spans="1:9" ht="15" customHeight="1" thickBot="1" x14ac:dyDescent="0.35">
      <c r="A25" s="6" t="s">
        <v>5</v>
      </c>
      <c r="B25" s="49"/>
      <c r="C25" s="60"/>
      <c r="D25" s="62"/>
      <c r="E25" s="62"/>
    </row>
    <row r="26" spans="1:9" ht="36" customHeight="1" x14ac:dyDescent="0.3">
      <c r="A26" s="67" t="s">
        <v>28</v>
      </c>
      <c r="B26" s="67"/>
      <c r="C26" s="67"/>
      <c r="D26" s="67"/>
      <c r="E26" s="67"/>
      <c r="F26" s="67"/>
      <c r="G26" s="67"/>
      <c r="H26" s="67"/>
    </row>
    <row r="28" spans="1:9" ht="15" thickBot="1" x14ac:dyDescent="0.35">
      <c r="A28" s="9" t="s">
        <v>34</v>
      </c>
      <c r="B28" s="9"/>
      <c r="F28" s="48"/>
    </row>
    <row r="29" spans="1:9" ht="72.599999999999994" thickBot="1" x14ac:dyDescent="0.35">
      <c r="A29" s="10"/>
      <c r="B29" s="35" t="s">
        <v>30</v>
      </c>
      <c r="C29" s="35" t="s">
        <v>8</v>
      </c>
      <c r="D29" s="35" t="s">
        <v>32</v>
      </c>
      <c r="E29" s="35" t="s">
        <v>29</v>
      </c>
      <c r="F29" s="52" t="s">
        <v>31</v>
      </c>
      <c r="G29" s="35" t="s">
        <v>16</v>
      </c>
      <c r="H29" s="35" t="s">
        <v>18</v>
      </c>
      <c r="I29" s="55"/>
    </row>
    <row r="30" spans="1:9" ht="24" customHeight="1" x14ac:dyDescent="0.3">
      <c r="A30" s="36" t="s">
        <v>1</v>
      </c>
      <c r="B30" s="37">
        <f>+B6</f>
        <v>44.2</v>
      </c>
      <c r="C30" s="37">
        <f>+C6</f>
        <v>41.347987239999981</v>
      </c>
      <c r="D30" s="40">
        <f>+C30-B30</f>
        <v>-2.8520127600000222</v>
      </c>
      <c r="E30" s="37">
        <f>+D6</f>
        <v>46.990915000000001</v>
      </c>
      <c r="F30" s="40">
        <f>+E30-C30</f>
        <v>5.6429277600000205</v>
      </c>
      <c r="G30" s="41">
        <f>+E6</f>
        <v>48.143999999999998</v>
      </c>
      <c r="H30" s="40">
        <f>+G30-E30</f>
        <v>1.1530849999999973</v>
      </c>
    </row>
    <row r="31" spans="1:9" ht="24" customHeight="1" x14ac:dyDescent="0.3">
      <c r="A31" s="20" t="s">
        <v>2</v>
      </c>
      <c r="B31" s="21">
        <f>+B7</f>
        <v>24.5</v>
      </c>
      <c r="C31" s="21">
        <f>+C7</f>
        <v>23.325029959499961</v>
      </c>
      <c r="D31" s="42">
        <f t="shared" ref="D31:D36" si="8">+C31-B31</f>
        <v>-1.1749700405000389</v>
      </c>
      <c r="E31" s="21">
        <f>+D7</f>
        <v>26.776</v>
      </c>
      <c r="F31" s="42">
        <f t="shared" ref="F31:F36" si="9">+E31-C31</f>
        <v>3.4509700405000387</v>
      </c>
      <c r="G31" s="43">
        <f>+E7</f>
        <v>24.265000000000001</v>
      </c>
      <c r="H31" s="42">
        <f t="shared" ref="H31:H36" si="10">+G31-E31</f>
        <v>-2.5109999999999992</v>
      </c>
    </row>
    <row r="32" spans="1:9" ht="24" customHeight="1" x14ac:dyDescent="0.3">
      <c r="A32" s="20" t="s">
        <v>6</v>
      </c>
      <c r="B32" s="21">
        <f>+B8</f>
        <v>41.84</v>
      </c>
      <c r="C32" s="21">
        <f>+C8</f>
        <v>40.580394099999992</v>
      </c>
      <c r="D32" s="42">
        <f t="shared" si="8"/>
        <v>-1.259605900000011</v>
      </c>
      <c r="E32" s="21">
        <f>+D8</f>
        <v>40.027999999999999</v>
      </c>
      <c r="F32" s="42">
        <f t="shared" si="9"/>
        <v>-0.55239409999999367</v>
      </c>
      <c r="G32" s="43">
        <f>+E8</f>
        <v>42.771000000000001</v>
      </c>
      <c r="H32" s="42">
        <f t="shared" si="10"/>
        <v>2.7430000000000021</v>
      </c>
    </row>
    <row r="33" spans="1:8" ht="24" customHeight="1" x14ac:dyDescent="0.3">
      <c r="A33" s="20" t="s">
        <v>7</v>
      </c>
      <c r="B33" s="21">
        <f>+B9</f>
        <v>14.14</v>
      </c>
      <c r="C33" s="21">
        <f>+C9</f>
        <v>17.499928389999994</v>
      </c>
      <c r="D33" s="42">
        <f t="shared" si="8"/>
        <v>3.3599283899999932</v>
      </c>
      <c r="E33" s="21">
        <f>+D9</f>
        <v>16.809000000000001</v>
      </c>
      <c r="F33" s="42">
        <f t="shared" si="9"/>
        <v>-0.69092838999999273</v>
      </c>
      <c r="G33" s="43">
        <f>+E9</f>
        <v>18.920000000000002</v>
      </c>
      <c r="H33" s="42">
        <f t="shared" si="10"/>
        <v>2.1110000000000007</v>
      </c>
    </row>
    <row r="34" spans="1:8" ht="24" customHeight="1" x14ac:dyDescent="0.3">
      <c r="A34" s="20" t="s">
        <v>25</v>
      </c>
      <c r="B34" s="21">
        <f>+B10</f>
        <v>2</v>
      </c>
      <c r="C34" s="21">
        <f>+C10</f>
        <v>1.8116874300000003</v>
      </c>
      <c r="D34" s="42">
        <f t="shared" si="8"/>
        <v>-0.18831256999999968</v>
      </c>
      <c r="E34" s="21">
        <f>+D10</f>
        <v>1.4470000000000001</v>
      </c>
      <c r="F34" s="42">
        <f t="shared" ref="F34" si="11">+E34-C34</f>
        <v>-0.36468743000000026</v>
      </c>
      <c r="G34" s="43">
        <f>+E10</f>
        <v>1.2669999999999999</v>
      </c>
      <c r="H34" s="42">
        <f t="shared" ref="H34" si="12">+G34-E34</f>
        <v>-0.18000000000000016</v>
      </c>
    </row>
    <row r="35" spans="1:8" ht="24" customHeight="1" x14ac:dyDescent="0.3">
      <c r="A35" s="20" t="s">
        <v>24</v>
      </c>
      <c r="B35" s="21">
        <f>+B11</f>
        <v>39.950000000000003</v>
      </c>
      <c r="C35" s="21">
        <f>+C11</f>
        <v>44.058183339999914</v>
      </c>
      <c r="D35" s="42">
        <f t="shared" si="8"/>
        <v>4.1081833399999113</v>
      </c>
      <c r="E35" s="21">
        <f>+D11</f>
        <v>37.187000000000005</v>
      </c>
      <c r="F35" s="42">
        <f t="shared" si="9"/>
        <v>-6.8711833399999094</v>
      </c>
      <c r="G35" s="43">
        <f>+E11</f>
        <v>36.179000000000002</v>
      </c>
      <c r="H35" s="42">
        <f t="shared" si="10"/>
        <v>-1.0080000000000027</v>
      </c>
    </row>
    <row r="36" spans="1:8" ht="24" customHeight="1" thickBot="1" x14ac:dyDescent="0.35">
      <c r="A36" s="22" t="s">
        <v>21</v>
      </c>
      <c r="B36" s="25">
        <f>+B16</f>
        <v>11.7</v>
      </c>
      <c r="C36" s="25">
        <f>+C16</f>
        <v>8.5721507899999967</v>
      </c>
      <c r="D36" s="44">
        <f t="shared" si="8"/>
        <v>-3.1278492100000026</v>
      </c>
      <c r="E36" s="26">
        <f>+D16</f>
        <v>2.0499999999999998</v>
      </c>
      <c r="F36" s="44">
        <f t="shared" si="9"/>
        <v>-6.5221507899999969</v>
      </c>
      <c r="G36" s="45">
        <f>+E16</f>
        <v>3.6105860554999998</v>
      </c>
      <c r="H36" s="46">
        <f t="shared" si="10"/>
        <v>1.5605860555</v>
      </c>
    </row>
    <row r="37" spans="1:8" ht="24" customHeight="1" thickBot="1" x14ac:dyDescent="0.35">
      <c r="A37" s="7" t="s">
        <v>9</v>
      </c>
      <c r="B37" s="12">
        <f>SUM(B30:B36)</f>
        <v>178.32999999999998</v>
      </c>
      <c r="C37" s="12">
        <f>SUM(C30:C36)</f>
        <v>177.19536124949983</v>
      </c>
      <c r="D37" s="47">
        <f>SUM(D30:D36)</f>
        <v>-1.1346387505001703</v>
      </c>
      <c r="E37" s="12">
        <f>SUM(E30:E36)</f>
        <v>171.28791500000003</v>
      </c>
      <c r="F37" s="47">
        <f t="shared" ref="F37:H37" si="13">SUM(F30:F36)</f>
        <v>-5.9074462494998334</v>
      </c>
      <c r="G37" s="12">
        <f t="shared" si="13"/>
        <v>175.15658605549999</v>
      </c>
      <c r="H37" s="12">
        <f t="shared" si="13"/>
        <v>3.8686710554999979</v>
      </c>
    </row>
    <row r="38" spans="1:8" ht="16.2" x14ac:dyDescent="0.3">
      <c r="A38" s="38" t="s">
        <v>10</v>
      </c>
      <c r="B38" s="39"/>
      <c r="C38" s="39"/>
      <c r="D38" s="39"/>
      <c r="E38" s="39"/>
      <c r="F38" s="39"/>
      <c r="G38" s="39"/>
      <c r="H38" s="39"/>
    </row>
    <row r="39" spans="1:8" ht="20.25" customHeight="1" thickBot="1" x14ac:dyDescent="0.35">
      <c r="A39" s="7" t="s">
        <v>11</v>
      </c>
      <c r="B39" s="47">
        <f t="shared" ref="B39:H39" si="14">+B38+B37</f>
        <v>178.32999999999998</v>
      </c>
      <c r="C39" s="47">
        <f t="shared" si="14"/>
        <v>177.19536124949983</v>
      </c>
      <c r="D39" s="47">
        <f t="shared" si="14"/>
        <v>-1.1346387505001703</v>
      </c>
      <c r="E39" s="47">
        <f t="shared" si="14"/>
        <v>171.28791500000003</v>
      </c>
      <c r="F39" s="47">
        <f t="shared" si="14"/>
        <v>-5.9074462494998334</v>
      </c>
      <c r="G39" s="47">
        <f t="shared" si="14"/>
        <v>175.15658605549999</v>
      </c>
      <c r="H39" s="47">
        <f t="shared" si="14"/>
        <v>3.8686710554999979</v>
      </c>
    </row>
    <row r="40" spans="1:8" ht="15" thickBot="1" x14ac:dyDescent="0.35">
      <c r="A40" s="7" t="s">
        <v>12</v>
      </c>
      <c r="B40" s="14"/>
      <c r="C40" s="14"/>
      <c r="D40" s="14"/>
      <c r="E40" s="47">
        <f t="shared" ref="E40" si="15">+E39-C39</f>
        <v>-5.9074462494997988</v>
      </c>
      <c r="F40" s="11"/>
      <c r="G40" s="47">
        <f>+G39-E39</f>
        <v>3.8686710554999593</v>
      </c>
      <c r="H40" s="11"/>
    </row>
    <row r="41" spans="1:8" ht="15" thickBot="1" x14ac:dyDescent="0.35">
      <c r="A41" s="28" t="s">
        <v>13</v>
      </c>
      <c r="B41" s="29"/>
      <c r="C41" s="29"/>
      <c r="D41" s="29"/>
      <c r="E41" s="30">
        <f>+D18</f>
        <v>-3.3338605524677489E-2</v>
      </c>
      <c r="F41" s="31"/>
      <c r="G41" s="30">
        <f>+E18</f>
        <v>2.2585779361608438E-2</v>
      </c>
      <c r="H41" s="11"/>
    </row>
    <row r="42" spans="1:8" ht="29.4" thickBot="1" x14ac:dyDescent="0.35">
      <c r="A42" s="28" t="s">
        <v>19</v>
      </c>
      <c r="B42" s="32"/>
      <c r="C42" s="32"/>
      <c r="D42" s="32"/>
      <c r="E42" s="33">
        <f>+D19</f>
        <v>-3.3338605524677489E-2</v>
      </c>
      <c r="F42" s="33"/>
      <c r="G42" s="34">
        <f>+E19</f>
        <v>-1.1505804551673049E-2</v>
      </c>
      <c r="H42" s="5"/>
    </row>
    <row r="43" spans="1:8" ht="15" thickBot="1" x14ac:dyDescent="0.35">
      <c r="A43" s="28" t="s">
        <v>14</v>
      </c>
      <c r="B43" s="32"/>
      <c r="C43" s="32"/>
      <c r="D43" s="32"/>
      <c r="E43" s="32"/>
      <c r="F43" s="32"/>
      <c r="G43" s="34">
        <f>AVERAGE(E41,G41)</f>
        <v>-5.3764130815345257E-3</v>
      </c>
      <c r="H43" s="5"/>
    </row>
    <row r="44" spans="1:8" ht="15" thickBot="1" x14ac:dyDescent="0.35">
      <c r="A44" s="28" t="s">
        <v>15</v>
      </c>
      <c r="B44" s="32"/>
      <c r="C44" s="32"/>
      <c r="D44" s="32"/>
      <c r="E44" s="32"/>
      <c r="F44" s="32"/>
      <c r="G44" s="34">
        <f>(G39/C39)^(1/2)-1</f>
        <v>-5.7695461069767751E-3</v>
      </c>
      <c r="H44" s="8"/>
    </row>
    <row r="45" spans="1:8" ht="24.75" customHeight="1" thickBot="1" x14ac:dyDescent="0.35">
      <c r="A45" s="22" t="str">
        <f>+A21</f>
        <v>Interest and Amortization</v>
      </c>
      <c r="B45" s="25">
        <f>+B21</f>
        <v>12.499999999999998</v>
      </c>
      <c r="C45" s="25">
        <f>+C21</f>
        <v>10.069863449999898</v>
      </c>
      <c r="D45" s="42">
        <f t="shared" ref="D45" si="16">+C45-B45</f>
        <v>-2.4301365500000998</v>
      </c>
      <c r="E45" s="26">
        <f>+D21</f>
        <v>15.045999999999999</v>
      </c>
      <c r="F45" s="44">
        <f t="shared" ref="F45" si="17">+E45-C45</f>
        <v>4.9761365500001009</v>
      </c>
      <c r="G45" s="45">
        <f>+E21</f>
        <v>16.681999999999999</v>
      </c>
      <c r="H45" s="46">
        <f t="shared" ref="H45" si="18">+G45-E45</f>
        <v>1.6359999999999992</v>
      </c>
    </row>
    <row r="46" spans="1:8" ht="15" thickBot="1" x14ac:dyDescent="0.35">
      <c r="A46" s="7" t="s">
        <v>23</v>
      </c>
      <c r="B46" s="47">
        <f>+B45+B39</f>
        <v>190.82999999999998</v>
      </c>
      <c r="C46" s="47">
        <f>+C45+C39</f>
        <v>187.26522469949973</v>
      </c>
      <c r="D46" s="47">
        <f>SUM(D45,D39)</f>
        <v>-3.56477530050027</v>
      </c>
      <c r="E46" s="47">
        <f>+E45+E39</f>
        <v>186.33391500000002</v>
      </c>
      <c r="F46" s="47">
        <f t="shared" ref="F46:H46" si="19">+F45+F39</f>
        <v>-0.93130969949973252</v>
      </c>
      <c r="G46" s="47">
        <f t="shared" si="19"/>
        <v>191.83858605549997</v>
      </c>
      <c r="H46" s="47">
        <f t="shared" si="19"/>
        <v>5.5046710554999976</v>
      </c>
    </row>
    <row r="47" spans="1:8" ht="15" thickBot="1" x14ac:dyDescent="0.35">
      <c r="A47" s="7" t="s">
        <v>12</v>
      </c>
      <c r="B47" s="5"/>
      <c r="C47" s="14"/>
      <c r="D47" s="14"/>
      <c r="E47" s="14">
        <f t="shared" ref="E47" si="20">+E46-C46</f>
        <v>-0.93130969949970677</v>
      </c>
      <c r="F47" s="11"/>
      <c r="G47" s="14">
        <f>+G46-E46</f>
        <v>5.5046710554999549</v>
      </c>
      <c r="H47" s="11"/>
    </row>
    <row r="48" spans="1:8" ht="15" thickBot="1" x14ac:dyDescent="0.35">
      <c r="A48" s="28" t="s">
        <v>13</v>
      </c>
      <c r="B48" s="51"/>
      <c r="C48" s="29"/>
      <c r="D48" s="29"/>
      <c r="E48" s="30">
        <f>+E47/C46</f>
        <v>-4.9732121967341154E-3</v>
      </c>
      <c r="F48" s="31"/>
      <c r="G48" s="30">
        <f>+G47/E46</f>
        <v>2.9541970690091249E-2</v>
      </c>
      <c r="H48" s="11"/>
    </row>
    <row r="49" spans="1:8" ht="29.4" thickBot="1" x14ac:dyDescent="0.35">
      <c r="A49" s="28" t="s">
        <v>19</v>
      </c>
      <c r="B49" s="32"/>
      <c r="C49" s="32"/>
      <c r="D49" s="32"/>
      <c r="E49" s="33">
        <f>+E48</f>
        <v>-4.9732121967341154E-3</v>
      </c>
      <c r="F49" s="33"/>
      <c r="G49" s="34">
        <f>+G46/C46-1</f>
        <v>2.4421840004405615E-2</v>
      </c>
      <c r="H49" s="5"/>
    </row>
    <row r="50" spans="1:8" ht="15" thickBot="1" x14ac:dyDescent="0.35">
      <c r="A50" s="28" t="s">
        <v>14</v>
      </c>
      <c r="B50" s="32"/>
      <c r="C50" s="32"/>
      <c r="D50" s="32"/>
      <c r="E50" s="32"/>
      <c r="F50" s="32"/>
      <c r="G50" s="34">
        <f>AVERAGE(E48,G48)</f>
        <v>1.2284379246678566E-2</v>
      </c>
      <c r="H50" s="5"/>
    </row>
    <row r="51" spans="1:8" ht="15" thickBot="1" x14ac:dyDescent="0.35">
      <c r="A51" s="28" t="s">
        <v>15</v>
      </c>
      <c r="B51" s="32"/>
      <c r="C51" s="32"/>
      <c r="D51" s="32"/>
      <c r="E51" s="32"/>
      <c r="F51" s="32"/>
      <c r="G51" s="34">
        <f>(G46/C46)^(1/2)-1</f>
        <v>1.2137263420533007E-2</v>
      </c>
      <c r="H51" s="8"/>
    </row>
    <row r="53" spans="1:8" ht="36" customHeight="1" x14ac:dyDescent="0.3">
      <c r="A53" s="67" t="s">
        <v>28</v>
      </c>
      <c r="B53" s="67"/>
      <c r="C53" s="67"/>
      <c r="D53" s="67"/>
      <c r="E53" s="67"/>
      <c r="F53" s="67"/>
      <c r="G53" s="67"/>
      <c r="H53" s="67"/>
    </row>
  </sheetData>
  <mergeCells count="14">
    <mergeCell ref="A26:H26"/>
    <mergeCell ref="A53:H53"/>
    <mergeCell ref="A3:H3"/>
    <mergeCell ref="C24:C25"/>
    <mergeCell ref="D24:D25"/>
    <mergeCell ref="E24:E25"/>
    <mergeCell ref="C14:C15"/>
    <mergeCell ref="D14:D15"/>
    <mergeCell ref="E14:E15"/>
    <mergeCell ref="A1:J1"/>
    <mergeCell ref="C19:C20"/>
    <mergeCell ref="D19:D20"/>
    <mergeCell ref="E19:E20"/>
    <mergeCell ref="A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636447026936980337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636447026936980337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636447026936980337</Data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CC2198C8B3AE4DB1B8145CABE66017" ma:contentTypeVersion="0" ma:contentTypeDescription="Create a new document." ma:contentTypeScope="" ma:versionID="e0755b7d0250e1954852c82b8005735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80B4AE-11D4-4D94-A33D-DD44689FB7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D02E9A-3F7F-4B6F-A23C-ABF2D4AAAA4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9536086-2263-4082-85F3-F59F2F3E08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29076EB-CC7B-4DDA-B569-4E7D05E7EA93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George Dimitropoulos</dc:creator>
  <cp:lastModifiedBy>Miriam Heinz</cp:lastModifiedBy>
  <dcterms:created xsi:type="dcterms:W3CDTF">2021-01-08T19:18:25Z</dcterms:created>
  <dcterms:modified xsi:type="dcterms:W3CDTF">2021-05-26T20:14:28Z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0x010100C5CC2198C8B3AE4DB1B8145CABE66017</vt:lpwstr>
  </property>
</Properties>
</file>