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seneal\OneDrive - Ontario Power Generation\Desktop\PAO\"/>
    </mc:Choice>
  </mc:AlternateContent>
  <bookViews>
    <workbookView xWindow="0" yWindow="0" windowWidth="10370" windowHeight="7070" tabRatio="934" firstSheet="5" activeTab="11"/>
  </bookViews>
  <sheets>
    <sheet name="1. Cover" sheetId="79" r:id="rId1"/>
    <sheet name="2. TOC" sheetId="97" r:id="rId2"/>
    <sheet name="3. Legend" sheetId="81" r:id="rId3"/>
    <sheet name="4a. OEB_Adjustment_Input_Sheet" sheetId="67" r:id="rId4"/>
    <sheet name="4b. OEB_Adjustment_Input_Sheet" sheetId="99" r:id="rId5"/>
    <sheet name="5. Rate_Base_&amp;_Cost_of_Capital" sheetId="68" r:id="rId6"/>
    <sheet name="6. Taxes" sheetId="89" r:id="rId7"/>
    <sheet name="7. Rev_Req" sheetId="69" r:id="rId8"/>
    <sheet name="8. Revenue_Def_Suff" sheetId="70" r:id="rId9"/>
    <sheet name="9. Payment_Amounts" sheetId="92" r:id="rId10"/>
    <sheet name="10. Deferral_Variance_&amp;_Riders" sheetId="91" r:id="rId11"/>
    <sheet name="11. Impact" sheetId="98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 localSheetId="1">#REF!</definedName>
    <definedName name="\0" localSheetId="2">#REF!</definedName>
    <definedName name="\0" localSheetId="4">#REF!</definedName>
    <definedName name="\0">#REF!</definedName>
    <definedName name="\A" localSheetId="1">#REF!</definedName>
    <definedName name="\A" localSheetId="2">#REF!</definedName>
    <definedName name="\A" localSheetId="4">#REF!</definedName>
    <definedName name="\A">#REF!</definedName>
    <definedName name="\B" localSheetId="1">#REF!</definedName>
    <definedName name="\B" localSheetId="2">#REF!</definedName>
    <definedName name="\B" localSheetId="4">#REF!</definedName>
    <definedName name="\B">#REF!</definedName>
    <definedName name="\L" localSheetId="1">[1]Lakeview!#REF!</definedName>
    <definedName name="\L" localSheetId="2">[1]Lakeview!#REF!</definedName>
    <definedName name="\L" localSheetId="4">[1]Lakeview!#REF!</definedName>
    <definedName name="\L">[1]Lakeview!#REF!</definedName>
    <definedName name="\M" localSheetId="1">[1]Lakeview!#REF!</definedName>
    <definedName name="\M" localSheetId="2">[1]Lakeview!#REF!</definedName>
    <definedName name="\M" localSheetId="4">[1]Lakeview!#REF!</definedName>
    <definedName name="\M">[1]Lakeview!#REF!</definedName>
    <definedName name="\O" localSheetId="1">[1]Lakeview!#REF!</definedName>
    <definedName name="\O" localSheetId="2">[1]Lakeview!#REF!</definedName>
    <definedName name="\O" localSheetId="4">[1]Lakeview!#REF!</definedName>
    <definedName name="\O">[1]Lakeview!#REF!</definedName>
    <definedName name="\P" localSheetId="1">#REF!</definedName>
    <definedName name="\P" localSheetId="2">#REF!</definedName>
    <definedName name="\P" localSheetId="4">#REF!</definedName>
    <definedName name="\P">#REF!</definedName>
    <definedName name="\Q" localSheetId="1">#REF!</definedName>
    <definedName name="\Q" localSheetId="2">#REF!</definedName>
    <definedName name="\Q" localSheetId="4">#REF!</definedName>
    <definedName name="\Q">#REF!</definedName>
    <definedName name="\r" localSheetId="1">#REF!</definedName>
    <definedName name="\r" localSheetId="2">#REF!</definedName>
    <definedName name="\r" localSheetId="4">#REF!</definedName>
    <definedName name="\r">#REF!</definedName>
    <definedName name="\T" localSheetId="1">#REF!</definedName>
    <definedName name="\T" localSheetId="2">#REF!</definedName>
    <definedName name="\T" localSheetId="4">#REF!</definedName>
    <definedName name="\T">#REF!</definedName>
    <definedName name="\Z" localSheetId="1">#REF!</definedName>
    <definedName name="\Z" localSheetId="2">#REF!</definedName>
    <definedName name="\Z" localSheetId="4">#REF!</definedName>
    <definedName name="\Z">#REF!</definedName>
    <definedName name="______DAT1" localSheetId="1">#REF!</definedName>
    <definedName name="______DAT1" localSheetId="2">#REF!</definedName>
    <definedName name="______DAT1" localSheetId="4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 localSheetId="4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 localSheetId="4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 localSheetId="4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 localSheetId="4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 localSheetId="4">#REF!</definedName>
    <definedName name="______DAT5">#REF!</definedName>
    <definedName name="______DAT6" localSheetId="1">#REF!</definedName>
    <definedName name="______DAT6" localSheetId="2">#REF!</definedName>
    <definedName name="______DAT6" localSheetId="4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 localSheetId="4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 localSheetId="4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 localSheetId="4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 localSheetId="4">#REF!</definedName>
    <definedName name="______LAM12">#REF!</definedName>
    <definedName name="______LAM34" localSheetId="1">#REF!</definedName>
    <definedName name="______LAM34" localSheetId="2">#REF!</definedName>
    <definedName name="______LAM34" localSheetId="4">#REF!</definedName>
    <definedName name="______LAM34">#REF!</definedName>
    <definedName name="______NAN1" localSheetId="1">#REF!</definedName>
    <definedName name="______NAN1" localSheetId="2">#REF!</definedName>
    <definedName name="______NAN1" localSheetId="4">#REF!</definedName>
    <definedName name="______NAN1">#REF!</definedName>
    <definedName name="______NAN2" localSheetId="1">#REF!</definedName>
    <definedName name="______NAN2" localSheetId="2">#REF!</definedName>
    <definedName name="______NAN2" localSheetId="4">#REF!</definedName>
    <definedName name="______NAN2">#REF!</definedName>
    <definedName name="_____DAT1" localSheetId="1">#REF!</definedName>
    <definedName name="_____DAT1" localSheetId="2">#REF!</definedName>
    <definedName name="_____DAT1" localSheetId="4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 localSheetId="4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 localSheetId="4">#REF!</definedName>
    <definedName name="_____DAT2">#REF!</definedName>
    <definedName name="_____DAT3" localSheetId="1">'[2]Nuc 9807'!#REF!</definedName>
    <definedName name="_____DAT3" localSheetId="2">'[2]Nuc 9807'!#REF!</definedName>
    <definedName name="_____DAT3" localSheetId="4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 localSheetId="4">'[2]Nuc 9807'!#REF!</definedName>
    <definedName name="_____DAT4">'[2]Nuc 9807'!#REF!</definedName>
    <definedName name="_____DAT5" localSheetId="1">#REF!</definedName>
    <definedName name="_____DAT5" localSheetId="2">#REF!</definedName>
    <definedName name="_____DAT5" localSheetId="4">#REF!</definedName>
    <definedName name="_____DAT5">#REF!</definedName>
    <definedName name="_____DAT6" localSheetId="1">#REF!</definedName>
    <definedName name="_____DAT6" localSheetId="2">#REF!</definedName>
    <definedName name="_____DAT6" localSheetId="4">#REF!</definedName>
    <definedName name="_____DAT6">#REF!</definedName>
    <definedName name="_____DAT7" localSheetId="1">'[2]Nuc 9807'!#REF!</definedName>
    <definedName name="_____DAT7" localSheetId="2">'[2]Nuc 9807'!#REF!</definedName>
    <definedName name="_____DAT7" localSheetId="4">'[2]Nuc 9807'!#REF!</definedName>
    <definedName name="_____DAT7">'[2]Nuc 9807'!#REF!</definedName>
    <definedName name="_____DAT8" localSheetId="1">#REF!</definedName>
    <definedName name="_____DAT8" localSheetId="2">#REF!</definedName>
    <definedName name="_____DAT8" localSheetId="4">#REF!</definedName>
    <definedName name="_____DAT8">#REF!</definedName>
    <definedName name="_____DAT9" localSheetId="1">'[2]Nuc 9807'!#REF!</definedName>
    <definedName name="_____DAT9" localSheetId="2">'[2]Nuc 9807'!#REF!</definedName>
    <definedName name="_____DAT9" localSheetId="4">'[2]Nuc 9807'!#REF!</definedName>
    <definedName name="_____DAT9">'[2]Nuc 9807'!#REF!</definedName>
    <definedName name="____LAM12" localSheetId="1">#REF!</definedName>
    <definedName name="____LAM12" localSheetId="2">#REF!</definedName>
    <definedName name="____LAM12" localSheetId="4">#REF!</definedName>
    <definedName name="____LAM12">#REF!</definedName>
    <definedName name="____LAM34" localSheetId="1">#REF!</definedName>
    <definedName name="____LAM34" localSheetId="2">#REF!</definedName>
    <definedName name="____LAM34" localSheetId="4">#REF!</definedName>
    <definedName name="____LAM34">#REF!</definedName>
    <definedName name="____NAN1" localSheetId="1">#REF!</definedName>
    <definedName name="____NAN1" localSheetId="2">#REF!</definedName>
    <definedName name="____NAN1" localSheetId="4">#REF!</definedName>
    <definedName name="____NAN1">#REF!</definedName>
    <definedName name="____NAN2" localSheetId="1">#REF!</definedName>
    <definedName name="____NAN2" localSheetId="2">#REF!</definedName>
    <definedName name="____NAN2" localSheetId="4">#REF!</definedName>
    <definedName name="____NAN2">#REF!</definedName>
    <definedName name="___DAT14" localSheetId="1">#REF!</definedName>
    <definedName name="___DAT14" localSheetId="2">#REF!</definedName>
    <definedName name="___DAT14" localSheetId="4">#REF!</definedName>
    <definedName name="___DAT14">#REF!</definedName>
    <definedName name="___DAT15" localSheetId="1">#REF!</definedName>
    <definedName name="___DAT15" localSheetId="2">#REF!</definedName>
    <definedName name="___DAT15" localSheetId="4">#REF!</definedName>
    <definedName name="___DAT15">#REF!</definedName>
    <definedName name="___DAT16" localSheetId="1">#REF!</definedName>
    <definedName name="___DAT16" localSheetId="2">#REF!</definedName>
    <definedName name="___DAT16" localSheetId="4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 localSheetId="4">#REF!</definedName>
    <definedName name="__DAT1">#REF!</definedName>
    <definedName name="__DAT10" localSheetId="1">'[2]Nuc Darl MFA'!#REF!</definedName>
    <definedName name="__DAT10" localSheetId="2">'[2]Nuc Darl MFA'!#REF!</definedName>
    <definedName name="__DAT10" localSheetId="4">'[2]Nuc Darl MFA'!#REF!</definedName>
    <definedName name="__DAT10">'[2]Nuc Darl MFA'!#REF!</definedName>
    <definedName name="__DAT11" localSheetId="1">#REF!</definedName>
    <definedName name="__DAT11" localSheetId="2">#REF!</definedName>
    <definedName name="__DAT11" localSheetId="4">#REF!</definedName>
    <definedName name="__DAT11">#REF!</definedName>
    <definedName name="__DAT12" localSheetId="1">#REF!</definedName>
    <definedName name="__DAT12" localSheetId="2">#REF!</definedName>
    <definedName name="__DAT12" localSheetId="4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 localSheetId="4">#REF!</definedName>
    <definedName name="__DAT2">#REF!</definedName>
    <definedName name="__DAT3" localSheetId="1">'[2]Nuc 9807'!#REF!</definedName>
    <definedName name="__DAT3" localSheetId="2">'[2]Nuc 9807'!#REF!</definedName>
    <definedName name="__DAT3" localSheetId="4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 localSheetId="4">'[2]Nuc 9807'!#REF!</definedName>
    <definedName name="__DAT4">'[2]Nuc 9807'!#REF!</definedName>
    <definedName name="__DAT5" localSheetId="1">#REF!</definedName>
    <definedName name="__DAT5" localSheetId="2">#REF!</definedName>
    <definedName name="__DAT5" localSheetId="4">#REF!</definedName>
    <definedName name="__DAT5">#REF!</definedName>
    <definedName name="__DAT6" localSheetId="1">#REF!</definedName>
    <definedName name="__DAT6" localSheetId="2">#REF!</definedName>
    <definedName name="__DAT6" localSheetId="4">#REF!</definedName>
    <definedName name="__DAT6">#REF!</definedName>
    <definedName name="__DAT7" localSheetId="1">'[2]Nuc 9807'!#REF!</definedName>
    <definedName name="__DAT7" localSheetId="2">'[2]Nuc 9807'!#REF!</definedName>
    <definedName name="__DAT7" localSheetId="4">'[2]Nuc 9807'!#REF!</definedName>
    <definedName name="__DAT7">'[2]Nuc 9807'!#REF!</definedName>
    <definedName name="__DAT8" localSheetId="1">#REF!</definedName>
    <definedName name="__DAT8" localSheetId="2">#REF!</definedName>
    <definedName name="__DAT8" localSheetId="4">#REF!</definedName>
    <definedName name="__DAT8">#REF!</definedName>
    <definedName name="__DAT9" localSheetId="1">'[2]Nuc 9807'!#REF!</definedName>
    <definedName name="__DAT9" localSheetId="2">'[2]Nuc 9807'!#REF!</definedName>
    <definedName name="__DAT9" localSheetId="4">'[2]Nuc 9807'!#REF!</definedName>
    <definedName name="__DAT9">'[2]Nuc 9807'!#REF!</definedName>
    <definedName name="__LAM12" localSheetId="1">#REF!</definedName>
    <definedName name="__LAM12" localSheetId="2">#REF!</definedName>
    <definedName name="__LAM12" localSheetId="4">#REF!</definedName>
    <definedName name="__LAM12">#REF!</definedName>
    <definedName name="__LAM34" localSheetId="1">#REF!</definedName>
    <definedName name="__LAM34" localSheetId="2">#REF!</definedName>
    <definedName name="__LAM34" localSheetId="4">#REF!</definedName>
    <definedName name="__LAM34">#REF!</definedName>
    <definedName name="__NAN1" localSheetId="1">#REF!</definedName>
    <definedName name="__NAN1" localSheetId="2">#REF!</definedName>
    <definedName name="__NAN1" localSheetId="4">#REF!</definedName>
    <definedName name="__NAN1">#REF!</definedName>
    <definedName name="__NAN2" localSheetId="1">#REF!</definedName>
    <definedName name="__NAN2" localSheetId="2">#REF!</definedName>
    <definedName name="__NAN2" localSheetId="4">#REF!</definedName>
    <definedName name="__NAN2">#REF!</definedName>
    <definedName name="_10TBAY_HEAD" localSheetId="1">#REF!</definedName>
    <definedName name="_10TBAY_HEAD" localSheetId="2">#REF!</definedName>
    <definedName name="_10TBAY_HEAD" localSheetId="4">#REF!</definedName>
    <definedName name="_10TBAY_HEAD">#REF!</definedName>
    <definedName name="_1FOS_OVR1" localSheetId="1">#REF!</definedName>
    <definedName name="_1FOS_OVR1" localSheetId="2">#REF!</definedName>
    <definedName name="_1FOS_OVR1" localSheetId="4">#REF!</definedName>
    <definedName name="_1FOS_OVR1">#REF!</definedName>
    <definedName name="_2FOS_OVR2" localSheetId="1">#REF!</definedName>
    <definedName name="_2FOS_OVR2" localSheetId="2">#REF!</definedName>
    <definedName name="_2FOS_OVR2" localSheetId="4">#REF!</definedName>
    <definedName name="_2FOS_OVR2">#REF!</definedName>
    <definedName name="_3FOS_OVR3" localSheetId="1">#REF!</definedName>
    <definedName name="_3FOS_OVR3" localSheetId="2">#REF!</definedName>
    <definedName name="_3FOS_OVR3" localSheetId="4">#REF!</definedName>
    <definedName name="_3FOS_OVR3">#REF!</definedName>
    <definedName name="_4INV_VALUE" localSheetId="1">#REF!</definedName>
    <definedName name="_4INV_VALUE" localSheetId="2">#REF!</definedName>
    <definedName name="_4INV_VALUE" localSheetId="4">#REF!</definedName>
    <definedName name="_4INV_VALUE">#REF!</definedName>
    <definedName name="_5NAN_FOOT" localSheetId="1">#REF!</definedName>
    <definedName name="_5NAN_FOOT" localSheetId="2">#REF!</definedName>
    <definedName name="_5NAN_FOOT" localSheetId="4">#REF!</definedName>
    <definedName name="_5NAN_FOOT">#REF!</definedName>
    <definedName name="_6NAN_HEAD" localSheetId="1">#REF!</definedName>
    <definedName name="_6NAN_HEAD" localSheetId="2">#REF!</definedName>
    <definedName name="_6NAN_HEAD" localSheetId="4">#REF!</definedName>
    <definedName name="_6NAN_HEAD">#REF!</definedName>
    <definedName name="_7SUM_COMM" localSheetId="1">#REF!</definedName>
    <definedName name="_7SUM_COMM" localSheetId="2">#REF!</definedName>
    <definedName name="_7SUM_COMM" localSheetId="4">#REF!</definedName>
    <definedName name="_7SUM_COMM">#REF!</definedName>
    <definedName name="_8TBAY_1" localSheetId="1">#REF!</definedName>
    <definedName name="_8TBAY_1" localSheetId="2">#REF!</definedName>
    <definedName name="_8TBAY_1" localSheetId="4">#REF!</definedName>
    <definedName name="_8TBAY_1">#REF!</definedName>
    <definedName name="_93DRATED" localSheetId="1">#REF!</definedName>
    <definedName name="_93DRATED" localSheetId="2">#REF!</definedName>
    <definedName name="_93DRATED" localSheetId="4">#REF!</definedName>
    <definedName name="_93DRATED">#REF!</definedName>
    <definedName name="_93DRATEM" localSheetId="1">#REF!</definedName>
    <definedName name="_93DRATEM" localSheetId="2">#REF!</definedName>
    <definedName name="_93DRATEM" localSheetId="4">#REF!</definedName>
    <definedName name="_93DRATEM">#REF!</definedName>
    <definedName name="_93PENERGY" localSheetId="1">#REF!</definedName>
    <definedName name="_93PENERGY" localSheetId="2">#REF!</definedName>
    <definedName name="_93PENERGY" localSheetId="4">#REF!</definedName>
    <definedName name="_93PENERGY">#REF!</definedName>
    <definedName name="_93RATED" localSheetId="1">#REF!</definedName>
    <definedName name="_93RATED" localSheetId="2">#REF!</definedName>
    <definedName name="_93RATED" localSheetId="4">#REF!</definedName>
    <definedName name="_93RATED">#REF!</definedName>
    <definedName name="_93RATEM" localSheetId="1">#REF!</definedName>
    <definedName name="_93RATEM" localSheetId="2">#REF!</definedName>
    <definedName name="_93RATEM" localSheetId="4">#REF!</definedName>
    <definedName name="_93RATEM">#REF!</definedName>
    <definedName name="_93RATER" localSheetId="1">#REF!</definedName>
    <definedName name="_93RATER" localSheetId="2">#REF!</definedName>
    <definedName name="_93RATER" localSheetId="4">#REF!</definedName>
    <definedName name="_93RATER">#REF!</definedName>
    <definedName name="_94ED" localSheetId="1">#REF!</definedName>
    <definedName name="_94ED" localSheetId="2">#REF!</definedName>
    <definedName name="_94ED" localSheetId="4">#REF!</definedName>
    <definedName name="_94ED">#REF!</definedName>
    <definedName name="_94EM" localSheetId="1">#REF!</definedName>
    <definedName name="_94EM" localSheetId="2">#REF!</definedName>
    <definedName name="_94EM" localSheetId="4">#REF!</definedName>
    <definedName name="_94EM">#REF!</definedName>
    <definedName name="_94NR" localSheetId="1">#REF!</definedName>
    <definedName name="_94NR" localSheetId="2">#REF!</definedName>
    <definedName name="_94NR" localSheetId="4">#REF!</definedName>
    <definedName name="_94NR">#REF!</definedName>
    <definedName name="_94SENERGY" localSheetId="1">#REF!</definedName>
    <definedName name="_94SENERGY" localSheetId="2">#REF!</definedName>
    <definedName name="_94SENERGY" localSheetId="4">#REF!</definedName>
    <definedName name="_94SENERGY">#REF!</definedName>
    <definedName name="_9TBAY_2" localSheetId="1">#REF!</definedName>
    <definedName name="_9TBAY_2" localSheetId="2">#REF!</definedName>
    <definedName name="_9TBAY_2" localSheetId="4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 localSheetId="4">#REF!</definedName>
    <definedName name="_DAT1">#REF!</definedName>
    <definedName name="_DAT10" localSheetId="1">'[2]Nuc Darl MFA'!#REF!</definedName>
    <definedName name="_DAT10" localSheetId="2">'[2]Nuc Darl MFA'!#REF!</definedName>
    <definedName name="_DAT10" localSheetId="4">'[2]Nuc Darl MFA'!#REF!</definedName>
    <definedName name="_DAT10">'[2]Nuc Darl MFA'!#REF!</definedName>
    <definedName name="_DAT11" localSheetId="1">#REF!</definedName>
    <definedName name="_DAT11" localSheetId="2">#REF!</definedName>
    <definedName name="_DAT11" localSheetId="4">#REF!</definedName>
    <definedName name="_DAT11">#REF!</definedName>
    <definedName name="_DAT12" localSheetId="1">#REF!</definedName>
    <definedName name="_DAT12" localSheetId="2">#REF!</definedName>
    <definedName name="_DAT12" localSheetId="4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 localSheetId="4">#REF!</definedName>
    <definedName name="_DAT14">#REF!</definedName>
    <definedName name="_DAT15" localSheetId="1">#REF!</definedName>
    <definedName name="_DAT15" localSheetId="2">#REF!</definedName>
    <definedName name="_DAT15" localSheetId="4">#REF!</definedName>
    <definedName name="_DAT15">#REF!</definedName>
    <definedName name="_DAT16" localSheetId="1">#REF!</definedName>
    <definedName name="_DAT16" localSheetId="2">#REF!</definedName>
    <definedName name="_DAT16" localSheetId="4">#REF!</definedName>
    <definedName name="_DAT16">#REF!</definedName>
    <definedName name="_DAT2" localSheetId="1">#REF!</definedName>
    <definedName name="_DAT2" localSheetId="2">#REF!</definedName>
    <definedName name="_DAT2" localSheetId="4">#REF!</definedName>
    <definedName name="_DAT2">#REF!</definedName>
    <definedName name="_DAT3" localSheetId="1">'[2]Nuc 9807'!#REF!</definedName>
    <definedName name="_DAT3" localSheetId="2">'[2]Nuc 9807'!#REF!</definedName>
    <definedName name="_DAT3" localSheetId="4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 localSheetId="4">'[2]Nuc 9807'!#REF!</definedName>
    <definedName name="_DAT4">'[2]Nuc 9807'!#REF!</definedName>
    <definedName name="_DAT5" localSheetId="1">#REF!</definedName>
    <definedName name="_DAT5" localSheetId="2">#REF!</definedName>
    <definedName name="_DAT5" localSheetId="4">#REF!</definedName>
    <definedName name="_DAT5">#REF!</definedName>
    <definedName name="_DAT6" localSheetId="1">#REF!</definedName>
    <definedName name="_DAT6" localSheetId="2">#REF!</definedName>
    <definedName name="_DAT6" localSheetId="4">#REF!</definedName>
    <definedName name="_DAT6">#REF!</definedName>
    <definedName name="_DAT7" localSheetId="1">'[2]Nuc 9807'!#REF!</definedName>
    <definedName name="_DAT7" localSheetId="2">'[2]Nuc 9807'!#REF!</definedName>
    <definedName name="_DAT7" localSheetId="4">'[2]Nuc 9807'!#REF!</definedName>
    <definedName name="_DAT7">'[2]Nuc 9807'!#REF!</definedName>
    <definedName name="_DAT8" localSheetId="1">#REF!</definedName>
    <definedName name="_DAT8" localSheetId="2">#REF!</definedName>
    <definedName name="_DAT8" localSheetId="4">#REF!</definedName>
    <definedName name="_DAT8">#REF!</definedName>
    <definedName name="_DAT9" localSheetId="1">'[2]Nuc 9807'!#REF!</definedName>
    <definedName name="_DAT9" localSheetId="2">'[2]Nuc 9807'!#REF!</definedName>
    <definedName name="_DAT9" localSheetId="4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localSheetId="4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 localSheetId="4">#REF!</definedName>
    <definedName name="_LAM12">#REF!</definedName>
    <definedName name="_LAM34" localSheetId="1">#REF!</definedName>
    <definedName name="_LAM34" localSheetId="2">#REF!</definedName>
    <definedName name="_LAM34" localSheetId="4">#REF!</definedName>
    <definedName name="_LAM34">#REF!</definedName>
    <definedName name="_NAN1" localSheetId="1">#REF!</definedName>
    <definedName name="_NAN1" localSheetId="2">#REF!</definedName>
    <definedName name="_NAN1" localSheetId="4">#REF!</definedName>
    <definedName name="_NAN1">#REF!</definedName>
    <definedName name="_NAN2" localSheetId="1">#REF!</definedName>
    <definedName name="_NAN2" localSheetId="2">#REF!</definedName>
    <definedName name="_NAN2" localSheetId="4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localSheetId="4" hidden="1">'[4]94SEC5L'!#REF!</definedName>
    <definedName name="_Sort" hidden="1">'[4]94SEC5L'!#REF!</definedName>
    <definedName name="a" localSheetId="1">#REF!</definedName>
    <definedName name="a" localSheetId="2">#REF!</definedName>
    <definedName name="a" localSheetId="4">#REF!</definedName>
    <definedName name="a">#REF!</definedName>
    <definedName name="aaaaa" localSheetId="1">#REF!</definedName>
    <definedName name="aaaaa" localSheetId="2">#REF!</definedName>
    <definedName name="aaaaa" localSheetId="4">#REF!</definedName>
    <definedName name="aaaaa">#REF!</definedName>
    <definedName name="aaaaaaaaaaaaa" localSheetId="1">[5]III.F!#REF!</definedName>
    <definedName name="aaaaaaaaaaaaa" localSheetId="2">[5]III.F!#REF!</definedName>
    <definedName name="aaaaaaaaaaaaa" localSheetId="4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 localSheetId="4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 localSheetId="4">#REF!</definedName>
    <definedName name="acd">#REF!</definedName>
    <definedName name="ACHANGE" localSheetId="1">#REF!</definedName>
    <definedName name="ACHANGE" localSheetId="2">#REF!</definedName>
    <definedName name="ACHANGE" localSheetId="4">#REF!</definedName>
    <definedName name="ACHANGE">#REF!</definedName>
    <definedName name="ActualData" localSheetId="1">#REF!</definedName>
    <definedName name="ActualData" localSheetId="2">#REF!</definedName>
    <definedName name="ActualData" localSheetId="4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 localSheetId="4">#REF!</definedName>
    <definedName name="asd">#REF!</definedName>
    <definedName name="asdfdsf" localSheetId="1">#REF!</definedName>
    <definedName name="asdfdsf" localSheetId="2">#REF!</definedName>
    <definedName name="asdfdsf" localSheetId="4">#REF!</definedName>
    <definedName name="asdfdsf">#REF!</definedName>
    <definedName name="at" localSheetId="1">#REF!</definedName>
    <definedName name="at" localSheetId="2">#REF!</definedName>
    <definedName name="at" localSheetId="4">#REF!</definedName>
    <definedName name="at">#REF!</definedName>
    <definedName name="ATIKOKAN" localSheetId="1">#REF!</definedName>
    <definedName name="ATIKOKAN" localSheetId="2">#REF!</definedName>
    <definedName name="ATIKOKAN" localSheetId="4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 localSheetId="4">#REF!</definedName>
    <definedName name="AUGSUM">#REF!</definedName>
    <definedName name="AVGRAT" localSheetId="1">#REF!</definedName>
    <definedName name="AVGRAT" localSheetId="2">#REF!</definedName>
    <definedName name="AVGRAT" localSheetId="4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 localSheetId="4">#REF!</definedName>
    <definedName name="bb">#REF!</definedName>
    <definedName name="BBANALYSIS" localSheetId="1">#REF!</definedName>
    <definedName name="BBANALYSIS" localSheetId="2">#REF!</definedName>
    <definedName name="BBANALYSIS" localSheetId="4">#REF!</definedName>
    <definedName name="BBANALYSIS">#REF!</definedName>
    <definedName name="bbbbbb" localSheetId="1">#REF!</definedName>
    <definedName name="bbbbbb" localSheetId="2">#REF!</definedName>
    <definedName name="bbbbbb" localSheetId="4">#REF!</definedName>
    <definedName name="bbbbbb">#REF!</definedName>
    <definedName name="bbbbbbbbbbb" localSheetId="1">#REF!</definedName>
    <definedName name="bbbbbbbbbbb" localSheetId="2">#REF!</definedName>
    <definedName name="bbbbbbbbbbb" localSheetId="4">#REF!</definedName>
    <definedName name="bbbbbbbbbbb">#REF!</definedName>
    <definedName name="Best" localSheetId="1">#REF!</definedName>
    <definedName name="Best" localSheetId="2">#REF!</definedName>
    <definedName name="Best" localSheetId="4">#REF!</definedName>
    <definedName name="Best">#REF!</definedName>
    <definedName name="bh" localSheetId="1">#REF!</definedName>
    <definedName name="bh" localSheetId="2">#REF!</definedName>
    <definedName name="bh" localSheetId="4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 localSheetId="4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 localSheetId="4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 localSheetId="4">#REF!</definedName>
    <definedName name="cadcadfd">#REF!</definedName>
    <definedName name="cas" localSheetId="1">#REF!</definedName>
    <definedName name="cas" localSheetId="2">#REF!</definedName>
    <definedName name="cas" localSheetId="4">#REF!</definedName>
    <definedName name="cas">#REF!</definedName>
    <definedName name="casd" localSheetId="1">#REF!</definedName>
    <definedName name="casd" localSheetId="2">#REF!</definedName>
    <definedName name="casd" localSheetId="4">#REF!</definedName>
    <definedName name="casd">#REF!</definedName>
    <definedName name="CASH1" localSheetId="1">#REF!</definedName>
    <definedName name="CASH1" localSheetId="2">#REF!</definedName>
    <definedName name="CASH1" localSheetId="4">#REF!</definedName>
    <definedName name="CASH1">#REF!</definedName>
    <definedName name="CASH2" localSheetId="1">#REF!</definedName>
    <definedName name="CASH2" localSheetId="2">#REF!</definedName>
    <definedName name="CASH2" localSheetId="4">#REF!</definedName>
    <definedName name="CASH2">#REF!</definedName>
    <definedName name="cc" localSheetId="1">#REF!</definedName>
    <definedName name="cc" localSheetId="2">#REF!</definedName>
    <definedName name="cc" localSheetId="4">#REF!</definedName>
    <definedName name="cc">#REF!</definedName>
    <definedName name="cd" localSheetId="1">#REF!</definedName>
    <definedName name="cd" localSheetId="2">#REF!</definedName>
    <definedName name="cd" localSheetId="4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 localSheetId="4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 localSheetId="4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 localSheetId="4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 localSheetId="4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 localSheetId="4">#REF!</definedName>
    <definedName name="Convert_number_to_word">#REF!</definedName>
    <definedName name="cop" localSheetId="1">#REF!</definedName>
    <definedName name="cop" localSheetId="2">#REF!</definedName>
    <definedName name="cop" localSheetId="4">#REF!</definedName>
    <definedName name="cop">#REF!</definedName>
    <definedName name="CopyEnergy" localSheetId="1">[17]!CopyEnergy</definedName>
    <definedName name="CopyEnergy" localSheetId="2">[17]!CopyEnergy</definedName>
    <definedName name="CopyEnergy" localSheetId="4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 localSheetId="4">#REF!</definedName>
    <definedName name="d">#REF!</definedName>
    <definedName name="dad" localSheetId="1">#REF!</definedName>
    <definedName name="dad" localSheetId="2">#REF!</definedName>
    <definedName name="dad" localSheetId="4">#REF!</definedName>
    <definedName name="dad">#REF!</definedName>
    <definedName name="dafadf" localSheetId="1">#REF!</definedName>
    <definedName name="dafadf" localSheetId="2">#REF!</definedName>
    <definedName name="dafadf" localSheetId="4">#REF!</definedName>
    <definedName name="dafadf">#REF!</definedName>
    <definedName name="dasdfdfsdfa" localSheetId="1">#REF!</definedName>
    <definedName name="dasdfdfsdfa" localSheetId="2">#REF!</definedName>
    <definedName name="dasdfdfsdfa" localSheetId="4">#REF!</definedName>
    <definedName name="dasdfdfsdfa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 localSheetId="4">#REF!</definedName>
    <definedName name="dd">#REF!</definedName>
    <definedName name="ddddd" localSheetId="1">#REF!</definedName>
    <definedName name="ddddd" localSheetId="2">#REF!</definedName>
    <definedName name="ddddd" localSheetId="4">#REF!</definedName>
    <definedName name="ddddd">#REF!</definedName>
    <definedName name="ddddddd" localSheetId="1">#REF!</definedName>
    <definedName name="ddddddd" localSheetId="2">#REF!</definedName>
    <definedName name="ddddddd" localSheetId="4">#REF!</definedName>
    <definedName name="ddddddd">#REF!</definedName>
    <definedName name="dddddddddddddddd" localSheetId="1">#REF!</definedName>
    <definedName name="dddddddddddddddd" localSheetId="2">#REF!</definedName>
    <definedName name="dddddddddddddddd" localSheetId="4">#REF!</definedName>
    <definedName name="dddddddddddddddd">#REF!</definedName>
    <definedName name="DECSUM" localSheetId="1">#REF!</definedName>
    <definedName name="DECSUM" localSheetId="2">#REF!</definedName>
    <definedName name="DECSUM" localSheetId="4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localSheetId="4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 localSheetId="4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localSheetId="4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 localSheetId="4">#REF!</definedName>
    <definedName name="dfd">#REF!</definedName>
    <definedName name="dg" localSheetId="1">#REF!</definedName>
    <definedName name="dg" localSheetId="2">#REF!</definedName>
    <definedName name="dg" localSheetId="4">#REF!</definedName>
    <definedName name="dg">#REF!</definedName>
    <definedName name="discount_rate" localSheetId="1">#REF!</definedName>
    <definedName name="discount_rate" localSheetId="2">#REF!</definedName>
    <definedName name="discount_rate" localSheetId="4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 localSheetId="4">#REF!</definedName>
    <definedName name="dr">#REF!</definedName>
    <definedName name="ds" localSheetId="1">#REF!</definedName>
    <definedName name="ds" localSheetId="2">#REF!</definedName>
    <definedName name="ds" localSheetId="4">#REF!</definedName>
    <definedName name="ds">#REF!</definedName>
    <definedName name="ee" localSheetId="1">#REF!</definedName>
    <definedName name="ee" localSheetId="2">#REF!</definedName>
    <definedName name="ee" localSheetId="4">#REF!</definedName>
    <definedName name="ee">#REF!</definedName>
    <definedName name="eeeeeeeeeee" localSheetId="1">#REF!</definedName>
    <definedName name="eeeeeeeeeee" localSheetId="2">#REF!</definedName>
    <definedName name="eeeeeeeeeee" localSheetId="4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 localSheetId="4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 localSheetId="4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 localSheetId="4">#REF!</definedName>
    <definedName name="fdf">#REF!</definedName>
    <definedName name="FEBSUM" localSheetId="1">#REF!</definedName>
    <definedName name="FEBSUM" localSheetId="2">#REF!</definedName>
    <definedName name="FEBSUM" localSheetId="4">#REF!</definedName>
    <definedName name="FEBSUM">#REF!</definedName>
    <definedName name="fffff" localSheetId="1">#REF!</definedName>
    <definedName name="fffff" localSheetId="2">#REF!</definedName>
    <definedName name="fffff" localSheetId="4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 localSheetId="4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 localSheetId="4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 localSheetId="4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 localSheetId="4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 localSheetId="4">#REF!</definedName>
    <definedName name="HEAD1">#REF!</definedName>
    <definedName name="HEAD2" localSheetId="1">[1]Lakeview!#REF!</definedName>
    <definedName name="HEAD2" localSheetId="2">[1]Lakeview!#REF!</definedName>
    <definedName name="HEAD2" localSheetId="4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 localSheetId="4">#REF!</definedName>
    <definedName name="hhhhhhhhhhhhh">#REF!</definedName>
    <definedName name="HTML_CodePage" hidden="1">1252</definedName>
    <definedName name="HTML_Control" localSheetId="11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 localSheetId="4">#REF!</definedName>
    <definedName name="Input">#REF!</definedName>
    <definedName name="Input_FAMS" localSheetId="1">#REF!</definedName>
    <definedName name="Input_FAMS" localSheetId="2">#REF!</definedName>
    <definedName name="Input_FAMS" localSheetId="4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 localSheetId="4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 localSheetId="4">#REF!</definedName>
    <definedName name="JULSUM">#REF!</definedName>
    <definedName name="JUNSUM" localSheetId="1">#REF!</definedName>
    <definedName name="JUNSUM" localSheetId="2">#REF!</definedName>
    <definedName name="JUNSUM" localSheetId="4">#REF!</definedName>
    <definedName name="JUNSUM">#REF!</definedName>
    <definedName name="l" localSheetId="1">#REF!</definedName>
    <definedName name="l" localSheetId="2">#REF!</definedName>
    <definedName name="l" localSheetId="4">#REF!</definedName>
    <definedName name="l">#REF!</definedName>
    <definedName name="LAKE" localSheetId="1">#REF!</definedName>
    <definedName name="LAKE" localSheetId="2">#REF!</definedName>
    <definedName name="LAKE" localSheetId="4">#REF!</definedName>
    <definedName name="LAKE">#REF!</definedName>
    <definedName name="LAKE2" localSheetId="1">#REF!</definedName>
    <definedName name="LAKE2" localSheetId="2">#REF!</definedName>
    <definedName name="LAKE2" localSheetId="4">#REF!</definedName>
    <definedName name="LAKE2">#REF!</definedName>
    <definedName name="LAKEVIEW" localSheetId="1">#REF!</definedName>
    <definedName name="LAKEVIEW" localSheetId="2">#REF!</definedName>
    <definedName name="LAKEVIEW" localSheetId="4">#REF!</definedName>
    <definedName name="LAKEVIEW">#REF!</definedName>
    <definedName name="LAMBTON" localSheetId="1">#REF!</definedName>
    <definedName name="LAMBTON" localSheetId="2">#REF!</definedName>
    <definedName name="LAMBTON" localSheetId="4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 localSheetId="4">[6]Current!#REF!</definedName>
    <definedName name="lastyr">[6]Current!#REF!</definedName>
    <definedName name="LEN" localSheetId="1">#REF!</definedName>
    <definedName name="LEN" localSheetId="2">#REF!</definedName>
    <definedName name="LEN" localSheetId="4">#REF!</definedName>
    <definedName name="LEN">#REF!</definedName>
    <definedName name="LENNOX" localSheetId="1">#REF!</definedName>
    <definedName name="LENNOX" localSheetId="2">#REF!</definedName>
    <definedName name="LENNOX" localSheetId="4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 localSheetId="4">#REF!</definedName>
    <definedName name="lll">#REF!</definedName>
    <definedName name="llll" localSheetId="1">#REF!</definedName>
    <definedName name="llll" localSheetId="2">#REF!</definedName>
    <definedName name="llll" localSheetId="4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 localSheetId="4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 localSheetId="4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 localSheetId="4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 localSheetId="4">#REF!</definedName>
    <definedName name="mmmmmm">#REF!</definedName>
    <definedName name="mmmmmmmmmmmmmm" localSheetId="1">#REF!</definedName>
    <definedName name="mmmmmmmmmmmmmm" localSheetId="2">#REF!</definedName>
    <definedName name="mmmmmmmmmmmmmm" localSheetId="4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 localSheetId="4">[17]!MonthlyScroll</definedName>
    <definedName name="MonthlyScroll">[17]!MonthlyScroll</definedName>
    <definedName name="MONTHS" localSheetId="1">#REF!</definedName>
    <definedName name="MONTHS" localSheetId="2">#REF!</definedName>
    <definedName name="MONTHS" localSheetId="4">#REF!</definedName>
    <definedName name="MONTHS">#REF!</definedName>
    <definedName name="MONTHS2" localSheetId="1">#REF!</definedName>
    <definedName name="MONTHS2" localSheetId="2">#REF!</definedName>
    <definedName name="MONTHS2" localSheetId="4">#REF!</definedName>
    <definedName name="MONTHS2">#REF!</definedName>
    <definedName name="MPMARebate" localSheetId="1">#REF!</definedName>
    <definedName name="MPMARebate" localSheetId="2">#REF!</definedName>
    <definedName name="MPMARebate" localSheetId="4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 localSheetId="4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 localSheetId="4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 localSheetId="4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 localSheetId="4">#REF!</definedName>
    <definedName name="new_discount_rate">#REF!</definedName>
    <definedName name="nnnnn" localSheetId="1">#REF!</definedName>
    <definedName name="nnnnn" localSheetId="2">#REF!</definedName>
    <definedName name="nnnnn" localSheetId="4">#REF!</definedName>
    <definedName name="nnnnn">#REF!</definedName>
    <definedName name="nnnnnnnnnnnnn" localSheetId="1">#REF!</definedName>
    <definedName name="nnnnnnnnnnnnn" localSheetId="2">#REF!</definedName>
    <definedName name="nnnnnnnnnnnnn" localSheetId="4">#REF!</definedName>
    <definedName name="nnnnnnnnnnnnn">#REF!</definedName>
    <definedName name="nnnnnnnnnnnnnnnn" localSheetId="1">#REF!</definedName>
    <definedName name="nnnnnnnnnnnnnnnn" localSheetId="2">#REF!</definedName>
    <definedName name="nnnnnnnnnnnnnnnn" localSheetId="4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 localSheetId="4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 localSheetId="4">#REF!</definedName>
    <definedName name="OCTSUM">#REF!</definedName>
    <definedName name="old_discount_rate" localSheetId="1">#REF!</definedName>
    <definedName name="old_discount_rate" localSheetId="2">#REF!</definedName>
    <definedName name="old_discount_rate" localSheetId="4">#REF!</definedName>
    <definedName name="old_discount_rate">#REF!</definedName>
    <definedName name="OMA" localSheetId="1">#REF!</definedName>
    <definedName name="OMA" localSheetId="2">#REF!</definedName>
    <definedName name="OMA" localSheetId="4">#REF!</definedName>
    <definedName name="OMA">#REF!</definedName>
    <definedName name="OMA_PROG" localSheetId="1">#REF!</definedName>
    <definedName name="OMA_PROG" localSheetId="2">#REF!</definedName>
    <definedName name="OMA_PROG" localSheetId="4">#REF!</definedName>
    <definedName name="OMA_PROG">#REF!</definedName>
    <definedName name="OMA_RES" localSheetId="1">#REF!</definedName>
    <definedName name="OMA_RES" localSheetId="2">#REF!</definedName>
    <definedName name="OMA_RES" localSheetId="4">#REF!</definedName>
    <definedName name="OMA_RES">#REF!</definedName>
    <definedName name="ONFA_discount_rate" localSheetId="1">#REF!</definedName>
    <definedName name="ONFA_discount_rate" localSheetId="2">#REF!</definedName>
    <definedName name="ONFA_discount_rate" localSheetId="4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 localSheetId="4">#REF!</definedName>
    <definedName name="Page1">#REF!</definedName>
    <definedName name="Page2" localSheetId="1">#REF!</definedName>
    <definedName name="Page2" localSheetId="2">#REF!</definedName>
    <definedName name="Page2" localSheetId="4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 localSheetId="4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10">'10. Deferral_Variance_&amp;_Riders'!$A$1:$W$79</definedName>
    <definedName name="_xlnm.Print_Area" localSheetId="3">'4a. OEB_Adjustment_Input_Sheet'!$A$1:$X$98</definedName>
    <definedName name="_xlnm.Print_Area" localSheetId="4">'4b. OEB_Adjustment_Input_Sheet'!$A$1:$X$65</definedName>
    <definedName name="_xlnm.Print_Area" localSheetId="5">'5. Rate_Base_&amp;_Cost_of_Capital'!$B$1:$W$42</definedName>
    <definedName name="_xlnm.Print_Area" localSheetId="7">'7. Rev_Req'!$A$1:$W$39</definedName>
    <definedName name="_xlnm.Print_Area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 localSheetId="4">#REF!</definedName>
    <definedName name="q">#REF!</definedName>
    <definedName name="qqqqqqqqqqq" localSheetId="1">#REF!</definedName>
    <definedName name="qqqqqqqqqqq" localSheetId="2">#REF!</definedName>
    <definedName name="qqqqqqqqqqq" localSheetId="4">#REF!</definedName>
    <definedName name="qqqqqqqqqqq">#REF!</definedName>
    <definedName name="Range2" localSheetId="1">[33]OntLoad!#REF!</definedName>
    <definedName name="Range2" localSheetId="2">[33]OntLoad!#REF!</definedName>
    <definedName name="Range2" localSheetId="4">[33]OntLoad!#REF!</definedName>
    <definedName name="Range2">[33]OntLoad!#REF!</definedName>
    <definedName name="RATES" localSheetId="1">#REF!</definedName>
    <definedName name="RATES" localSheetId="2">#REF!</definedName>
    <definedName name="RATES" localSheetId="4">#REF!</definedName>
    <definedName name="RATES">#REF!</definedName>
    <definedName name="re" localSheetId="1">#REF!</definedName>
    <definedName name="re" localSheetId="2">#REF!</definedName>
    <definedName name="re" localSheetId="4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 localSheetId="4">#REF!</definedName>
    <definedName name="Report_Deprn">#REF!</definedName>
    <definedName name="Report_Detail" localSheetId="1">#REF!</definedName>
    <definedName name="Report_Detail" localSheetId="2">#REF!</definedName>
    <definedName name="Report_Detail" localSheetId="4">#REF!</definedName>
    <definedName name="Report_Detail">#REF!</definedName>
    <definedName name="RetailData" localSheetId="1">#REF!</definedName>
    <definedName name="RetailData" localSheetId="2">#REF!</definedName>
    <definedName name="RetailData" localSheetId="4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 localSheetId="4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 localSheetId="4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 localSheetId="4">#REF!</definedName>
    <definedName name="RORuf">#REF!</definedName>
    <definedName name="rrrrrrrrrrrrrrrr" localSheetId="1">#REF!</definedName>
    <definedName name="rrrrrrrrrrrrrrrr" localSheetId="2">#REF!</definedName>
    <definedName name="rrrrrrrrrrrrrrrr" localSheetId="4">#REF!</definedName>
    <definedName name="rrrrrrrrrrrrrrrr">#REF!</definedName>
    <definedName name="rt" localSheetId="1">#REF!</definedName>
    <definedName name="rt" localSheetId="2">#REF!</definedName>
    <definedName name="rt" localSheetId="4">#REF!</definedName>
    <definedName name="rt">#REF!</definedName>
    <definedName name="RTPA" localSheetId="1">#REF!</definedName>
    <definedName name="RTPA" localSheetId="2">#REF!</definedName>
    <definedName name="RTPA" localSheetId="4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 localSheetId="4">#REF!</definedName>
    <definedName name="SCHA">#REF!</definedName>
    <definedName name="SCHAA" localSheetId="1">#REF!</definedName>
    <definedName name="SCHAA" localSheetId="2">#REF!</definedName>
    <definedName name="SCHAA" localSheetId="4">#REF!</definedName>
    <definedName name="SCHAA">#REF!</definedName>
    <definedName name="SCHG" localSheetId="1">[5]III.F!#REF!</definedName>
    <definedName name="SCHG" localSheetId="2">[5]III.F!#REF!</definedName>
    <definedName name="SCHG" localSheetId="4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 localSheetId="4">#REF!</definedName>
    <definedName name="SDate">#REF!</definedName>
    <definedName name="sdfasdf" localSheetId="1" hidden="1">#REF!</definedName>
    <definedName name="sdfasdf" localSheetId="2" hidden="1">#REF!</definedName>
    <definedName name="sdfasdf" localSheetId="4" hidden="1">#REF!</definedName>
    <definedName name="sdfasdf" hidden="1">#REF!</definedName>
    <definedName name="SEPSUM" localSheetId="1">#REF!</definedName>
    <definedName name="SEPSUM" localSheetId="2">#REF!</definedName>
    <definedName name="SEPSUM" localSheetId="4">#REF!</definedName>
    <definedName name="SEPSUM">#REF!</definedName>
    <definedName name="SPACE" localSheetId="1">'[10]Total FBU'!#REF!</definedName>
    <definedName name="SPACE" localSheetId="2">'[10]Total FBU'!#REF!</definedName>
    <definedName name="SPACE" localSheetId="4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 localSheetId="4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 localSheetId="4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 localSheetId="4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 localSheetId="4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 localSheetId="4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 localSheetId="4">#REF!</definedName>
    <definedName name="TBAY">#REF!</definedName>
    <definedName name="TBAYFOOT" localSheetId="1">#REF!</definedName>
    <definedName name="TBAYFOOT" localSheetId="2">#REF!</definedName>
    <definedName name="TBAYFOOT" localSheetId="4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 localSheetId="4">#REF!</definedName>
    <definedName name="TEST0">#REF!</definedName>
    <definedName name="TEST1" localSheetId="1">#REF!</definedName>
    <definedName name="TEST1" localSheetId="2">#REF!</definedName>
    <definedName name="TEST1" localSheetId="4">#REF!</definedName>
    <definedName name="TEST1">#REF!</definedName>
    <definedName name="TEST2" localSheetId="1">#REF!</definedName>
    <definedName name="TEST2" localSheetId="2">#REF!</definedName>
    <definedName name="TEST2" localSheetId="4">#REF!</definedName>
    <definedName name="TEST2">#REF!</definedName>
    <definedName name="TEST3" localSheetId="1">#REF!</definedName>
    <definedName name="TEST3" localSheetId="2">#REF!</definedName>
    <definedName name="TEST3" localSheetId="4">#REF!</definedName>
    <definedName name="TEST3">#REF!</definedName>
    <definedName name="TEST4" localSheetId="1">#REF!</definedName>
    <definedName name="TEST4" localSheetId="2">#REF!</definedName>
    <definedName name="TEST4" localSheetId="4">#REF!</definedName>
    <definedName name="TEST4">#REF!</definedName>
    <definedName name="TESTHKEY" localSheetId="1">#REF!</definedName>
    <definedName name="TESTHKEY" localSheetId="2">#REF!</definedName>
    <definedName name="TESTHKEY" localSheetId="4">#REF!</definedName>
    <definedName name="TESTHKEY">#REF!</definedName>
    <definedName name="TESTKEYS" localSheetId="1">#REF!</definedName>
    <definedName name="TESTKEYS" localSheetId="2">#REF!</definedName>
    <definedName name="TESTKEYS" localSheetId="4">#REF!</definedName>
    <definedName name="TESTKEYS">#REF!</definedName>
    <definedName name="TESTVKEY" localSheetId="1">#REF!</definedName>
    <definedName name="TESTVKEY" localSheetId="2">#REF!</definedName>
    <definedName name="TESTVKEY" localSheetId="4">#REF!</definedName>
    <definedName name="TESTVKEY">#REF!</definedName>
    <definedName name="THBAY" localSheetId="1">#REF!</definedName>
    <definedName name="THBAY" localSheetId="2">#REF!</definedName>
    <definedName name="THBAY" localSheetId="4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 localSheetId="4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 localSheetId="4">#REF!</definedName>
    <definedName name="Trans_Capital">#REF!</definedName>
    <definedName name="transp_res" localSheetId="1">#REF!</definedName>
    <definedName name="transp_res" localSheetId="2">#REF!</definedName>
    <definedName name="transp_res" localSheetId="4">#REF!</definedName>
    <definedName name="transp_res">#REF!</definedName>
    <definedName name="trend" localSheetId="1">#REF!</definedName>
    <definedName name="trend" localSheetId="2">#REF!</definedName>
    <definedName name="trend" localSheetId="4">#REF!</definedName>
    <definedName name="trend">#REF!</definedName>
    <definedName name="TSF" localSheetId="1">#REF!</definedName>
    <definedName name="TSF" localSheetId="2">#REF!</definedName>
    <definedName name="TSF" localSheetId="4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 localSheetId="4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 localSheetId="4">#REF!</definedName>
    <definedName name="tttt">#REF!</definedName>
    <definedName name="tttttt" localSheetId="1">#REF!</definedName>
    <definedName name="tttttt" localSheetId="2">#REF!</definedName>
    <definedName name="tttttt" localSheetId="4">#REF!</definedName>
    <definedName name="tttttt">#REF!</definedName>
    <definedName name="tttttttttt" localSheetId="1">#REF!</definedName>
    <definedName name="tttttttttt" localSheetId="2">#REF!</definedName>
    <definedName name="tttttttttt" localSheetId="4">#REF!</definedName>
    <definedName name="tttttttttt">#REF!</definedName>
    <definedName name="ttttttttttttt" localSheetId="1">#REF!</definedName>
    <definedName name="ttttttttttttt" localSheetId="2">#REF!</definedName>
    <definedName name="ttttttttttttt" localSheetId="4">#REF!</definedName>
    <definedName name="ttttttttttttt">#REF!</definedName>
    <definedName name="u" localSheetId="1">#REF!</definedName>
    <definedName name="u" localSheetId="2">#REF!</definedName>
    <definedName name="u" localSheetId="4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 localSheetId="4">#REF!</definedName>
    <definedName name="VOLUMES">#REF!</definedName>
    <definedName name="vvvvvvvvvvv" localSheetId="1">#REF!</definedName>
    <definedName name="vvvvvvvvvvv" localSheetId="2">#REF!</definedName>
    <definedName name="vvvvvvvvvvv" localSheetId="4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 localSheetId="4">#REF!</definedName>
    <definedName name="YREND">#REF!</definedName>
    <definedName name="YRENDSUM" localSheetId="1">#REF!</definedName>
    <definedName name="YRENDSUM" localSheetId="2">#REF!</definedName>
    <definedName name="YRENDSUM" localSheetId="4">#REF!</definedName>
    <definedName name="YRENDSUM">#REF!</definedName>
    <definedName name="YTDRebateRecovery">'[36]ONPA Rebate'!$B$18:$M$21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92" l="1"/>
  <c r="P26" i="92"/>
  <c r="H26" i="92"/>
  <c r="D26" i="92"/>
  <c r="G26" i="92"/>
  <c r="E26" i="92"/>
  <c r="K26" i="92"/>
  <c r="I26" i="92"/>
  <c r="O26" i="92" l="1"/>
  <c r="S26" i="92"/>
  <c r="W26" i="92"/>
  <c r="U26" i="92"/>
  <c r="Q26" i="92"/>
  <c r="M26" i="92"/>
  <c r="F15" i="91" l="1"/>
  <c r="V72" i="91" l="1"/>
  <c r="T72" i="91"/>
  <c r="R72" i="91"/>
  <c r="P72" i="91"/>
  <c r="N72" i="91"/>
  <c r="L72" i="91"/>
  <c r="J72" i="91"/>
  <c r="H72" i="91"/>
  <c r="F72" i="91"/>
  <c r="D72" i="91"/>
  <c r="V31" i="91"/>
  <c r="T31" i="91"/>
  <c r="R31" i="91"/>
  <c r="P31" i="91"/>
  <c r="N31" i="91"/>
  <c r="L31" i="91"/>
  <c r="J31" i="91"/>
  <c r="H31" i="91"/>
  <c r="F31" i="91"/>
  <c r="D31" i="91"/>
  <c r="X63" i="99"/>
  <c r="W72" i="91" s="1"/>
  <c r="T63" i="99"/>
  <c r="S72" i="91" s="1"/>
  <c r="M72" i="91"/>
  <c r="I72" i="91"/>
  <c r="E72" i="91"/>
  <c r="X31" i="99"/>
  <c r="W31" i="91" s="1"/>
  <c r="T31" i="99"/>
  <c r="S31" i="91" s="1"/>
  <c r="P31" i="99"/>
  <c r="O31" i="91" s="1"/>
  <c r="L31" i="99"/>
  <c r="K31" i="91" s="1"/>
  <c r="H31" i="99"/>
  <c r="G31" i="91" s="1"/>
  <c r="L63" i="99" l="1"/>
  <c r="K72" i="91" s="1"/>
  <c r="H63" i="99"/>
  <c r="G72" i="91" s="1"/>
  <c r="P63" i="99"/>
  <c r="O72" i="91" s="1"/>
  <c r="E31" i="91"/>
  <c r="I31" i="91"/>
  <c r="M31" i="91"/>
  <c r="Q31" i="91"/>
  <c r="U31" i="91"/>
  <c r="Q72" i="91"/>
  <c r="U72" i="91"/>
  <c r="X78" i="98"/>
  <c r="V66" i="98"/>
  <c r="T78" i="98"/>
  <c r="R66" i="98"/>
  <c r="P78" i="98"/>
  <c r="N66" i="98"/>
  <c r="L78" i="98"/>
  <c r="J66" i="98"/>
  <c r="H78" i="98"/>
  <c r="F66" i="98"/>
  <c r="H49" i="98"/>
  <c r="H48" i="98"/>
  <c r="H41" i="98"/>
  <c r="H40" i="98"/>
  <c r="F37" i="98"/>
  <c r="X16" i="98"/>
  <c r="T16" i="98"/>
  <c r="P16" i="98"/>
  <c r="L16" i="98"/>
  <c r="H16" i="98"/>
  <c r="W34" i="91"/>
  <c r="S34" i="91"/>
  <c r="O34" i="91"/>
  <c r="K34" i="91"/>
  <c r="G34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4" i="91"/>
  <c r="F13" i="91"/>
  <c r="F12" i="91"/>
  <c r="J67" i="91"/>
  <c r="J66" i="91"/>
  <c r="J65" i="91"/>
  <c r="J64" i="91"/>
  <c r="J63" i="91"/>
  <c r="J62" i="91"/>
  <c r="J61" i="91"/>
  <c r="J60" i="91"/>
  <c r="J59" i="91"/>
  <c r="J58" i="91"/>
  <c r="J57" i="91"/>
  <c r="J56" i="91"/>
  <c r="J55" i="91"/>
  <c r="J54" i="91"/>
  <c r="J53" i="91"/>
  <c r="J52" i="91"/>
  <c r="J51" i="91"/>
  <c r="J50" i="91"/>
  <c r="J49" i="91"/>
  <c r="J48" i="91"/>
  <c r="J47" i="91"/>
  <c r="J46" i="91"/>
  <c r="J45" i="91"/>
  <c r="J44" i="91"/>
  <c r="F44" i="91"/>
  <c r="F32" i="91" l="1"/>
  <c r="F44" i="98"/>
  <c r="F50" i="98"/>
  <c r="F45" i="98"/>
  <c r="F53" i="98" l="1"/>
  <c r="F54" i="98"/>
  <c r="F55" i="98" l="1"/>
  <c r="F57" i="98" s="1"/>
  <c r="F22" i="98" s="1"/>
  <c r="D22" i="92"/>
  <c r="V13" i="70" l="1"/>
  <c r="R13" i="70"/>
  <c r="N13" i="70"/>
  <c r="J13" i="70"/>
  <c r="F13" i="70"/>
  <c r="T26" i="89" l="1"/>
  <c r="S22" i="68" l="1"/>
  <c r="X31" i="67"/>
  <c r="W26" i="68" s="1"/>
  <c r="Q26" i="68"/>
  <c r="P31" i="67"/>
  <c r="O26" i="68" s="1"/>
  <c r="L31" i="67"/>
  <c r="K26" i="68" s="1"/>
  <c r="E26" i="68"/>
  <c r="H31" i="67" l="1"/>
  <c r="G26" i="68" s="1"/>
  <c r="M26" i="68"/>
  <c r="I26" i="68"/>
  <c r="U26" i="68"/>
  <c r="T31" i="67"/>
  <c r="S26" i="68" s="1"/>
  <c r="J26" i="68" l="1"/>
  <c r="R26" i="68"/>
  <c r="F26" i="68"/>
  <c r="V26" i="68"/>
  <c r="N26" i="68"/>
  <c r="M21" i="91" l="1"/>
  <c r="P21" i="99" l="1"/>
  <c r="R32" i="99"/>
  <c r="F64" i="99"/>
  <c r="J64" i="99"/>
  <c r="R64" i="99"/>
  <c r="U68" i="91"/>
  <c r="V64" i="99"/>
  <c r="V32" i="99"/>
  <c r="J32" i="99"/>
  <c r="M68" i="91"/>
  <c r="N64" i="99"/>
  <c r="N32" i="99"/>
  <c r="F32" i="99"/>
  <c r="H35" i="99"/>
  <c r="G44" i="91" s="1"/>
  <c r="E44" i="91"/>
  <c r="H43" i="99"/>
  <c r="G52" i="91" s="1"/>
  <c r="E52" i="91"/>
  <c r="H51" i="99"/>
  <c r="G60" i="91" s="1"/>
  <c r="E60" i="91"/>
  <c r="H59" i="99"/>
  <c r="E68" i="91"/>
  <c r="L39" i="99"/>
  <c r="K48" i="91" s="1"/>
  <c r="I48" i="91"/>
  <c r="L47" i="99"/>
  <c r="K56" i="91" s="1"/>
  <c r="I56" i="91"/>
  <c r="L51" i="99"/>
  <c r="K60" i="91" s="1"/>
  <c r="I60" i="91"/>
  <c r="L59" i="99"/>
  <c r="I68" i="91"/>
  <c r="P39" i="99"/>
  <c r="O48" i="91" s="1"/>
  <c r="M48" i="91"/>
  <c r="P43" i="99"/>
  <c r="O52" i="91" s="1"/>
  <c r="M52" i="91"/>
  <c r="P47" i="99"/>
  <c r="O56" i="91" s="1"/>
  <c r="M56" i="91"/>
  <c r="P51" i="99"/>
  <c r="O60" i="91" s="1"/>
  <c r="M60" i="91"/>
  <c r="P55" i="99"/>
  <c r="O64" i="91" s="1"/>
  <c r="M64" i="91"/>
  <c r="T35" i="99"/>
  <c r="S44" i="91" s="1"/>
  <c r="Q44" i="91"/>
  <c r="T43" i="99"/>
  <c r="S52" i="91" s="1"/>
  <c r="Q52" i="91"/>
  <c r="T47" i="99"/>
  <c r="S56" i="91" s="1"/>
  <c r="Q56" i="91"/>
  <c r="T55" i="99"/>
  <c r="S64" i="91" s="1"/>
  <c r="Q64" i="91"/>
  <c r="T59" i="99"/>
  <c r="Q68" i="91"/>
  <c r="X35" i="99"/>
  <c r="W44" i="91" s="1"/>
  <c r="U44" i="91"/>
  <c r="X39" i="99"/>
  <c r="W48" i="91" s="1"/>
  <c r="U48" i="91"/>
  <c r="X43" i="99"/>
  <c r="W52" i="91" s="1"/>
  <c r="U52" i="91"/>
  <c r="X47" i="99"/>
  <c r="W56" i="91" s="1"/>
  <c r="U56" i="91"/>
  <c r="X51" i="99"/>
  <c r="W60" i="91" s="1"/>
  <c r="U60" i="91"/>
  <c r="X55" i="99"/>
  <c r="W64" i="91" s="1"/>
  <c r="U64" i="91"/>
  <c r="H12" i="99"/>
  <c r="E12" i="91"/>
  <c r="H20" i="99"/>
  <c r="E20" i="91"/>
  <c r="H28" i="99"/>
  <c r="E28" i="91"/>
  <c r="L17" i="99"/>
  <c r="I17" i="91"/>
  <c r="L25" i="99"/>
  <c r="I25" i="91"/>
  <c r="P18" i="99"/>
  <c r="M18" i="91"/>
  <c r="P26" i="99"/>
  <c r="M26" i="91"/>
  <c r="T14" i="99"/>
  <c r="Q14" i="91"/>
  <c r="T30" i="99"/>
  <c r="Q30" i="91"/>
  <c r="X19" i="99"/>
  <c r="U19" i="91"/>
  <c r="X27" i="99"/>
  <c r="U27" i="91"/>
  <c r="H40" i="99"/>
  <c r="G49" i="91" s="1"/>
  <c r="E49" i="91"/>
  <c r="H48" i="99"/>
  <c r="G57" i="91" s="1"/>
  <c r="E57" i="91"/>
  <c r="H56" i="99"/>
  <c r="G65" i="91" s="1"/>
  <c r="E65" i="91"/>
  <c r="L40" i="99"/>
  <c r="K49" i="91" s="1"/>
  <c r="I49" i="91"/>
  <c r="L48" i="99"/>
  <c r="K57" i="91" s="1"/>
  <c r="I57" i="91"/>
  <c r="L56" i="99"/>
  <c r="K65" i="91" s="1"/>
  <c r="I65" i="91"/>
  <c r="P36" i="99"/>
  <c r="O45" i="91" s="1"/>
  <c r="M45" i="91"/>
  <c r="P44" i="99"/>
  <c r="O53" i="91" s="1"/>
  <c r="M53" i="91"/>
  <c r="P52" i="99"/>
  <c r="O61" i="91" s="1"/>
  <c r="M61" i="91"/>
  <c r="P60" i="99"/>
  <c r="O69" i="91" s="1"/>
  <c r="M69" i="91"/>
  <c r="T40" i="99"/>
  <c r="S49" i="91" s="1"/>
  <c r="Q49" i="91"/>
  <c r="T44" i="99"/>
  <c r="S53" i="91" s="1"/>
  <c r="Q53" i="91"/>
  <c r="T52" i="99"/>
  <c r="S61" i="91" s="1"/>
  <c r="Q61" i="91"/>
  <c r="T60" i="99"/>
  <c r="S69" i="91" s="1"/>
  <c r="Q69" i="91"/>
  <c r="X44" i="99"/>
  <c r="W53" i="91" s="1"/>
  <c r="U53" i="91"/>
  <c r="X52" i="99"/>
  <c r="W61" i="91" s="1"/>
  <c r="U61" i="91"/>
  <c r="X60" i="99"/>
  <c r="W69" i="91" s="1"/>
  <c r="U69" i="91"/>
  <c r="H17" i="99"/>
  <c r="E17" i="91"/>
  <c r="H25" i="99"/>
  <c r="E25" i="91"/>
  <c r="L14" i="99"/>
  <c r="I14" i="91"/>
  <c r="L22" i="99"/>
  <c r="I22" i="91"/>
  <c r="L30" i="99"/>
  <c r="I30" i="91"/>
  <c r="P15" i="99"/>
  <c r="M15" i="91"/>
  <c r="P23" i="99"/>
  <c r="M23" i="91"/>
  <c r="P27" i="99"/>
  <c r="M27" i="91"/>
  <c r="T19" i="99"/>
  <c r="Q19" i="91"/>
  <c r="T27" i="99"/>
  <c r="Q27" i="91"/>
  <c r="X16" i="99"/>
  <c r="U16" i="91"/>
  <c r="X28" i="99"/>
  <c r="U28" i="91"/>
  <c r="H37" i="99"/>
  <c r="G46" i="91" s="1"/>
  <c r="E46" i="91"/>
  <c r="H41" i="99"/>
  <c r="G50" i="91" s="1"/>
  <c r="E50" i="91"/>
  <c r="H45" i="99"/>
  <c r="G54" i="91" s="1"/>
  <c r="E54" i="91"/>
  <c r="H49" i="99"/>
  <c r="G58" i="91" s="1"/>
  <c r="E58" i="91"/>
  <c r="H53" i="99"/>
  <c r="G62" i="91" s="1"/>
  <c r="E62" i="91"/>
  <c r="H57" i="99"/>
  <c r="G66" i="91" s="1"/>
  <c r="E66" i="91"/>
  <c r="H61" i="99"/>
  <c r="G70" i="91" s="1"/>
  <c r="E70" i="91"/>
  <c r="L37" i="99"/>
  <c r="K46" i="91" s="1"/>
  <c r="I46" i="91"/>
  <c r="L41" i="99"/>
  <c r="K50" i="91" s="1"/>
  <c r="I50" i="91"/>
  <c r="L45" i="99"/>
  <c r="K54" i="91" s="1"/>
  <c r="I54" i="91"/>
  <c r="L49" i="99"/>
  <c r="K58" i="91" s="1"/>
  <c r="I58" i="91"/>
  <c r="L53" i="99"/>
  <c r="K62" i="91" s="1"/>
  <c r="I62" i="91"/>
  <c r="L57" i="99"/>
  <c r="K66" i="91" s="1"/>
  <c r="I66" i="91"/>
  <c r="L61" i="99"/>
  <c r="K70" i="91" s="1"/>
  <c r="I70" i="91"/>
  <c r="P37" i="99"/>
  <c r="O46" i="91" s="1"/>
  <c r="M46" i="91"/>
  <c r="P41" i="99"/>
  <c r="O50" i="91" s="1"/>
  <c r="M50" i="91"/>
  <c r="P45" i="99"/>
  <c r="O54" i="91" s="1"/>
  <c r="M54" i="91"/>
  <c r="P49" i="99"/>
  <c r="O58" i="91" s="1"/>
  <c r="M58" i="91"/>
  <c r="P53" i="99"/>
  <c r="O62" i="91" s="1"/>
  <c r="M62" i="91"/>
  <c r="P57" i="99"/>
  <c r="O66" i="91" s="1"/>
  <c r="M66" i="91"/>
  <c r="P61" i="99"/>
  <c r="O70" i="91" s="1"/>
  <c r="M70" i="91"/>
  <c r="T37" i="99"/>
  <c r="S46" i="91" s="1"/>
  <c r="Q46" i="91"/>
  <c r="T41" i="99"/>
  <c r="S50" i="91" s="1"/>
  <c r="Q50" i="91"/>
  <c r="T45" i="99"/>
  <c r="S54" i="91" s="1"/>
  <c r="Q54" i="91"/>
  <c r="T49" i="99"/>
  <c r="S58" i="91" s="1"/>
  <c r="Q58" i="91"/>
  <c r="T53" i="99"/>
  <c r="S62" i="91" s="1"/>
  <c r="Q62" i="91"/>
  <c r="T57" i="99"/>
  <c r="S66" i="91" s="1"/>
  <c r="Q66" i="91"/>
  <c r="T61" i="99"/>
  <c r="S70" i="91" s="1"/>
  <c r="Q70" i="91"/>
  <c r="X37" i="99"/>
  <c r="W46" i="91" s="1"/>
  <c r="U46" i="91"/>
  <c r="X41" i="99"/>
  <c r="W50" i="91" s="1"/>
  <c r="U50" i="91"/>
  <c r="X45" i="99"/>
  <c r="W54" i="91" s="1"/>
  <c r="U54" i="91"/>
  <c r="X49" i="99"/>
  <c r="W58" i="91" s="1"/>
  <c r="U58" i="91"/>
  <c r="X53" i="99"/>
  <c r="W62" i="91" s="1"/>
  <c r="U62" i="91"/>
  <c r="X57" i="99"/>
  <c r="W66" i="91" s="1"/>
  <c r="U66" i="91"/>
  <c r="X61" i="99"/>
  <c r="W70" i="91" s="1"/>
  <c r="U70" i="91"/>
  <c r="H14" i="99"/>
  <c r="E14" i="91"/>
  <c r="H18" i="99"/>
  <c r="E18" i="91"/>
  <c r="H22" i="99"/>
  <c r="E22" i="91"/>
  <c r="H26" i="99"/>
  <c r="E26" i="91"/>
  <c r="H30" i="99"/>
  <c r="E30" i="91"/>
  <c r="L15" i="99"/>
  <c r="I15" i="91"/>
  <c r="L19" i="99"/>
  <c r="I19" i="91"/>
  <c r="L23" i="99"/>
  <c r="I23" i="91"/>
  <c r="L27" i="99"/>
  <c r="I27" i="91"/>
  <c r="P12" i="99"/>
  <c r="M12" i="91"/>
  <c r="P16" i="99"/>
  <c r="M16" i="91"/>
  <c r="P20" i="99"/>
  <c r="M20" i="91"/>
  <c r="P24" i="99"/>
  <c r="M24" i="91"/>
  <c r="P28" i="99"/>
  <c r="M28" i="91"/>
  <c r="T12" i="99"/>
  <c r="Q12" i="91"/>
  <c r="T16" i="99"/>
  <c r="Q16" i="91"/>
  <c r="T20" i="99"/>
  <c r="Q20" i="91"/>
  <c r="T24" i="99"/>
  <c r="Q24" i="91"/>
  <c r="T28" i="99"/>
  <c r="Q28" i="91"/>
  <c r="X13" i="99"/>
  <c r="U13" i="91"/>
  <c r="X17" i="99"/>
  <c r="U17" i="91"/>
  <c r="X21" i="99"/>
  <c r="U21" i="91"/>
  <c r="X25" i="99"/>
  <c r="U25" i="91"/>
  <c r="X29" i="99"/>
  <c r="U29" i="91"/>
  <c r="H39" i="99"/>
  <c r="G48" i="91" s="1"/>
  <c r="E48" i="91"/>
  <c r="H47" i="99"/>
  <c r="G56" i="91" s="1"/>
  <c r="E56" i="91"/>
  <c r="H55" i="99"/>
  <c r="G64" i="91" s="1"/>
  <c r="E64" i="91"/>
  <c r="L35" i="99"/>
  <c r="K44" i="91" s="1"/>
  <c r="I44" i="91"/>
  <c r="L43" i="99"/>
  <c r="K52" i="91" s="1"/>
  <c r="I52" i="91"/>
  <c r="L55" i="99"/>
  <c r="K64" i="91" s="1"/>
  <c r="I64" i="91"/>
  <c r="P35" i="99"/>
  <c r="O44" i="91" s="1"/>
  <c r="M44" i="91"/>
  <c r="T39" i="99"/>
  <c r="S48" i="91" s="1"/>
  <c r="Q48" i="91"/>
  <c r="T51" i="99"/>
  <c r="S60" i="91" s="1"/>
  <c r="Q60" i="91"/>
  <c r="H16" i="99"/>
  <c r="E16" i="91"/>
  <c r="H24" i="99"/>
  <c r="E24" i="91"/>
  <c r="L13" i="99"/>
  <c r="I13" i="91"/>
  <c r="L21" i="99"/>
  <c r="I21" i="91"/>
  <c r="L29" i="99"/>
  <c r="I29" i="91"/>
  <c r="P14" i="99"/>
  <c r="M14" i="91"/>
  <c r="P22" i="99"/>
  <c r="M22" i="91"/>
  <c r="P30" i="99"/>
  <c r="M30" i="91"/>
  <c r="T18" i="99"/>
  <c r="Q18" i="91"/>
  <c r="T22" i="99"/>
  <c r="Q22" i="91"/>
  <c r="T26" i="99"/>
  <c r="Q26" i="91"/>
  <c r="X15" i="99"/>
  <c r="U15" i="91"/>
  <c r="X23" i="99"/>
  <c r="U23" i="91"/>
  <c r="H36" i="99"/>
  <c r="G45" i="91" s="1"/>
  <c r="E45" i="91"/>
  <c r="H44" i="99"/>
  <c r="G53" i="91" s="1"/>
  <c r="E53" i="91"/>
  <c r="H52" i="99"/>
  <c r="G61" i="91" s="1"/>
  <c r="E61" i="91"/>
  <c r="H60" i="99"/>
  <c r="G69" i="91" s="1"/>
  <c r="E69" i="91"/>
  <c r="L36" i="99"/>
  <c r="K45" i="91" s="1"/>
  <c r="I45" i="91"/>
  <c r="L44" i="99"/>
  <c r="K53" i="91" s="1"/>
  <c r="I53" i="91"/>
  <c r="L52" i="99"/>
  <c r="K61" i="91" s="1"/>
  <c r="I61" i="91"/>
  <c r="L60" i="99"/>
  <c r="K69" i="91" s="1"/>
  <c r="I69" i="91"/>
  <c r="P40" i="99"/>
  <c r="O49" i="91" s="1"/>
  <c r="M49" i="91"/>
  <c r="P48" i="99"/>
  <c r="O57" i="91" s="1"/>
  <c r="M57" i="91"/>
  <c r="P56" i="99"/>
  <c r="O65" i="91" s="1"/>
  <c r="M65" i="91"/>
  <c r="T36" i="99"/>
  <c r="S45" i="91" s="1"/>
  <c r="Q45" i="91"/>
  <c r="T48" i="99"/>
  <c r="S57" i="91" s="1"/>
  <c r="Q57" i="91"/>
  <c r="T56" i="99"/>
  <c r="S65" i="91" s="1"/>
  <c r="Q65" i="91"/>
  <c r="X36" i="99"/>
  <c r="W45" i="91" s="1"/>
  <c r="U45" i="91"/>
  <c r="X40" i="99"/>
  <c r="W49" i="91" s="1"/>
  <c r="U49" i="91"/>
  <c r="X48" i="99"/>
  <c r="W57" i="91" s="1"/>
  <c r="U57" i="91"/>
  <c r="X56" i="99"/>
  <c r="W65" i="91" s="1"/>
  <c r="U65" i="91"/>
  <c r="H13" i="99"/>
  <c r="E13" i="91"/>
  <c r="H21" i="99"/>
  <c r="E21" i="91"/>
  <c r="H29" i="99"/>
  <c r="E29" i="91"/>
  <c r="L18" i="99"/>
  <c r="I18" i="91"/>
  <c r="L26" i="99"/>
  <c r="I26" i="91"/>
  <c r="P19" i="99"/>
  <c r="M19" i="91"/>
  <c r="T15" i="99"/>
  <c r="Q15" i="91"/>
  <c r="T23" i="99"/>
  <c r="Q23" i="91"/>
  <c r="X12" i="99"/>
  <c r="U12" i="91"/>
  <c r="X20" i="99"/>
  <c r="U20" i="91"/>
  <c r="X24" i="99"/>
  <c r="U24" i="91"/>
  <c r="H38" i="99"/>
  <c r="G47" i="91" s="1"/>
  <c r="E47" i="91"/>
  <c r="H42" i="99"/>
  <c r="G51" i="91" s="1"/>
  <c r="E51" i="91"/>
  <c r="H46" i="99"/>
  <c r="G55" i="91" s="1"/>
  <c r="E55" i="91"/>
  <c r="H50" i="99"/>
  <c r="G59" i="91" s="1"/>
  <c r="E59" i="91"/>
  <c r="H54" i="99"/>
  <c r="G63" i="91" s="1"/>
  <c r="E63" i="91"/>
  <c r="H58" i="99"/>
  <c r="G67" i="91" s="1"/>
  <c r="E67" i="91"/>
  <c r="H62" i="99"/>
  <c r="G71" i="91" s="1"/>
  <c r="E71" i="91"/>
  <c r="L38" i="99"/>
  <c r="K47" i="91" s="1"/>
  <c r="I47" i="91"/>
  <c r="L42" i="99"/>
  <c r="K51" i="91" s="1"/>
  <c r="I51" i="91"/>
  <c r="L46" i="99"/>
  <c r="K55" i="91" s="1"/>
  <c r="I55" i="91"/>
  <c r="L50" i="99"/>
  <c r="K59" i="91" s="1"/>
  <c r="I59" i="91"/>
  <c r="L54" i="99"/>
  <c r="K63" i="91" s="1"/>
  <c r="I63" i="91"/>
  <c r="L58" i="99"/>
  <c r="K67" i="91" s="1"/>
  <c r="I67" i="91"/>
  <c r="L62" i="99"/>
  <c r="K71" i="91" s="1"/>
  <c r="I71" i="91"/>
  <c r="P38" i="99"/>
  <c r="O47" i="91" s="1"/>
  <c r="M47" i="91"/>
  <c r="P42" i="99"/>
  <c r="O51" i="91" s="1"/>
  <c r="M51" i="91"/>
  <c r="P46" i="99"/>
  <c r="O55" i="91" s="1"/>
  <c r="M55" i="91"/>
  <c r="P50" i="99"/>
  <c r="O59" i="91" s="1"/>
  <c r="M59" i="91"/>
  <c r="P54" i="99"/>
  <c r="O63" i="91" s="1"/>
  <c r="M63" i="91"/>
  <c r="P58" i="99"/>
  <c r="O67" i="91" s="1"/>
  <c r="M67" i="91"/>
  <c r="P62" i="99"/>
  <c r="O71" i="91" s="1"/>
  <c r="M71" i="91"/>
  <c r="T38" i="99"/>
  <c r="S47" i="91" s="1"/>
  <c r="Q47" i="91"/>
  <c r="T42" i="99"/>
  <c r="S51" i="91" s="1"/>
  <c r="Q51" i="91"/>
  <c r="T46" i="99"/>
  <c r="S55" i="91" s="1"/>
  <c r="Q55" i="91"/>
  <c r="T50" i="99"/>
  <c r="S59" i="91" s="1"/>
  <c r="Q59" i="91"/>
  <c r="T54" i="99"/>
  <c r="S63" i="91" s="1"/>
  <c r="Q63" i="91"/>
  <c r="T58" i="99"/>
  <c r="S67" i="91" s="1"/>
  <c r="Q67" i="91"/>
  <c r="T62" i="99"/>
  <c r="S71" i="91" s="1"/>
  <c r="Q71" i="91"/>
  <c r="X38" i="99"/>
  <c r="W47" i="91" s="1"/>
  <c r="U47" i="91"/>
  <c r="X42" i="99"/>
  <c r="W51" i="91" s="1"/>
  <c r="U51" i="91"/>
  <c r="X46" i="99"/>
  <c r="W55" i="91" s="1"/>
  <c r="U55" i="91"/>
  <c r="X50" i="99"/>
  <c r="W59" i="91" s="1"/>
  <c r="U59" i="91"/>
  <c r="X54" i="99"/>
  <c r="W63" i="91" s="1"/>
  <c r="U63" i="91"/>
  <c r="X58" i="99"/>
  <c r="W67" i="91" s="1"/>
  <c r="U67" i="91"/>
  <c r="X62" i="99"/>
  <c r="W71" i="91" s="1"/>
  <c r="U71" i="91"/>
  <c r="H15" i="99"/>
  <c r="E15" i="91"/>
  <c r="H19" i="99"/>
  <c r="E19" i="91"/>
  <c r="H23" i="99"/>
  <c r="E23" i="91"/>
  <c r="H27" i="99"/>
  <c r="E27" i="91"/>
  <c r="L12" i="99"/>
  <c r="I12" i="91"/>
  <c r="L16" i="99"/>
  <c r="I16" i="91"/>
  <c r="L20" i="99"/>
  <c r="I20" i="91"/>
  <c r="L24" i="99"/>
  <c r="I24" i="91"/>
  <c r="L28" i="99"/>
  <c r="I28" i="91"/>
  <c r="P13" i="99"/>
  <c r="M13" i="91"/>
  <c r="P17" i="99"/>
  <c r="M17" i="91"/>
  <c r="P25" i="99"/>
  <c r="M25" i="91"/>
  <c r="P29" i="99"/>
  <c r="M29" i="91"/>
  <c r="T13" i="99"/>
  <c r="Q13" i="91"/>
  <c r="T17" i="99"/>
  <c r="Q17" i="91"/>
  <c r="T21" i="99"/>
  <c r="Q21" i="91"/>
  <c r="T25" i="99"/>
  <c r="Q25" i="91"/>
  <c r="T29" i="99"/>
  <c r="Q29" i="91"/>
  <c r="X14" i="99"/>
  <c r="U14" i="91"/>
  <c r="X18" i="99"/>
  <c r="U18" i="91"/>
  <c r="X22" i="99"/>
  <c r="U22" i="91"/>
  <c r="X26" i="99"/>
  <c r="U26" i="91"/>
  <c r="X30" i="99"/>
  <c r="U30" i="91"/>
  <c r="X59" i="99"/>
  <c r="P59" i="99"/>
  <c r="M73" i="91" l="1"/>
  <c r="H32" i="99"/>
  <c r="U73" i="91"/>
  <c r="Q73" i="91"/>
  <c r="I73" i="91"/>
  <c r="E73" i="91"/>
  <c r="W68" i="91"/>
  <c r="W73" i="91" s="1"/>
  <c r="X64" i="99"/>
  <c r="S68" i="91"/>
  <c r="S73" i="91" s="1"/>
  <c r="T64" i="99"/>
  <c r="Q32" i="91"/>
  <c r="Q36" i="91" s="1"/>
  <c r="R70" i="98" s="1"/>
  <c r="R74" i="98" s="1"/>
  <c r="E32" i="91"/>
  <c r="E36" i="91" s="1"/>
  <c r="F70" i="98" s="1"/>
  <c r="F74" i="98" s="1"/>
  <c r="I32" i="91"/>
  <c r="I36" i="91" s="1"/>
  <c r="J70" i="98" s="1"/>
  <c r="J74" i="98" s="1"/>
  <c r="M32" i="91"/>
  <c r="M36" i="91" s="1"/>
  <c r="N70" i="98" s="1"/>
  <c r="N74" i="98" s="1"/>
  <c r="U32" i="91"/>
  <c r="U36" i="91" s="1"/>
  <c r="V70" i="98" s="1"/>
  <c r="V74" i="98" s="1"/>
  <c r="O68" i="91"/>
  <c r="O73" i="91" s="1"/>
  <c r="P64" i="99"/>
  <c r="K68" i="91"/>
  <c r="K73" i="91" s="1"/>
  <c r="L64" i="99"/>
  <c r="G68" i="91"/>
  <c r="G73" i="91" s="1"/>
  <c r="H64" i="99"/>
  <c r="X32" i="99"/>
  <c r="T32" i="99"/>
  <c r="L32" i="99"/>
  <c r="P32" i="99"/>
  <c r="X67" i="67" l="1"/>
  <c r="U12" i="89"/>
  <c r="X68" i="67"/>
  <c r="U13" i="89"/>
  <c r="T67" i="67"/>
  <c r="Q12" i="89"/>
  <c r="T68" i="67"/>
  <c r="Q13" i="89"/>
  <c r="P67" i="67"/>
  <c r="M12" i="89"/>
  <c r="L67" i="67"/>
  <c r="I12" i="89"/>
  <c r="P68" i="67"/>
  <c r="M13" i="89"/>
  <c r="L68" i="67"/>
  <c r="I13" i="89"/>
  <c r="H67" i="67"/>
  <c r="E12" i="89"/>
  <c r="H68" i="67"/>
  <c r="E13" i="89"/>
  <c r="J69" i="67"/>
  <c r="N69" i="67"/>
  <c r="R69" i="67"/>
  <c r="V69" i="67"/>
  <c r="F69" i="67"/>
  <c r="M14" i="89" l="1"/>
  <c r="Q14" i="89"/>
  <c r="U14" i="89"/>
  <c r="I14" i="89"/>
  <c r="E14" i="89"/>
  <c r="X43" i="67" l="1"/>
  <c r="X42" i="67"/>
  <c r="X41" i="67"/>
  <c r="X40" i="67"/>
  <c r="T44" i="67"/>
  <c r="T43" i="67"/>
  <c r="T42" i="67"/>
  <c r="T41" i="67"/>
  <c r="T40" i="67"/>
  <c r="P44" i="67"/>
  <c r="P43" i="67"/>
  <c r="P42" i="67"/>
  <c r="P41" i="67"/>
  <c r="P40" i="67"/>
  <c r="L44" i="67"/>
  <c r="L43" i="67"/>
  <c r="L42" i="67"/>
  <c r="L41" i="67"/>
  <c r="L40" i="67"/>
  <c r="H43" i="67"/>
  <c r="H42" i="67"/>
  <c r="H41" i="67"/>
  <c r="H40" i="67"/>
  <c r="V45" i="67" l="1"/>
  <c r="U21" i="68" s="1"/>
  <c r="F45" i="67"/>
  <c r="E21" i="68" s="1"/>
  <c r="N45" i="67"/>
  <c r="M21" i="68" s="1"/>
  <c r="J45" i="67"/>
  <c r="I21" i="68" s="1"/>
  <c r="R45" i="67"/>
  <c r="Q21" i="68" s="1"/>
  <c r="H44" i="67"/>
  <c r="H45" i="67" s="1"/>
  <c r="G45" i="67" s="1"/>
  <c r="X44" i="67"/>
  <c r="U22" i="68"/>
  <c r="X25" i="67"/>
  <c r="X24" i="67"/>
  <c r="X23" i="67"/>
  <c r="X21" i="67"/>
  <c r="X18" i="67"/>
  <c r="X17" i="67"/>
  <c r="Q22" i="68"/>
  <c r="T25" i="67"/>
  <c r="T24" i="67"/>
  <c r="T23" i="67"/>
  <c r="T21" i="67"/>
  <c r="T18" i="67"/>
  <c r="T17" i="67"/>
  <c r="M22" i="68"/>
  <c r="P25" i="67"/>
  <c r="P24" i="67"/>
  <c r="P23" i="67"/>
  <c r="P21" i="67"/>
  <c r="P18" i="67"/>
  <c r="P17" i="67"/>
  <c r="L25" i="67"/>
  <c r="L24" i="67"/>
  <c r="L23" i="67"/>
  <c r="L21" i="67"/>
  <c r="L19" i="67"/>
  <c r="L18" i="67"/>
  <c r="L17" i="67"/>
  <c r="H25" i="67"/>
  <c r="H24" i="67"/>
  <c r="H23" i="67"/>
  <c r="H21" i="67"/>
  <c r="H19" i="67"/>
  <c r="H18" i="67"/>
  <c r="H17" i="67"/>
  <c r="T29" i="67" l="1"/>
  <c r="Q30" i="68"/>
  <c r="L28" i="67"/>
  <c r="I29" i="68"/>
  <c r="P29" i="67"/>
  <c r="M30" i="68"/>
  <c r="H28" i="67"/>
  <c r="E29" i="68"/>
  <c r="L29" i="67"/>
  <c r="I30" i="68"/>
  <c r="X28" i="67"/>
  <c r="U29" i="68"/>
  <c r="P28" i="67"/>
  <c r="M29" i="68"/>
  <c r="H29" i="67"/>
  <c r="E30" i="68"/>
  <c r="T28" i="67"/>
  <c r="Q29" i="68"/>
  <c r="X29" i="67"/>
  <c r="U30" i="68"/>
  <c r="X32" i="67"/>
  <c r="P22" i="67"/>
  <c r="O37" i="68" s="1"/>
  <c r="O15" i="69" s="1"/>
  <c r="M37" i="68"/>
  <c r="M15" i="69" s="1"/>
  <c r="M34" i="68"/>
  <c r="M16" i="69" s="1"/>
  <c r="M23" i="68"/>
  <c r="H22" i="67"/>
  <c r="E37" i="68"/>
  <c r="E15" i="69" s="1"/>
  <c r="Q34" i="68"/>
  <c r="Q16" i="69" s="1"/>
  <c r="Q23" i="68"/>
  <c r="R22" i="68"/>
  <c r="L32" i="67"/>
  <c r="I22" i="68"/>
  <c r="X22" i="67"/>
  <c r="W37" i="68" s="1"/>
  <c r="W15" i="69" s="1"/>
  <c r="U37" i="68"/>
  <c r="U15" i="69" s="1"/>
  <c r="T22" i="67"/>
  <c r="S37" i="68" s="1"/>
  <c r="S15" i="69" s="1"/>
  <c r="Q37" i="68"/>
  <c r="Q15" i="69" s="1"/>
  <c r="L22" i="67"/>
  <c r="K37" i="68" s="1"/>
  <c r="K15" i="69" s="1"/>
  <c r="I37" i="68"/>
  <c r="I15" i="69" s="1"/>
  <c r="U23" i="68"/>
  <c r="U34" i="68"/>
  <c r="U16" i="69" s="1"/>
  <c r="N20" i="67"/>
  <c r="R20" i="67"/>
  <c r="V20" i="67"/>
  <c r="X19" i="67"/>
  <c r="P19" i="67"/>
  <c r="T19" i="67"/>
  <c r="H32" i="67"/>
  <c r="E22" i="68"/>
  <c r="J20" i="67"/>
  <c r="F20" i="67"/>
  <c r="N15" i="69" l="1"/>
  <c r="V15" i="69"/>
  <c r="R15" i="69"/>
  <c r="J15" i="69"/>
  <c r="X20" i="67"/>
  <c r="L20" i="67"/>
  <c r="T20" i="67"/>
  <c r="P20" i="67"/>
  <c r="H20" i="67"/>
  <c r="J37" i="68"/>
  <c r="N37" i="68"/>
  <c r="Q12" i="68"/>
  <c r="V37" i="68"/>
  <c r="I34" i="68"/>
  <c r="I16" i="69" s="1"/>
  <c r="I23" i="68"/>
  <c r="U12" i="68"/>
  <c r="M12" i="68"/>
  <c r="E23" i="68"/>
  <c r="E34" i="68"/>
  <c r="E16" i="69" s="1"/>
  <c r="I12" i="68" l="1"/>
  <c r="E12" i="68"/>
  <c r="M64" i="99" l="1"/>
  <c r="E64" i="99"/>
  <c r="L34" i="99"/>
  <c r="L33" i="99"/>
  <c r="U32" i="99"/>
  <c r="Q32" i="99"/>
  <c r="I32" i="99"/>
  <c r="B12" i="99"/>
  <c r="U9" i="99"/>
  <c r="Q9" i="99"/>
  <c r="M9" i="99"/>
  <c r="I9" i="99"/>
  <c r="E9" i="99"/>
  <c r="X4" i="99"/>
  <c r="X3" i="99"/>
  <c r="X2" i="99"/>
  <c r="X1" i="99"/>
  <c r="E32" i="99" l="1"/>
  <c r="M32" i="99"/>
  <c r="I64" i="99"/>
  <c r="U64" i="99"/>
  <c r="Q64" i="99"/>
  <c r="B13" i="99"/>
  <c r="B14" i="99" l="1"/>
  <c r="B15" i="99" s="1"/>
  <c r="B16" i="99" s="1"/>
  <c r="B17" i="99" l="1"/>
  <c r="B18" i="99" l="1"/>
  <c r="B19" i="99" s="1"/>
  <c r="B20" i="99" l="1"/>
  <c r="B21" i="99" l="1"/>
  <c r="B22" i="99" l="1"/>
  <c r="B23" i="99" l="1"/>
  <c r="B24" i="99" l="1"/>
  <c r="B25" i="99" l="1"/>
  <c r="B26" i="99" l="1"/>
  <c r="B27" i="99" l="1"/>
  <c r="B28" i="99" l="1"/>
  <c r="B29" i="99" l="1"/>
  <c r="B30" i="99" l="1"/>
  <c r="B35" i="99" l="1"/>
  <c r="B36" i="99" l="1"/>
  <c r="B37" i="99" l="1"/>
  <c r="B38" i="99" l="1"/>
  <c r="B39" i="99" l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B52" i="99" s="1"/>
  <c r="B53" i="99" s="1"/>
  <c r="B54" i="99" s="1"/>
  <c r="B55" i="99" l="1"/>
  <c r="B56" i="99" s="1"/>
  <c r="B57" i="99" s="1"/>
  <c r="B58" i="99" s="1"/>
  <c r="B59" i="99" s="1"/>
  <c r="B60" i="99" s="1"/>
  <c r="B61" i="99" l="1"/>
  <c r="B62" i="99" s="1"/>
  <c r="X5" i="98" l="1"/>
  <c r="X3" i="98"/>
  <c r="X4" i="98"/>
  <c r="X2" i="98"/>
  <c r="W2" i="91"/>
  <c r="W3" i="91"/>
  <c r="W4" i="91"/>
  <c r="W1" i="91"/>
  <c r="W2" i="92"/>
  <c r="W3" i="92"/>
  <c r="W4" i="92"/>
  <c r="W1" i="92"/>
  <c r="W2" i="70"/>
  <c r="W3" i="70"/>
  <c r="W4" i="70"/>
  <c r="W1" i="70"/>
  <c r="W2" i="69"/>
  <c r="W3" i="69"/>
  <c r="W4" i="69"/>
  <c r="W1" i="69"/>
  <c r="W2" i="89"/>
  <c r="W3" i="89"/>
  <c r="W4" i="89"/>
  <c r="W1" i="89"/>
  <c r="W2" i="68"/>
  <c r="W3" i="68"/>
  <c r="W4" i="68"/>
  <c r="W1" i="68"/>
  <c r="X2" i="67"/>
  <c r="X3" i="67"/>
  <c r="X4" i="67"/>
  <c r="X1" i="67"/>
  <c r="M2" i="81"/>
  <c r="M3" i="81"/>
  <c r="M4" i="81"/>
  <c r="M1" i="81"/>
  <c r="M2" i="97"/>
  <c r="M3" i="97"/>
  <c r="M4" i="97"/>
  <c r="M1" i="97"/>
  <c r="V71" i="91" l="1"/>
  <c r="R71" i="91"/>
  <c r="N71" i="91"/>
  <c r="J71" i="91"/>
  <c r="F71" i="91"/>
  <c r="V70" i="91"/>
  <c r="R70" i="91"/>
  <c r="N70" i="91"/>
  <c r="J70" i="91"/>
  <c r="F70" i="91"/>
  <c r="V69" i="91"/>
  <c r="R69" i="91"/>
  <c r="N69" i="91"/>
  <c r="J69" i="91"/>
  <c r="F69" i="91"/>
  <c r="V68" i="91"/>
  <c r="R68" i="91"/>
  <c r="N68" i="91"/>
  <c r="J68" i="91"/>
  <c r="F68" i="91"/>
  <c r="V67" i="91"/>
  <c r="R67" i="91"/>
  <c r="N67" i="91"/>
  <c r="F67" i="91"/>
  <c r="V66" i="91"/>
  <c r="R66" i="91"/>
  <c r="N66" i="91"/>
  <c r="F66" i="91"/>
  <c r="V65" i="91"/>
  <c r="R65" i="91"/>
  <c r="N65" i="91"/>
  <c r="F65" i="91"/>
  <c r="V64" i="91"/>
  <c r="R64" i="91"/>
  <c r="N64" i="91"/>
  <c r="F64" i="91"/>
  <c r="V63" i="91"/>
  <c r="R63" i="91"/>
  <c r="N63" i="91"/>
  <c r="F63" i="91"/>
  <c r="V62" i="91"/>
  <c r="R62" i="91"/>
  <c r="N62" i="91"/>
  <c r="F62" i="91"/>
  <c r="V61" i="91"/>
  <c r="R61" i="91"/>
  <c r="N61" i="91"/>
  <c r="F61" i="91"/>
  <c r="V60" i="91"/>
  <c r="R60" i="91"/>
  <c r="N60" i="91"/>
  <c r="F60" i="91"/>
  <c r="V59" i="91"/>
  <c r="R59" i="91"/>
  <c r="N59" i="91"/>
  <c r="F59" i="91"/>
  <c r="V58" i="91"/>
  <c r="R58" i="91"/>
  <c r="N58" i="91"/>
  <c r="F58" i="91"/>
  <c r="V57" i="91"/>
  <c r="R57" i="91"/>
  <c r="N57" i="91"/>
  <c r="F57" i="91"/>
  <c r="V56" i="91"/>
  <c r="R56" i="91"/>
  <c r="N56" i="91"/>
  <c r="F56" i="91"/>
  <c r="V55" i="91"/>
  <c r="R55" i="91"/>
  <c r="N55" i="91"/>
  <c r="F55" i="91"/>
  <c r="V54" i="91"/>
  <c r="R54" i="91"/>
  <c r="N54" i="91"/>
  <c r="F54" i="91"/>
  <c r="V53" i="91"/>
  <c r="R53" i="91"/>
  <c r="N53" i="91"/>
  <c r="F53" i="91"/>
  <c r="V52" i="91"/>
  <c r="R52" i="91"/>
  <c r="N52" i="91"/>
  <c r="F52" i="91"/>
  <c r="V51" i="91"/>
  <c r="R51" i="91"/>
  <c r="N51" i="91"/>
  <c r="F51" i="91"/>
  <c r="V50" i="91"/>
  <c r="R50" i="91"/>
  <c r="N50" i="91"/>
  <c r="F50" i="91"/>
  <c r="V49" i="91"/>
  <c r="R49" i="91"/>
  <c r="N49" i="91"/>
  <c r="F49" i="91"/>
  <c r="V48" i="91"/>
  <c r="R48" i="91"/>
  <c r="N48" i="91"/>
  <c r="F48" i="91"/>
  <c r="V47" i="91"/>
  <c r="R47" i="91"/>
  <c r="N47" i="91"/>
  <c r="F47" i="91"/>
  <c r="V46" i="91"/>
  <c r="R46" i="91"/>
  <c r="N46" i="91"/>
  <c r="F46" i="91"/>
  <c r="V45" i="91"/>
  <c r="R45" i="91"/>
  <c r="N45" i="91"/>
  <c r="F45" i="91"/>
  <c r="V30" i="91"/>
  <c r="V29" i="91"/>
  <c r="V28" i="91"/>
  <c r="V27" i="91"/>
  <c r="V26" i="91"/>
  <c r="V25" i="91"/>
  <c r="V24" i="91"/>
  <c r="V23" i="91"/>
  <c r="V22" i="91"/>
  <c r="V21" i="91"/>
  <c r="V20" i="91"/>
  <c r="V19" i="91"/>
  <c r="V18" i="91"/>
  <c r="V17" i="91"/>
  <c r="V16" i="91"/>
  <c r="V15" i="91"/>
  <c r="V14" i="91"/>
  <c r="V13" i="91"/>
  <c r="V12" i="91"/>
  <c r="R30" i="91"/>
  <c r="R29" i="91"/>
  <c r="R28" i="91"/>
  <c r="R27" i="91"/>
  <c r="R26" i="91"/>
  <c r="R25" i="91"/>
  <c r="R24" i="91"/>
  <c r="R23" i="91"/>
  <c r="R22" i="91"/>
  <c r="R21" i="91"/>
  <c r="R20" i="91"/>
  <c r="R19" i="91"/>
  <c r="R18" i="91"/>
  <c r="R17" i="91"/>
  <c r="R16" i="91"/>
  <c r="R15" i="91"/>
  <c r="R14" i="91"/>
  <c r="R13" i="91"/>
  <c r="R12" i="91"/>
  <c r="N30" i="91"/>
  <c r="N29" i="91"/>
  <c r="N28" i="91"/>
  <c r="N27" i="91"/>
  <c r="N26" i="91"/>
  <c r="N25" i="91"/>
  <c r="N24" i="91"/>
  <c r="N23" i="91"/>
  <c r="N22" i="91"/>
  <c r="N21" i="91"/>
  <c r="N20" i="91"/>
  <c r="N19" i="91"/>
  <c r="N18" i="91"/>
  <c r="N17" i="91"/>
  <c r="N16" i="91"/>
  <c r="N15" i="91"/>
  <c r="N14" i="91"/>
  <c r="N13" i="91"/>
  <c r="N12" i="91"/>
  <c r="J30" i="91"/>
  <c r="J29" i="91"/>
  <c r="J28" i="91"/>
  <c r="J27" i="91"/>
  <c r="J26" i="91"/>
  <c r="J25" i="91"/>
  <c r="J24" i="91"/>
  <c r="J23" i="91"/>
  <c r="J22" i="91"/>
  <c r="J21" i="91"/>
  <c r="J20" i="91"/>
  <c r="J19" i="91"/>
  <c r="J18" i="91"/>
  <c r="J17" i="91"/>
  <c r="J16" i="91"/>
  <c r="J15" i="91"/>
  <c r="J14" i="91"/>
  <c r="J13" i="91"/>
  <c r="J12" i="91"/>
  <c r="T9" i="91"/>
  <c r="P9" i="91"/>
  <c r="L9" i="91"/>
  <c r="H9" i="91"/>
  <c r="F73" i="91" l="1"/>
  <c r="J73" i="91"/>
  <c r="R32" i="91"/>
  <c r="V73" i="91"/>
  <c r="N32" i="91"/>
  <c r="N73" i="91"/>
  <c r="R73" i="91"/>
  <c r="J32" i="91"/>
  <c r="V32" i="91"/>
  <c r="E20" i="67" l="1"/>
  <c r="D47" i="91"/>
  <c r="D48" i="91"/>
  <c r="D51" i="91"/>
  <c r="D52" i="91"/>
  <c r="D55" i="91"/>
  <c r="D56" i="91"/>
  <c r="D59" i="91"/>
  <c r="D60" i="91"/>
  <c r="D63" i="91"/>
  <c r="D64" i="91"/>
  <c r="D67" i="91"/>
  <c r="D71" i="91"/>
  <c r="T27" i="91"/>
  <c r="T12" i="91"/>
  <c r="P12" i="91"/>
  <c r="H15" i="91"/>
  <c r="H19" i="91"/>
  <c r="H23" i="91"/>
  <c r="H27" i="91"/>
  <c r="D13" i="91"/>
  <c r="D14" i="91"/>
  <c r="D15" i="91"/>
  <c r="G25" i="91" l="1"/>
  <c r="D25" i="91"/>
  <c r="O25" i="91"/>
  <c r="L25" i="91"/>
  <c r="O21" i="91"/>
  <c r="L21" i="91"/>
  <c r="S28" i="91"/>
  <c r="P28" i="91"/>
  <c r="H66" i="91"/>
  <c r="H54" i="91"/>
  <c r="H46" i="91"/>
  <c r="L64" i="91"/>
  <c r="L56" i="91"/>
  <c r="L48" i="91"/>
  <c r="P68" i="91"/>
  <c r="P60" i="91"/>
  <c r="P52" i="91"/>
  <c r="T60" i="91"/>
  <c r="T48" i="91"/>
  <c r="G24" i="91"/>
  <c r="D24" i="91"/>
  <c r="G16" i="91"/>
  <c r="D16" i="91"/>
  <c r="K30" i="91"/>
  <c r="H30" i="91"/>
  <c r="K26" i="91"/>
  <c r="H26" i="91"/>
  <c r="K22" i="91"/>
  <c r="H22" i="91"/>
  <c r="K18" i="91"/>
  <c r="H18" i="91"/>
  <c r="K14" i="91"/>
  <c r="H14" i="91"/>
  <c r="O28" i="91"/>
  <c r="L28" i="91"/>
  <c r="O24" i="91"/>
  <c r="L24" i="91"/>
  <c r="O20" i="91"/>
  <c r="L20" i="91"/>
  <c r="O16" i="91"/>
  <c r="L16" i="91"/>
  <c r="S27" i="91"/>
  <c r="P27" i="91"/>
  <c r="S23" i="91"/>
  <c r="P23" i="91"/>
  <c r="S19" i="91"/>
  <c r="P19" i="91"/>
  <c r="S15" i="91"/>
  <c r="P15" i="91"/>
  <c r="W30" i="91"/>
  <c r="T30" i="91"/>
  <c r="W26" i="91"/>
  <c r="T26" i="91"/>
  <c r="W22" i="91"/>
  <c r="T22" i="91"/>
  <c r="W18" i="91"/>
  <c r="T18" i="91"/>
  <c r="W14" i="91"/>
  <c r="T14" i="91"/>
  <c r="D70" i="91"/>
  <c r="D66" i="91"/>
  <c r="D62" i="91"/>
  <c r="D58" i="91"/>
  <c r="D54" i="91"/>
  <c r="D50" i="91"/>
  <c r="H69" i="91"/>
  <c r="H65" i="91"/>
  <c r="H61" i="91"/>
  <c r="H57" i="91"/>
  <c r="H53" i="91"/>
  <c r="H45" i="91"/>
  <c r="K23" i="91"/>
  <c r="L71" i="91"/>
  <c r="L67" i="91"/>
  <c r="L63" i="91"/>
  <c r="L59" i="91"/>
  <c r="L55" i="91"/>
  <c r="L51" i="91"/>
  <c r="L47" i="91"/>
  <c r="P71" i="91"/>
  <c r="P67" i="91"/>
  <c r="P63" i="91"/>
  <c r="P59" i="91"/>
  <c r="P55" i="91"/>
  <c r="P51" i="91"/>
  <c r="P47" i="91"/>
  <c r="T71" i="91"/>
  <c r="T67" i="91"/>
  <c r="T63" i="91"/>
  <c r="T59" i="91"/>
  <c r="T55" i="91"/>
  <c r="T51" i="91"/>
  <c r="T47" i="91"/>
  <c r="G21" i="91"/>
  <c r="D21" i="91"/>
  <c r="O29" i="91"/>
  <c r="L29" i="91"/>
  <c r="O17" i="91"/>
  <c r="L17" i="91"/>
  <c r="O13" i="91"/>
  <c r="L13" i="91"/>
  <c r="S24" i="91"/>
  <c r="P24" i="91"/>
  <c r="S20" i="91"/>
  <c r="P20" i="91"/>
  <c r="S16" i="91"/>
  <c r="P16" i="91"/>
  <c r="W23" i="91"/>
  <c r="T23" i="91"/>
  <c r="H70" i="91"/>
  <c r="H62" i="91"/>
  <c r="H58" i="91"/>
  <c r="H50" i="91"/>
  <c r="K27" i="91"/>
  <c r="L60" i="91"/>
  <c r="L52" i="91"/>
  <c r="P64" i="91"/>
  <c r="P56" i="91"/>
  <c r="P48" i="91"/>
  <c r="T68" i="91"/>
  <c r="T64" i="91"/>
  <c r="T56" i="91"/>
  <c r="T52" i="91"/>
  <c r="G28" i="91"/>
  <c r="D28" i="91"/>
  <c r="G20" i="91"/>
  <c r="D20" i="91"/>
  <c r="G27" i="91"/>
  <c r="D27" i="91"/>
  <c r="G23" i="91"/>
  <c r="D23" i="91"/>
  <c r="G19" i="91"/>
  <c r="D19" i="91"/>
  <c r="K29" i="91"/>
  <c r="H29" i="91"/>
  <c r="K25" i="91"/>
  <c r="H25" i="91"/>
  <c r="K21" i="91"/>
  <c r="H21" i="91"/>
  <c r="K17" i="91"/>
  <c r="H17" i="91"/>
  <c r="K13" i="91"/>
  <c r="H13" i="91"/>
  <c r="O27" i="91"/>
  <c r="L27" i="91"/>
  <c r="O23" i="91"/>
  <c r="L23" i="91"/>
  <c r="O19" i="91"/>
  <c r="L19" i="91"/>
  <c r="O15" i="91"/>
  <c r="L15" i="91"/>
  <c r="S30" i="91"/>
  <c r="P30" i="91"/>
  <c r="S26" i="91"/>
  <c r="P26" i="91"/>
  <c r="S22" i="91"/>
  <c r="P22" i="91"/>
  <c r="S18" i="91"/>
  <c r="P18" i="91"/>
  <c r="S14" i="91"/>
  <c r="P14" i="91"/>
  <c r="W29" i="91"/>
  <c r="T29" i="91"/>
  <c r="W25" i="91"/>
  <c r="T25" i="91"/>
  <c r="W21" i="91"/>
  <c r="T21" i="91"/>
  <c r="W17" i="91"/>
  <c r="T17" i="91"/>
  <c r="W13" i="91"/>
  <c r="T13" i="91"/>
  <c r="D46" i="91"/>
  <c r="D69" i="91"/>
  <c r="D65" i="91"/>
  <c r="D61" i="91"/>
  <c r="D57" i="91"/>
  <c r="D53" i="91"/>
  <c r="H64" i="91"/>
  <c r="H60" i="91"/>
  <c r="H56" i="91"/>
  <c r="H52" i="91"/>
  <c r="H48" i="91"/>
  <c r="K19" i="91"/>
  <c r="L70" i="91"/>
  <c r="L66" i="91"/>
  <c r="L62" i="91"/>
  <c r="L58" i="91"/>
  <c r="L54" i="91"/>
  <c r="L50" i="91"/>
  <c r="L46" i="91"/>
  <c r="P70" i="91"/>
  <c r="P66" i="91"/>
  <c r="P62" i="91"/>
  <c r="P58" i="91"/>
  <c r="P54" i="91"/>
  <c r="P50" i="91"/>
  <c r="P46" i="91"/>
  <c r="T70" i="91"/>
  <c r="T66" i="91"/>
  <c r="T62" i="91"/>
  <c r="T58" i="91"/>
  <c r="T54" i="91"/>
  <c r="T50" i="91"/>
  <c r="T46" i="91"/>
  <c r="G29" i="91"/>
  <c r="D29" i="91"/>
  <c r="G17" i="91"/>
  <c r="D17" i="91"/>
  <c r="W19" i="91"/>
  <c r="T19" i="91"/>
  <c r="W15" i="91"/>
  <c r="T15" i="91"/>
  <c r="G30" i="91"/>
  <c r="D30" i="91"/>
  <c r="G26" i="91"/>
  <c r="D26" i="91"/>
  <c r="G22" i="91"/>
  <c r="D22" i="91"/>
  <c r="G18" i="91"/>
  <c r="D18" i="91"/>
  <c r="K28" i="91"/>
  <c r="H28" i="91"/>
  <c r="K24" i="91"/>
  <c r="H24" i="91"/>
  <c r="K20" i="91"/>
  <c r="H20" i="91"/>
  <c r="K16" i="91"/>
  <c r="H16" i="91"/>
  <c r="O30" i="91"/>
  <c r="L30" i="91"/>
  <c r="O26" i="91"/>
  <c r="L26" i="91"/>
  <c r="O22" i="91"/>
  <c r="L22" i="91"/>
  <c r="O18" i="91"/>
  <c r="L18" i="91"/>
  <c r="O14" i="91"/>
  <c r="L14" i="91"/>
  <c r="S29" i="91"/>
  <c r="P29" i="91"/>
  <c r="S25" i="91"/>
  <c r="P25" i="91"/>
  <c r="S21" i="91"/>
  <c r="P21" i="91"/>
  <c r="S17" i="91"/>
  <c r="P17" i="91"/>
  <c r="S13" i="91"/>
  <c r="P13" i="91"/>
  <c r="W28" i="91"/>
  <c r="T28" i="91"/>
  <c r="W24" i="91"/>
  <c r="T24" i="91"/>
  <c r="W20" i="91"/>
  <c r="T20" i="91"/>
  <c r="W16" i="91"/>
  <c r="T16" i="91"/>
  <c r="D45" i="91"/>
  <c r="H71" i="91"/>
  <c r="H67" i="91"/>
  <c r="H63" i="91"/>
  <c r="H59" i="91"/>
  <c r="H55" i="91"/>
  <c r="H51" i="91"/>
  <c r="H47" i="91"/>
  <c r="K15" i="91"/>
  <c r="L69" i="91"/>
  <c r="L65" i="91"/>
  <c r="L61" i="91"/>
  <c r="L57" i="91"/>
  <c r="L53" i="91"/>
  <c r="L45" i="91"/>
  <c r="P69" i="91"/>
  <c r="P65" i="91"/>
  <c r="P61" i="91"/>
  <c r="P57" i="91"/>
  <c r="P53" i="91"/>
  <c r="P49" i="91"/>
  <c r="P45" i="91"/>
  <c r="T69" i="91"/>
  <c r="T65" i="91"/>
  <c r="T61" i="91"/>
  <c r="T57" i="91"/>
  <c r="T53" i="91"/>
  <c r="T49" i="91"/>
  <c r="T45" i="91"/>
  <c r="T32" i="91" l="1"/>
  <c r="H32" i="91"/>
  <c r="H36" i="91" s="1"/>
  <c r="I70" i="98" s="1"/>
  <c r="P73" i="91"/>
  <c r="L32" i="91"/>
  <c r="D32" i="91"/>
  <c r="T73" i="91"/>
  <c r="P32" i="91"/>
  <c r="K32" i="91"/>
  <c r="K36" i="91" s="1"/>
  <c r="J36" i="91" s="1"/>
  <c r="S32" i="91"/>
  <c r="S36" i="91" s="1"/>
  <c r="R36" i="91" s="1"/>
  <c r="O32" i="91"/>
  <c r="O36" i="91" s="1"/>
  <c r="N36" i="91" s="1"/>
  <c r="G32" i="91"/>
  <c r="T36" i="91"/>
  <c r="U70" i="98" s="1"/>
  <c r="D36" i="91"/>
  <c r="E70" i="98" s="1"/>
  <c r="W27" i="91"/>
  <c r="W32" i="91" l="1"/>
  <c r="W36" i="91" s="1"/>
  <c r="P36" i="91"/>
  <c r="Q70" i="98" s="1"/>
  <c r="L36" i="91"/>
  <c r="P70" i="98"/>
  <c r="O70" i="98" s="1"/>
  <c r="L70" i="98"/>
  <c r="K70" i="98" s="1"/>
  <c r="T70" i="98"/>
  <c r="S70" i="98" s="1"/>
  <c r="V36" i="91" l="1"/>
  <c r="X70" i="98"/>
  <c r="W70" i="98" s="1"/>
  <c r="M70" i="98"/>
  <c r="U8" i="98" l="1"/>
  <c r="Q8" i="98"/>
  <c r="M8" i="98"/>
  <c r="I59" i="98" l="1"/>
  <c r="M59" i="98" s="1"/>
  <c r="Q59" i="98" s="1"/>
  <c r="U59" i="98" s="1"/>
  <c r="V44" i="91"/>
  <c r="R44" i="91"/>
  <c r="N44" i="91"/>
  <c r="T41" i="91"/>
  <c r="P41" i="91"/>
  <c r="L41" i="91"/>
  <c r="H41" i="91"/>
  <c r="W12" i="91"/>
  <c r="T44" i="91" l="1"/>
  <c r="P44" i="91"/>
  <c r="S12" i="91"/>
  <c r="L12" i="91" l="1"/>
  <c r="H12" i="91"/>
  <c r="D12" i="91"/>
  <c r="H44" i="91" l="1"/>
  <c r="D44" i="91"/>
  <c r="K12" i="91"/>
  <c r="L44" i="91"/>
  <c r="G14" i="91"/>
  <c r="G13" i="91"/>
  <c r="G15" i="91"/>
  <c r="O12" i="91" l="1"/>
  <c r="T75" i="91"/>
  <c r="P75" i="91"/>
  <c r="P77" i="91" s="1"/>
  <c r="L75" i="91"/>
  <c r="H75" i="91"/>
  <c r="D75" i="91"/>
  <c r="T77" i="91" l="1"/>
  <c r="Q71" i="98"/>
  <c r="U71" i="98" l="1"/>
  <c r="I12" i="67" l="1"/>
  <c r="B9" i="81"/>
  <c r="U63" i="98" l="1"/>
  <c r="Q63" i="98"/>
  <c r="M63" i="98"/>
  <c r="I63" i="98"/>
  <c r="E63" i="98"/>
  <c r="U11" i="98"/>
  <c r="Q11" i="98"/>
  <c r="M11" i="98"/>
  <c r="I11" i="98"/>
  <c r="E11" i="98"/>
  <c r="R26" i="92"/>
  <c r="J26" i="92"/>
  <c r="H37" i="98"/>
  <c r="E37" i="98"/>
  <c r="E45" i="98" s="1"/>
  <c r="H45" i="98" l="1"/>
  <c r="D41" i="91" l="1"/>
  <c r="D9" i="91"/>
  <c r="D17" i="92"/>
  <c r="H17" i="92"/>
  <c r="L17" i="92"/>
  <c r="P17" i="92"/>
  <c r="T17" i="92"/>
  <c r="T9" i="92"/>
  <c r="P9" i="92"/>
  <c r="L9" i="92"/>
  <c r="H9" i="92"/>
  <c r="D9" i="92"/>
  <c r="T9" i="70"/>
  <c r="P9" i="70"/>
  <c r="L9" i="70"/>
  <c r="H9" i="70"/>
  <c r="D9" i="70"/>
  <c r="T9" i="69"/>
  <c r="P9" i="69"/>
  <c r="L9" i="69"/>
  <c r="H9" i="69"/>
  <c r="D9" i="69"/>
  <c r="T9" i="89"/>
  <c r="P9" i="89"/>
  <c r="L9" i="89"/>
  <c r="H9" i="89"/>
  <c r="D9" i="89"/>
  <c r="T18" i="68"/>
  <c r="P18" i="68"/>
  <c r="L18" i="68"/>
  <c r="H18" i="68"/>
  <c r="D18" i="68"/>
  <c r="T9" i="68"/>
  <c r="P9" i="68"/>
  <c r="L9" i="68"/>
  <c r="H9" i="68"/>
  <c r="D9" i="68"/>
  <c r="U64" i="67"/>
  <c r="Q64" i="67"/>
  <c r="M64" i="67"/>
  <c r="I64" i="67"/>
  <c r="E64" i="67"/>
  <c r="U37" i="67"/>
  <c r="Q37" i="67"/>
  <c r="M37" i="67"/>
  <c r="I37" i="67"/>
  <c r="E37" i="67"/>
  <c r="U9" i="67"/>
  <c r="Q9" i="67"/>
  <c r="M9" i="67"/>
  <c r="I9" i="67"/>
  <c r="B12" i="69" l="1"/>
  <c r="B12" i="67"/>
  <c r="B17" i="67" l="1"/>
  <c r="B13" i="69"/>
  <c r="B14" i="69" s="1"/>
  <c r="B18" i="67" l="1"/>
  <c r="B17" i="69" l="1"/>
  <c r="B19" i="67" l="1"/>
  <c r="B20" i="69"/>
  <c r="B21" i="69" s="1"/>
  <c r="B20" i="67" l="1"/>
  <c r="B21" i="67" s="1"/>
  <c r="B22" i="67" s="1"/>
  <c r="B22" i="69"/>
  <c r="B23" i="69" s="1"/>
  <c r="B23" i="67" l="1"/>
  <c r="B24" i="67" s="1"/>
  <c r="B28" i="67" s="1"/>
  <c r="B24" i="69"/>
  <c r="B29" i="67" l="1"/>
  <c r="B27" i="69"/>
  <c r="B28" i="69" l="1"/>
  <c r="B29" i="69" l="1"/>
  <c r="B31" i="69" l="1"/>
  <c r="B37" i="69" l="1"/>
  <c r="B42" i="67" l="1"/>
  <c r="B43" i="67" s="1"/>
  <c r="B44" i="67" s="1"/>
  <c r="B45" i="67" l="1"/>
  <c r="B48" i="67" l="1"/>
  <c r="B49" i="67" s="1"/>
  <c r="B50" i="67" l="1"/>
  <c r="B51" i="67" l="1"/>
  <c r="B52" i="67" l="1"/>
  <c r="B55" i="67" s="1"/>
  <c r="B56" i="67" l="1"/>
  <c r="B57" i="67" s="1"/>
  <c r="B59" i="67" l="1"/>
  <c r="B68" i="67" l="1"/>
  <c r="B69" i="67" l="1"/>
  <c r="B72" i="67" l="1"/>
  <c r="B76" i="67" l="1"/>
  <c r="B77" i="67" l="1"/>
  <c r="B78" i="67" s="1"/>
  <c r="B79" i="67" l="1"/>
  <c r="B80" i="67" s="1"/>
  <c r="B81" i="67" s="1"/>
  <c r="B82" i="67" s="1"/>
  <c r="B83" i="67" l="1"/>
  <c r="B84" i="67" s="1"/>
  <c r="B85" i="67" s="1"/>
  <c r="B86" i="67" l="1"/>
  <c r="B89" i="67" s="1"/>
  <c r="B90" i="67" l="1"/>
  <c r="B91" i="67" l="1"/>
  <c r="B92" i="67" l="1"/>
  <c r="B93" i="67" l="1"/>
  <c r="B94" i="67" l="1"/>
  <c r="B95" i="67" l="1"/>
  <c r="B96" i="67" l="1"/>
  <c r="B97" i="67" l="1"/>
  <c r="G13" i="89" l="1"/>
  <c r="F13" i="89" s="1"/>
  <c r="G12" i="89" l="1"/>
  <c r="H69" i="67"/>
  <c r="G69" i="67" s="1"/>
  <c r="G14" i="89" l="1"/>
  <c r="F14" i="89" s="1"/>
  <c r="F12" i="89"/>
  <c r="D24" i="92"/>
  <c r="E79" i="98" s="1"/>
  <c r="E80" i="98" s="1"/>
  <c r="D12" i="70"/>
  <c r="E15" i="98" s="1"/>
  <c r="L24" i="92"/>
  <c r="M79" i="98" s="1"/>
  <c r="L12" i="70"/>
  <c r="M15" i="98" s="1"/>
  <c r="P24" i="92"/>
  <c r="Q79" i="98" s="1"/>
  <c r="P12" i="70"/>
  <c r="Q15" i="98" s="1"/>
  <c r="T24" i="92"/>
  <c r="U79" i="98" s="1"/>
  <c r="T12" i="70"/>
  <c r="U15" i="98" s="1"/>
  <c r="H24" i="92"/>
  <c r="I79" i="98" s="1"/>
  <c r="I80" i="98" s="1"/>
  <c r="H12" i="70"/>
  <c r="I15" i="98" s="1"/>
  <c r="U80" i="98" l="1"/>
  <c r="Q80" i="98"/>
  <c r="M80" i="98"/>
  <c r="I17" i="98"/>
  <c r="I18" i="98" s="1"/>
  <c r="U17" i="98"/>
  <c r="U18" i="98" s="1"/>
  <c r="Q17" i="98"/>
  <c r="Q18" i="98" s="1"/>
  <c r="M17" i="98"/>
  <c r="M18" i="98" s="1"/>
  <c r="E50" i="98"/>
  <c r="H14" i="70"/>
  <c r="T14" i="70"/>
  <c r="L14" i="70"/>
  <c r="P14" i="70"/>
  <c r="D13" i="89"/>
  <c r="D12" i="89"/>
  <c r="E54" i="98" l="1"/>
  <c r="H50" i="98"/>
  <c r="G50" i="98" s="1"/>
  <c r="H54" i="98" l="1"/>
  <c r="G54" i="98" s="1"/>
  <c r="D14" i="70" l="1"/>
  <c r="D14" i="89" l="1"/>
  <c r="E69" i="67" l="1"/>
  <c r="D56" i="89" l="1"/>
  <c r="D26" i="89"/>
  <c r="D54" i="89" l="1"/>
  <c r="D55" i="89"/>
  <c r="D51" i="89" l="1"/>
  <c r="D57" i="89" l="1"/>
  <c r="G12" i="91" l="1"/>
  <c r="P41" i="89" l="1"/>
  <c r="L41" i="89"/>
  <c r="T41" i="89"/>
  <c r="H54" i="89"/>
  <c r="P54" i="89"/>
  <c r="H55" i="89"/>
  <c r="P55" i="89"/>
  <c r="H56" i="89"/>
  <c r="P56" i="89"/>
  <c r="H26" i="89"/>
  <c r="P26" i="89"/>
  <c r="H12" i="89"/>
  <c r="I69" i="67"/>
  <c r="Q69" i="67"/>
  <c r="P12" i="89"/>
  <c r="H13" i="89"/>
  <c r="K13" i="89"/>
  <c r="J13" i="89" s="1"/>
  <c r="S13" i="89"/>
  <c r="R13" i="89" s="1"/>
  <c r="P13" i="89"/>
  <c r="L54" i="89"/>
  <c r="T54" i="89"/>
  <c r="L55" i="89"/>
  <c r="T55" i="89"/>
  <c r="L56" i="89"/>
  <c r="T56" i="89"/>
  <c r="L26" i="89"/>
  <c r="L12" i="89"/>
  <c r="M69" i="67"/>
  <c r="U69" i="67"/>
  <c r="T12" i="89"/>
  <c r="L13" i="89"/>
  <c r="O13" i="89"/>
  <c r="N13" i="89" s="1"/>
  <c r="T13" i="89"/>
  <c r="W13" i="89"/>
  <c r="V13" i="89" s="1"/>
  <c r="T14" i="89" l="1"/>
  <c r="L14" i="89"/>
  <c r="K12" i="89"/>
  <c r="J12" i="89" s="1"/>
  <c r="L69" i="67"/>
  <c r="K69" i="67" s="1"/>
  <c r="X69" i="67"/>
  <c r="W69" i="67" s="1"/>
  <c r="W12" i="89"/>
  <c r="V12" i="89" s="1"/>
  <c r="P69" i="67"/>
  <c r="O69" i="67" s="1"/>
  <c r="O12" i="89"/>
  <c r="N12" i="89" s="1"/>
  <c r="P14" i="89"/>
  <c r="H14" i="89"/>
  <c r="T69" i="67"/>
  <c r="S69" i="67" s="1"/>
  <c r="S12" i="89"/>
  <c r="R12" i="89" s="1"/>
  <c r="O14" i="89" l="1"/>
  <c r="N14" i="89" s="1"/>
  <c r="W14" i="89"/>
  <c r="V14" i="89" s="1"/>
  <c r="S14" i="89"/>
  <c r="R14" i="89" s="1"/>
  <c r="K14" i="89"/>
  <c r="J14" i="89" s="1"/>
  <c r="H51" i="89" l="1"/>
  <c r="L51" i="89" l="1"/>
  <c r="P51" i="89" l="1"/>
  <c r="T51" i="89" l="1"/>
  <c r="H23" i="69" l="1"/>
  <c r="L23" i="69"/>
  <c r="P23" i="69"/>
  <c r="T23" i="69" l="1"/>
  <c r="D23" i="69"/>
  <c r="E17" i="98" l="1"/>
  <c r="E18" i="98" s="1"/>
  <c r="H57" i="89" l="1"/>
  <c r="P57" i="89"/>
  <c r="L57" i="89"/>
  <c r="T57" i="89"/>
  <c r="E45" i="67" l="1"/>
  <c r="D21" i="68" s="1"/>
  <c r="L45" i="67" l="1"/>
  <c r="K45" i="67" s="1"/>
  <c r="I45" i="67"/>
  <c r="H21" i="68" s="1"/>
  <c r="M45" i="67" l="1"/>
  <c r="L21" i="68" s="1"/>
  <c r="P45" i="67"/>
  <c r="O45" i="67" s="1"/>
  <c r="K21" i="68"/>
  <c r="J21" i="68" s="1"/>
  <c r="J12" i="68" s="1"/>
  <c r="O21" i="68" l="1"/>
  <c r="N21" i="68" l="1"/>
  <c r="N12" i="68" s="1"/>
  <c r="T45" i="67"/>
  <c r="S45" i="67" s="1"/>
  <c r="Q45" i="67"/>
  <c r="P21" i="68" s="1"/>
  <c r="S21" i="68" l="1"/>
  <c r="R21" i="68" l="1"/>
  <c r="X45" i="67"/>
  <c r="W45" i="67" s="1"/>
  <c r="U45" i="67"/>
  <c r="T21" i="68" s="1"/>
  <c r="W21" i="68" l="1"/>
  <c r="V21" i="68" s="1"/>
  <c r="H28" i="69" l="1"/>
  <c r="L28" i="69"/>
  <c r="P28" i="69"/>
  <c r="D28" i="69" l="1"/>
  <c r="T28" i="69"/>
  <c r="H22" i="69" l="1"/>
  <c r="P22" i="69"/>
  <c r="L22" i="69"/>
  <c r="T22" i="69"/>
  <c r="D22" i="69" l="1"/>
  <c r="D22" i="68" l="1"/>
  <c r="G22" i="68"/>
  <c r="F22" i="68" l="1"/>
  <c r="G34" i="68"/>
  <c r="D34" i="68"/>
  <c r="D16" i="69" s="1"/>
  <c r="D23" i="68"/>
  <c r="D25" i="68" s="1"/>
  <c r="D36" i="68" l="1"/>
  <c r="D14" i="69" s="1"/>
  <c r="F34" i="68"/>
  <c r="G16" i="69"/>
  <c r="F16" i="69" s="1"/>
  <c r="D30" i="89"/>
  <c r="D12" i="68"/>
  <c r="K22" i="68"/>
  <c r="H22" i="68"/>
  <c r="J22" i="68" l="1"/>
  <c r="D28" i="68"/>
  <c r="K34" i="68"/>
  <c r="J34" i="68" s="1"/>
  <c r="K23" i="68"/>
  <c r="H34" i="68"/>
  <c r="H16" i="69" s="1"/>
  <c r="H23" i="68"/>
  <c r="J23" i="68" l="1"/>
  <c r="H30" i="89"/>
  <c r="H12" i="68"/>
  <c r="H25" i="68"/>
  <c r="H36" i="68" s="1"/>
  <c r="H14" i="69" s="1"/>
  <c r="K12" i="68"/>
  <c r="L22" i="68"/>
  <c r="P32" i="67"/>
  <c r="O22" i="68" s="1"/>
  <c r="K16" i="69"/>
  <c r="J16" i="69" s="1"/>
  <c r="N22" i="68" l="1"/>
  <c r="H28" i="68"/>
  <c r="O34" i="68"/>
  <c r="N34" i="68" s="1"/>
  <c r="O23" i="68"/>
  <c r="L34" i="68"/>
  <c r="L16" i="69" s="1"/>
  <c r="L23" i="68"/>
  <c r="N23" i="68" l="1"/>
  <c r="L30" i="89"/>
  <c r="L12" i="68"/>
  <c r="L25" i="68"/>
  <c r="L36" i="68" s="1"/>
  <c r="L14" i="69" s="1"/>
  <c r="O12" i="68"/>
  <c r="O16" i="69"/>
  <c r="N16" i="69" s="1"/>
  <c r="T32" i="67"/>
  <c r="P22" i="68"/>
  <c r="L28" i="68" l="1"/>
  <c r="P34" i="68"/>
  <c r="P16" i="69" s="1"/>
  <c r="P23" i="68"/>
  <c r="S34" i="68"/>
  <c r="R34" i="68" s="1"/>
  <c r="S23" i="68"/>
  <c r="R23" i="68" l="1"/>
  <c r="S12" i="68"/>
  <c r="R12" i="68" s="1"/>
  <c r="S16" i="69"/>
  <c r="R16" i="69" s="1"/>
  <c r="P30" i="89"/>
  <c r="P25" i="68"/>
  <c r="P36" i="68" s="1"/>
  <c r="P14" i="69" s="1"/>
  <c r="P12" i="68"/>
  <c r="W22" i="68"/>
  <c r="T22" i="68"/>
  <c r="V22" i="68" l="1"/>
  <c r="P28" i="68"/>
  <c r="T34" i="68"/>
  <c r="T16" i="69" s="1"/>
  <c r="T23" i="68"/>
  <c r="W34" i="68"/>
  <c r="W23" i="68"/>
  <c r="V23" i="68" l="1"/>
  <c r="W12" i="68"/>
  <c r="V12" i="68" s="1"/>
  <c r="W16" i="69"/>
  <c r="V16" i="69" s="1"/>
  <c r="V34" i="68"/>
  <c r="T12" i="68"/>
  <c r="T30" i="89"/>
  <c r="T25" i="68"/>
  <c r="T36" i="68" s="1"/>
  <c r="T14" i="69" s="1"/>
  <c r="T28" i="68" l="1"/>
  <c r="H21" i="69" l="1"/>
  <c r="L21" i="69"/>
  <c r="P21" i="69"/>
  <c r="T21" i="69" l="1"/>
  <c r="D21" i="69" l="1"/>
  <c r="E44" i="98" l="1"/>
  <c r="E53" i="98" s="1"/>
  <c r="E55" i="98" s="1"/>
  <c r="E57" i="98" s="1"/>
  <c r="E22" i="98" s="1"/>
  <c r="H44" i="98"/>
  <c r="H53" i="98" s="1"/>
  <c r="H55" i="98" s="1"/>
  <c r="H57" i="98" l="1"/>
  <c r="G57" i="98" s="1"/>
  <c r="G55" i="98"/>
  <c r="H22" i="98" l="1"/>
  <c r="G22" i="98" s="1"/>
  <c r="H66" i="98"/>
  <c r="G66" i="98" s="1"/>
  <c r="E66" i="98"/>
  <c r="E74" i="98" s="1"/>
  <c r="E83" i="98" s="1"/>
  <c r="L66" i="98" l="1"/>
  <c r="K66" i="98" s="1"/>
  <c r="I66" i="98"/>
  <c r="I74" i="98" s="1"/>
  <c r="I83" i="98" s="1"/>
  <c r="P66" i="98" l="1"/>
  <c r="O66" i="98" s="1"/>
  <c r="M66" i="98"/>
  <c r="M74" i="98" s="1"/>
  <c r="M83" i="98" s="1"/>
  <c r="L74" i="98"/>
  <c r="K74" i="98" s="1"/>
  <c r="T66" i="98" l="1"/>
  <c r="S66" i="98" s="1"/>
  <c r="Q66" i="98"/>
  <c r="Q74" i="98" s="1"/>
  <c r="Q83" i="98" s="1"/>
  <c r="P74" i="98"/>
  <c r="O74" i="98" s="1"/>
  <c r="X66" i="98" l="1"/>
  <c r="W66" i="98" s="1"/>
  <c r="U66" i="98"/>
  <c r="U74" i="98" s="1"/>
  <c r="U83" i="98" s="1"/>
  <c r="T74" i="98"/>
  <c r="S74" i="98" s="1"/>
  <c r="X74" i="98" l="1"/>
  <c r="W74" i="98" s="1"/>
  <c r="D46" i="89" l="1"/>
  <c r="P46" i="89" l="1"/>
  <c r="L46" i="89"/>
  <c r="T46" i="89"/>
  <c r="H46" i="89"/>
  <c r="P20" i="69" l="1"/>
  <c r="P24" i="69" s="1"/>
  <c r="Q52" i="67"/>
  <c r="H20" i="69"/>
  <c r="H24" i="69" s="1"/>
  <c r="I52" i="67"/>
  <c r="L20" i="69"/>
  <c r="L24" i="69" s="1"/>
  <c r="M52" i="67"/>
  <c r="D20" i="69" l="1"/>
  <c r="D24" i="69" s="1"/>
  <c r="E52" i="67"/>
  <c r="T20" i="69"/>
  <c r="T24" i="69" s="1"/>
  <c r="U52" i="67"/>
  <c r="H41" i="89" l="1"/>
  <c r="D41" i="89" l="1"/>
  <c r="D12" i="69" l="1"/>
  <c r="I20" i="67" l="1"/>
  <c r="H12" i="69" l="1"/>
  <c r="M20" i="67"/>
  <c r="L12" i="69" l="1"/>
  <c r="Q20" i="67"/>
  <c r="P12" i="69" l="1"/>
  <c r="U20" i="67"/>
  <c r="T12" i="69" s="1"/>
  <c r="T29" i="68" l="1"/>
  <c r="T30" i="68" l="1"/>
  <c r="T39" i="68" l="1"/>
  <c r="T31" i="68"/>
  <c r="T40" i="68" s="1"/>
  <c r="T13" i="69" l="1"/>
  <c r="T17" i="69" s="1"/>
  <c r="D30" i="68" l="1"/>
  <c r="D39" i="68" s="1"/>
  <c r="D29" i="68"/>
  <c r="H30" i="68"/>
  <c r="H39" i="68" s="1"/>
  <c r="H29" i="68"/>
  <c r="D31" i="68" l="1"/>
  <c r="D40" i="68" s="1"/>
  <c r="H31" i="68"/>
  <c r="H40" i="68" s="1"/>
  <c r="H13" i="69" s="1"/>
  <c r="H17" i="69" s="1"/>
  <c r="L29" i="68"/>
  <c r="L30" i="68"/>
  <c r="L39" i="68" s="1"/>
  <c r="D13" i="69" l="1"/>
  <c r="D17" i="69" s="1"/>
  <c r="L31" i="68"/>
  <c r="L40" i="68" s="1"/>
  <c r="L13" i="69" s="1"/>
  <c r="L17" i="69" s="1"/>
  <c r="P29" i="68" l="1"/>
  <c r="P30" i="68"/>
  <c r="P39" i="68" s="1"/>
  <c r="P31" i="68" l="1"/>
  <c r="P40" i="68" s="1"/>
  <c r="P13" i="69" s="1"/>
  <c r="P17" i="69" s="1"/>
  <c r="G36" i="91" l="1"/>
  <c r="F36" i="91" s="1"/>
  <c r="H70" i="98" l="1"/>
  <c r="G70" i="98" s="1"/>
  <c r="H74" i="98" l="1"/>
  <c r="G74" i="98" s="1"/>
  <c r="T40" i="89" l="1"/>
  <c r="T44" i="89"/>
  <c r="D45" i="89"/>
  <c r="L53" i="89"/>
  <c r="P44" i="89"/>
  <c r="E97" i="67"/>
  <c r="D52" i="89"/>
  <c r="H53" i="89"/>
  <c r="T39" i="89"/>
  <c r="L44" i="89"/>
  <c r="D53" i="89"/>
  <c r="P39" i="89"/>
  <c r="D39" i="89"/>
  <c r="H40" i="89"/>
  <c r="H42" i="89"/>
  <c r="H45" i="89"/>
  <c r="H52" i="89"/>
  <c r="I97" i="67"/>
  <c r="T53" i="89"/>
  <c r="D40" i="89"/>
  <c r="D42" i="89"/>
  <c r="L45" i="89"/>
  <c r="L52" i="89"/>
  <c r="M97" i="67"/>
  <c r="P53" i="89"/>
  <c r="T45" i="89"/>
  <c r="T42" i="89"/>
  <c r="L39" i="89"/>
  <c r="P40" i="89"/>
  <c r="P42" i="89"/>
  <c r="D44" i="89"/>
  <c r="P45" i="89"/>
  <c r="P52" i="89"/>
  <c r="P58" i="89" s="1"/>
  <c r="P19" i="89" s="1"/>
  <c r="Q97" i="67"/>
  <c r="H39" i="89"/>
  <c r="L40" i="89"/>
  <c r="L42" i="89"/>
  <c r="U97" i="67"/>
  <c r="T52" i="89"/>
  <c r="T58" i="89" l="1"/>
  <c r="T19" i="89" s="1"/>
  <c r="L58" i="89"/>
  <c r="L19" i="89" s="1"/>
  <c r="H58" i="89"/>
  <c r="H19" i="89" s="1"/>
  <c r="P43" i="89"/>
  <c r="H43" i="89"/>
  <c r="D58" i="89"/>
  <c r="D19" i="89" s="1"/>
  <c r="H44" i="89"/>
  <c r="T43" i="89"/>
  <c r="D43" i="89"/>
  <c r="L43" i="89"/>
  <c r="H49" i="91" l="1"/>
  <c r="D49" i="91"/>
  <c r="L49" i="91"/>
  <c r="H68" i="91" l="1"/>
  <c r="H73" i="91" s="1"/>
  <c r="L68" i="91"/>
  <c r="L73" i="91" s="1"/>
  <c r="D68" i="91" l="1"/>
  <c r="D73" i="91" s="1"/>
  <c r="H77" i="91" l="1"/>
  <c r="I71" i="98" s="1"/>
  <c r="L77" i="91"/>
  <c r="D77" i="91" l="1"/>
  <c r="E71" i="98" s="1"/>
  <c r="M71" i="98"/>
  <c r="L47" i="89" l="1"/>
  <c r="P47" i="89"/>
  <c r="H47" i="89"/>
  <c r="D47" i="89"/>
  <c r="T47" i="89"/>
  <c r="E86" i="67" l="1"/>
  <c r="D38" i="89"/>
  <c r="D48" i="89" s="1"/>
  <c r="D18" i="89" s="1"/>
  <c r="H38" i="89"/>
  <c r="H48" i="89" s="1"/>
  <c r="H18" i="89" s="1"/>
  <c r="I86" i="67"/>
  <c r="L38" i="89"/>
  <c r="L48" i="89" s="1"/>
  <c r="L18" i="89" s="1"/>
  <c r="M86" i="67"/>
  <c r="P38" i="89"/>
  <c r="P48" i="89" s="1"/>
  <c r="P18" i="89" s="1"/>
  <c r="Q86" i="67"/>
  <c r="T38" i="89"/>
  <c r="T48" i="89" s="1"/>
  <c r="T18" i="89" s="1"/>
  <c r="U86" i="67"/>
  <c r="P31" i="69" l="1"/>
  <c r="L31" i="69"/>
  <c r="H31" i="69" l="1"/>
  <c r="D31" i="69"/>
  <c r="W33" i="89"/>
  <c r="T31" i="69"/>
  <c r="W31" i="69" l="1"/>
  <c r="D27" i="69" l="1"/>
  <c r="D29" i="69" s="1"/>
  <c r="D33" i="69" s="1"/>
  <c r="D37" i="69" s="1"/>
  <c r="E57" i="67"/>
  <c r="D32" i="89"/>
  <c r="D34" i="89" s="1"/>
  <c r="D17" i="89" s="1"/>
  <c r="D21" i="89" s="1"/>
  <c r="D25" i="89" l="1"/>
  <c r="D24" i="89"/>
  <c r="D17" i="70"/>
  <c r="D18" i="70" s="1"/>
  <c r="D20" i="92"/>
  <c r="I57" i="67" l="1"/>
  <c r="H27" i="69"/>
  <c r="H29" i="69" s="1"/>
  <c r="H33" i="69" s="1"/>
  <c r="H32" i="89"/>
  <c r="H34" i="89" s="1"/>
  <c r="H17" i="89" s="1"/>
  <c r="H21" i="89" s="1"/>
  <c r="D27" i="89"/>
  <c r="H24" i="89" l="1"/>
  <c r="H25" i="89"/>
  <c r="M57" i="67" l="1"/>
  <c r="L32" i="89"/>
  <c r="L34" i="89" s="1"/>
  <c r="L17" i="89" s="1"/>
  <c r="L21" i="89" s="1"/>
  <c r="L27" i="69"/>
  <c r="L29" i="69" s="1"/>
  <c r="L33" i="69" s="1"/>
  <c r="H27" i="89"/>
  <c r="L25" i="89" l="1"/>
  <c r="L24" i="89"/>
  <c r="L27" i="89" l="1"/>
  <c r="Q57" i="67"/>
  <c r="P32" i="89"/>
  <c r="P34" i="89" s="1"/>
  <c r="P17" i="89" s="1"/>
  <c r="P21" i="89" s="1"/>
  <c r="P27" i="69"/>
  <c r="P29" i="69" s="1"/>
  <c r="P33" i="69" s="1"/>
  <c r="P25" i="89" l="1"/>
  <c r="P24" i="89"/>
  <c r="P27" i="89" l="1"/>
  <c r="U57" i="67"/>
  <c r="T27" i="69"/>
  <c r="T29" i="69" s="1"/>
  <c r="T33" i="69" s="1"/>
  <c r="T32" i="89"/>
  <c r="T34" i="89" s="1"/>
  <c r="T17" i="89" l="1"/>
  <c r="T21" i="89" s="1"/>
  <c r="T25" i="89" l="1"/>
  <c r="T24" i="89"/>
  <c r="T27" i="89" l="1"/>
  <c r="U67" i="98"/>
  <c r="U75" i="98" s="1"/>
  <c r="U84" i="98" s="1"/>
  <c r="U85" i="98" s="1"/>
  <c r="U87" i="98" s="1"/>
  <c r="U23" i="98" s="1"/>
  <c r="Q67" i="98"/>
  <c r="Q75" i="98" s="1"/>
  <c r="Q84" i="98" s="1"/>
  <c r="Q85" i="98" s="1"/>
  <c r="Q87" i="98" s="1"/>
  <c r="Q23" i="98" s="1"/>
  <c r="U22" i="98" s="1"/>
  <c r="U26" i="98" l="1"/>
  <c r="U27" i="98" s="1"/>
  <c r="I67" i="98" l="1"/>
  <c r="I75" i="98" s="1"/>
  <c r="I84" i="98" s="1"/>
  <c r="I85" i="98" s="1"/>
  <c r="I87" i="98" s="1"/>
  <c r="I23" i="98" s="1"/>
  <c r="M22" i="98" s="1"/>
  <c r="M67" i="98"/>
  <c r="M75" i="98" s="1"/>
  <c r="M84" i="98" s="1"/>
  <c r="M85" i="98" s="1"/>
  <c r="M87" i="98" s="1"/>
  <c r="M23" i="98" s="1"/>
  <c r="E67" i="98" l="1"/>
  <c r="E75" i="98" s="1"/>
  <c r="E84" i="98" s="1"/>
  <c r="E85" i="98" s="1"/>
  <c r="E87" i="98" s="1"/>
  <c r="E23" i="98" s="1"/>
  <c r="Q22" i="98"/>
  <c r="Q26" i="98" s="1"/>
  <c r="Q27" i="98" s="1"/>
  <c r="M26" i="98"/>
  <c r="M27" i="98" s="1"/>
  <c r="I22" i="98" l="1"/>
  <c r="I26" i="98" s="1"/>
  <c r="I27" i="98" s="1"/>
  <c r="E26" i="98"/>
  <c r="E27" i="98" s="1"/>
  <c r="H37" i="69" l="1"/>
  <c r="L37" i="69" l="1"/>
  <c r="H20" i="92"/>
  <c r="H17" i="70"/>
  <c r="H18" i="70" s="1"/>
  <c r="L20" i="92" l="1"/>
  <c r="L26" i="92" s="1"/>
  <c r="L17" i="70"/>
  <c r="L18" i="70" s="1"/>
  <c r="P37" i="69" l="1"/>
  <c r="P20" i="92" l="1"/>
  <c r="P17" i="70"/>
  <c r="P18" i="70" s="1"/>
  <c r="T37" i="69" l="1"/>
  <c r="T17" i="70" l="1"/>
  <c r="T18" i="70" s="1"/>
  <c r="T20" i="92"/>
  <c r="G21" i="68" l="1"/>
  <c r="F21" i="68" l="1"/>
  <c r="F12" i="68" s="1"/>
  <c r="G23" i="68"/>
  <c r="G12" i="68" s="1"/>
  <c r="F23" i="68" l="1"/>
  <c r="G37" i="68" l="1"/>
  <c r="F37" i="68" l="1"/>
  <c r="G15" i="69"/>
  <c r="F15" i="69" s="1"/>
  <c r="H13" i="67" l="1"/>
  <c r="H12" i="67" l="1"/>
  <c r="F14" i="67"/>
  <c r="E39" i="68"/>
  <c r="E12" i="69"/>
  <c r="G13" i="68"/>
  <c r="G12" i="69" l="1"/>
  <c r="F12" i="69" s="1"/>
  <c r="F29" i="68"/>
  <c r="H14" i="67"/>
  <c r="F30" i="68"/>
  <c r="G39" i="68"/>
  <c r="I12" i="69" l="1"/>
  <c r="L13" i="67"/>
  <c r="F39" i="68"/>
  <c r="I39" i="68"/>
  <c r="K13" i="68"/>
  <c r="L12" i="67" l="1"/>
  <c r="L14" i="67"/>
  <c r="J29" i="68"/>
  <c r="K12" i="69"/>
  <c r="J12" i="69" s="1"/>
  <c r="E25" i="68" l="1"/>
  <c r="P13" i="67"/>
  <c r="H30" i="67"/>
  <c r="J30" i="68"/>
  <c r="K39" i="68"/>
  <c r="M12" i="69" l="1"/>
  <c r="P12" i="67"/>
  <c r="M39" i="68"/>
  <c r="O13" i="68"/>
  <c r="O12" i="69" s="1"/>
  <c r="J39" i="68"/>
  <c r="E36" i="68"/>
  <c r="E14" i="69" s="1"/>
  <c r="E28" i="68"/>
  <c r="E31" i="68" s="1"/>
  <c r="E40" i="68" s="1"/>
  <c r="E13" i="69" s="1"/>
  <c r="F25" i="68"/>
  <c r="G36" i="68"/>
  <c r="G14" i="69" s="1"/>
  <c r="G28" i="68"/>
  <c r="L30" i="67" l="1"/>
  <c r="I25" i="68"/>
  <c r="I36" i="68" s="1"/>
  <c r="I14" i="69" s="1"/>
  <c r="N12" i="69"/>
  <c r="K36" i="68"/>
  <c r="K14" i="69" s="1"/>
  <c r="E30" i="89"/>
  <c r="E17" i="69"/>
  <c r="P14" i="67"/>
  <c r="O39" i="68"/>
  <c r="N29" i="68"/>
  <c r="F36" i="68"/>
  <c r="G30" i="89"/>
  <c r="K28" i="68"/>
  <c r="T13" i="67"/>
  <c r="F28" i="68"/>
  <c r="G31" i="68"/>
  <c r="J25" i="68" l="1"/>
  <c r="I28" i="68"/>
  <c r="I31" i="68" s="1"/>
  <c r="I40" i="68" s="1"/>
  <c r="I13" i="69" s="1"/>
  <c r="I17" i="69" s="1"/>
  <c r="J14" i="69"/>
  <c r="Q12" i="69"/>
  <c r="I30" i="89"/>
  <c r="F14" i="69"/>
  <c r="Q39" i="68"/>
  <c r="T12" i="67"/>
  <c r="N30" i="68"/>
  <c r="S13" i="68"/>
  <c r="S12" i="69" s="1"/>
  <c r="F31" i="68"/>
  <c r="G40" i="68"/>
  <c r="F30" i="89"/>
  <c r="N39" i="68"/>
  <c r="J36" i="68"/>
  <c r="K30" i="89"/>
  <c r="K31" i="68"/>
  <c r="M25" i="68" l="1"/>
  <c r="N25" i="68" s="1"/>
  <c r="J28" i="68"/>
  <c r="R12" i="69"/>
  <c r="R29" i="68"/>
  <c r="P30" i="67"/>
  <c r="T14" i="67"/>
  <c r="R30" i="68"/>
  <c r="F40" i="68"/>
  <c r="G13" i="69"/>
  <c r="F13" i="69" s="1"/>
  <c r="J31" i="68"/>
  <c r="K40" i="68"/>
  <c r="J30" i="89"/>
  <c r="X13" i="67"/>
  <c r="M28" i="68" l="1"/>
  <c r="M31" i="68" s="1"/>
  <c r="M40" i="68" s="1"/>
  <c r="M13" i="69" s="1"/>
  <c r="M36" i="68"/>
  <c r="M14" i="69" s="1"/>
  <c r="O36" i="68"/>
  <c r="O14" i="69" s="1"/>
  <c r="O28" i="68"/>
  <c r="U39" i="68"/>
  <c r="U12" i="69"/>
  <c r="S39" i="68"/>
  <c r="R39" i="68" s="1"/>
  <c r="W13" i="68"/>
  <c r="W12" i="69" s="1"/>
  <c r="X14" i="67"/>
  <c r="X12" i="67"/>
  <c r="J40" i="68"/>
  <c r="K13" i="69"/>
  <c r="J13" i="69" s="1"/>
  <c r="G17" i="69"/>
  <c r="F17" i="69" s="1"/>
  <c r="N28" i="68" l="1"/>
  <c r="M17" i="69"/>
  <c r="M30" i="89"/>
  <c r="Q25" i="68"/>
  <c r="Q36" i="68" s="1"/>
  <c r="Q14" i="69" s="1"/>
  <c r="O31" i="68"/>
  <c r="N31" i="68" s="1"/>
  <c r="N14" i="69"/>
  <c r="V12" i="69"/>
  <c r="O30" i="89"/>
  <c r="N36" i="68"/>
  <c r="V29" i="68"/>
  <c r="T30" i="67"/>
  <c r="K17" i="69"/>
  <c r="J17" i="69" s="1"/>
  <c r="V30" i="68"/>
  <c r="W39" i="68"/>
  <c r="Q28" i="68" l="1"/>
  <c r="Q31" i="68" s="1"/>
  <c r="Q40" i="68" s="1"/>
  <c r="Q13" i="69" s="1"/>
  <c r="Q17" i="69" s="1"/>
  <c r="N30" i="89"/>
  <c r="R25" i="68"/>
  <c r="O40" i="68"/>
  <c r="O13" i="69" s="1"/>
  <c r="N13" i="69" s="1"/>
  <c r="Q30" i="89"/>
  <c r="S36" i="68"/>
  <c r="S28" i="68"/>
  <c r="V39" i="68"/>
  <c r="R28" i="68" l="1"/>
  <c r="N40" i="68"/>
  <c r="U25" i="68"/>
  <c r="U28" i="68" s="1"/>
  <c r="U31" i="68" s="1"/>
  <c r="U40" i="68" s="1"/>
  <c r="U13" i="69" s="1"/>
  <c r="R36" i="68"/>
  <c r="S14" i="69"/>
  <c r="R14" i="69" s="1"/>
  <c r="S30" i="89"/>
  <c r="S31" i="68"/>
  <c r="S40" i="68" s="1"/>
  <c r="X30" i="67"/>
  <c r="W28" i="68" s="1"/>
  <c r="O17" i="69"/>
  <c r="N17" i="69" s="1"/>
  <c r="U36" i="68" l="1"/>
  <c r="U14" i="69" s="1"/>
  <c r="U17" i="69" s="1"/>
  <c r="R31" i="68"/>
  <c r="R30" i="89"/>
  <c r="V25" i="68"/>
  <c r="W36" i="68"/>
  <c r="W14" i="69" s="1"/>
  <c r="V28" i="68"/>
  <c r="W31" i="68"/>
  <c r="R40" i="68"/>
  <c r="S13" i="69"/>
  <c r="R13" i="69" s="1"/>
  <c r="U30" i="89" l="1"/>
  <c r="V14" i="69"/>
  <c r="V36" i="68"/>
  <c r="W30" i="89"/>
  <c r="V31" i="68"/>
  <c r="W40" i="68"/>
  <c r="S17" i="69"/>
  <c r="R17" i="69" s="1"/>
  <c r="V30" i="89" l="1"/>
  <c r="V40" i="68"/>
  <c r="W13" i="69"/>
  <c r="V13" i="69" s="1"/>
  <c r="W17" i="69" l="1"/>
  <c r="V17" i="69" s="1"/>
  <c r="H72" i="67" l="1"/>
  <c r="G26" i="89" s="1"/>
  <c r="E26" i="89"/>
  <c r="F26" i="89" l="1"/>
  <c r="L72" i="67" l="1"/>
  <c r="K26" i="89" s="1"/>
  <c r="I26" i="89"/>
  <c r="J26" i="89" l="1"/>
  <c r="P94" i="67" l="1"/>
  <c r="T94" i="67"/>
  <c r="H94" i="67"/>
  <c r="X94" i="67"/>
  <c r="L94" i="67"/>
  <c r="L90" i="67"/>
  <c r="P90" i="67"/>
  <c r="L83" i="67"/>
  <c r="K45" i="89" s="1"/>
  <c r="T90" i="67"/>
  <c r="L77" i="67"/>
  <c r="M40" i="89"/>
  <c r="X90" i="67"/>
  <c r="H83" i="67"/>
  <c r="G45" i="89" s="1"/>
  <c r="U53" i="89"/>
  <c r="E40" i="89"/>
  <c r="Q53" i="89"/>
  <c r="H77" i="67"/>
  <c r="M39" i="89"/>
  <c r="T78" i="67"/>
  <c r="S40" i="89" s="1"/>
  <c r="Q45" i="89"/>
  <c r="E53" i="89"/>
  <c r="T77" i="67"/>
  <c r="X78" i="67"/>
  <c r="W40" i="89" s="1"/>
  <c r="P83" i="67"/>
  <c r="O45" i="89" s="1"/>
  <c r="L78" i="67"/>
  <c r="K40" i="89" s="1"/>
  <c r="U39" i="89"/>
  <c r="M53" i="89"/>
  <c r="E52" i="89"/>
  <c r="L91" i="67"/>
  <c r="K53" i="89" s="1"/>
  <c r="Q52" i="89"/>
  <c r="I39" i="89"/>
  <c r="U52" i="89"/>
  <c r="T91" i="67"/>
  <c r="S53" i="89" s="1"/>
  <c r="M52" i="89" l="1"/>
  <c r="P78" i="67"/>
  <c r="O40" i="89" s="1"/>
  <c r="N40" i="89" s="1"/>
  <c r="I45" i="89"/>
  <c r="J45" i="89" s="1"/>
  <c r="I52" i="89"/>
  <c r="X91" i="67"/>
  <c r="W53" i="89" s="1"/>
  <c r="V53" i="89" s="1"/>
  <c r="P77" i="67"/>
  <c r="O39" i="89" s="1"/>
  <c r="H91" i="67"/>
  <c r="G53" i="89" s="1"/>
  <c r="F53" i="89" s="1"/>
  <c r="X77" i="67"/>
  <c r="W39" i="89" s="1"/>
  <c r="T83" i="67"/>
  <c r="S45" i="89" s="1"/>
  <c r="R45" i="89" s="1"/>
  <c r="U40" i="89"/>
  <c r="E39" i="89"/>
  <c r="H90" i="67"/>
  <c r="G52" i="89" s="1"/>
  <c r="P91" i="67"/>
  <c r="O53" i="89" s="1"/>
  <c r="N53" i="89" s="1"/>
  <c r="M45" i="89"/>
  <c r="N45" i="89" s="1"/>
  <c r="Q39" i="89"/>
  <c r="I53" i="89"/>
  <c r="J53" i="89" s="1"/>
  <c r="Q40" i="89"/>
  <c r="E45" i="89"/>
  <c r="F45" i="89" s="1"/>
  <c r="H78" i="67"/>
  <c r="G40" i="89" s="1"/>
  <c r="F40" i="89" s="1"/>
  <c r="I40" i="89"/>
  <c r="J40" i="89" s="1"/>
  <c r="R53" i="89"/>
  <c r="X95" i="67"/>
  <c r="W56" i="89" s="1"/>
  <c r="U56" i="89"/>
  <c r="T79" i="67"/>
  <c r="S41" i="89" s="1"/>
  <c r="Q41" i="89"/>
  <c r="P93" i="67"/>
  <c r="O55" i="89" s="1"/>
  <c r="M55" i="89"/>
  <c r="H92" i="67"/>
  <c r="G54" i="89" s="1"/>
  <c r="E54" i="89"/>
  <c r="P79" i="67"/>
  <c r="O41" i="89" s="1"/>
  <c r="M41" i="89"/>
  <c r="H96" i="67"/>
  <c r="G57" i="89" s="1"/>
  <c r="E57" i="89"/>
  <c r="L93" i="67"/>
  <c r="K55" i="89" s="1"/>
  <c r="I55" i="89"/>
  <c r="E55" i="89"/>
  <c r="H93" i="67"/>
  <c r="G55" i="89" s="1"/>
  <c r="L79" i="67"/>
  <c r="K41" i="89" s="1"/>
  <c r="I41" i="89"/>
  <c r="H95" i="67"/>
  <c r="G56" i="89" s="1"/>
  <c r="E56" i="89"/>
  <c r="L95" i="67"/>
  <c r="K56" i="89" s="1"/>
  <c r="I56" i="89"/>
  <c r="P92" i="67"/>
  <c r="O54" i="89" s="1"/>
  <c r="M54" i="89"/>
  <c r="H79" i="67"/>
  <c r="G41" i="89" s="1"/>
  <c r="E41" i="89"/>
  <c r="X93" i="67"/>
  <c r="W55" i="89" s="1"/>
  <c r="U55" i="89"/>
  <c r="P84" i="67"/>
  <c r="O46" i="89" s="1"/>
  <c r="M46" i="89"/>
  <c r="R40" i="89"/>
  <c r="L96" i="67"/>
  <c r="K57" i="89" s="1"/>
  <c r="I57" i="89"/>
  <c r="T93" i="67"/>
  <c r="S55" i="89" s="1"/>
  <c r="Q55" i="89"/>
  <c r="X92" i="67"/>
  <c r="W54" i="89" s="1"/>
  <c r="U54" i="89"/>
  <c r="H84" i="67"/>
  <c r="G46" i="89" s="1"/>
  <c r="E46" i="89"/>
  <c r="X96" i="67"/>
  <c r="W57" i="89" s="1"/>
  <c r="U57" i="89"/>
  <c r="P95" i="67"/>
  <c r="O56" i="89" s="1"/>
  <c r="M56" i="89"/>
  <c r="T84" i="67"/>
  <c r="S46" i="89" s="1"/>
  <c r="Q46" i="89"/>
  <c r="T95" i="67"/>
  <c r="S56" i="89" s="1"/>
  <c r="Q56" i="89"/>
  <c r="T92" i="67"/>
  <c r="S54" i="89" s="1"/>
  <c r="Q54" i="89"/>
  <c r="T96" i="67"/>
  <c r="S57" i="89" s="1"/>
  <c r="Q57" i="89"/>
  <c r="L84" i="67"/>
  <c r="K46" i="89" s="1"/>
  <c r="I46" i="89"/>
  <c r="X84" i="67"/>
  <c r="W46" i="89" s="1"/>
  <c r="U46" i="89"/>
  <c r="L92" i="67"/>
  <c r="K54" i="89" s="1"/>
  <c r="I54" i="89"/>
  <c r="X79" i="67"/>
  <c r="W41" i="89" s="1"/>
  <c r="U41" i="89"/>
  <c r="Q44" i="89"/>
  <c r="T82" i="67"/>
  <c r="S44" i="89" s="1"/>
  <c r="P81" i="67"/>
  <c r="M31" i="89"/>
  <c r="M43" i="89"/>
  <c r="P82" i="67"/>
  <c r="O44" i="89" s="1"/>
  <c r="M44" i="89"/>
  <c r="E31" i="89"/>
  <c r="E43" i="89"/>
  <c r="H81" i="67"/>
  <c r="P80" i="67"/>
  <c r="O42" i="89" s="1"/>
  <c r="M42" i="89"/>
  <c r="U31" i="89"/>
  <c r="X81" i="67"/>
  <c r="U43" i="89"/>
  <c r="I43" i="89"/>
  <c r="L81" i="67"/>
  <c r="I31" i="89"/>
  <c r="E44" i="89"/>
  <c r="H82" i="67"/>
  <c r="G44" i="89" s="1"/>
  <c r="T80" i="67"/>
  <c r="S42" i="89" s="1"/>
  <c r="Q42" i="89"/>
  <c r="L80" i="67"/>
  <c r="K42" i="89" s="1"/>
  <c r="I42" i="89"/>
  <c r="H80" i="67"/>
  <c r="G42" i="89" s="1"/>
  <c r="E42" i="89"/>
  <c r="X82" i="67"/>
  <c r="W44" i="89" s="1"/>
  <c r="U44" i="89"/>
  <c r="U42" i="89"/>
  <c r="X80" i="67"/>
  <c r="W42" i="89" s="1"/>
  <c r="T81" i="67"/>
  <c r="Q31" i="89"/>
  <c r="Q43" i="89"/>
  <c r="V40" i="89"/>
  <c r="S52" i="89"/>
  <c r="O52" i="89"/>
  <c r="K52" i="89"/>
  <c r="S39" i="89"/>
  <c r="W52" i="89"/>
  <c r="K39" i="89"/>
  <c r="G39" i="89"/>
  <c r="V55" i="89" l="1"/>
  <c r="V41" i="89"/>
  <c r="V46" i="89"/>
  <c r="R57" i="89"/>
  <c r="N54" i="89"/>
  <c r="F56" i="89"/>
  <c r="F57" i="89"/>
  <c r="F54" i="89"/>
  <c r="R41" i="89"/>
  <c r="N46" i="89"/>
  <c r="F41" i="89"/>
  <c r="J56" i="89"/>
  <c r="J41" i="89"/>
  <c r="J55" i="89"/>
  <c r="R44" i="89"/>
  <c r="R56" i="89"/>
  <c r="N56" i="89"/>
  <c r="F46" i="89"/>
  <c r="R55" i="89"/>
  <c r="J54" i="89"/>
  <c r="J46" i="89"/>
  <c r="R54" i="89"/>
  <c r="R46" i="89"/>
  <c r="V57" i="89"/>
  <c r="V54" i="89"/>
  <c r="J57" i="89"/>
  <c r="N41" i="89"/>
  <c r="N55" i="89"/>
  <c r="V56" i="89"/>
  <c r="F44" i="89"/>
  <c r="P96" i="67"/>
  <c r="O57" i="89" s="1"/>
  <c r="M57" i="89"/>
  <c r="F55" i="89"/>
  <c r="F42" i="89"/>
  <c r="N42" i="89"/>
  <c r="S31" i="89"/>
  <c r="R31" i="89" s="1"/>
  <c r="S43" i="89"/>
  <c r="R43" i="89" s="1"/>
  <c r="W31" i="89"/>
  <c r="W43" i="89"/>
  <c r="V43" i="89" s="1"/>
  <c r="G31" i="89"/>
  <c r="F31" i="89" s="1"/>
  <c r="G43" i="89"/>
  <c r="F43" i="89" s="1"/>
  <c r="N44" i="89"/>
  <c r="V42" i="89"/>
  <c r="V44" i="89"/>
  <c r="J42" i="89"/>
  <c r="R42" i="89"/>
  <c r="K31" i="89"/>
  <c r="J31" i="89" s="1"/>
  <c r="K43" i="89"/>
  <c r="J43" i="89" s="1"/>
  <c r="I44" i="89"/>
  <c r="L82" i="67"/>
  <c r="O31" i="89"/>
  <c r="N31" i="89" s="1"/>
  <c r="O43" i="89"/>
  <c r="N43" i="89" s="1"/>
  <c r="F39" i="89"/>
  <c r="J52" i="89"/>
  <c r="R52" i="89"/>
  <c r="V52" i="89"/>
  <c r="J39" i="89"/>
  <c r="V39" i="89"/>
  <c r="N39" i="89"/>
  <c r="R39" i="89"/>
  <c r="N52" i="89"/>
  <c r="F52" i="89"/>
  <c r="N57" i="89" l="1"/>
  <c r="V31" i="89"/>
  <c r="K44" i="89"/>
  <c r="J44" i="89" l="1"/>
  <c r="E51" i="89" l="1"/>
  <c r="E58" i="89" s="1"/>
  <c r="E19" i="89" s="1"/>
  <c r="H89" i="67"/>
  <c r="F97" i="67"/>
  <c r="G51" i="89" l="1"/>
  <c r="H97" i="67"/>
  <c r="G97" i="67" s="1"/>
  <c r="F51" i="89" l="1"/>
  <c r="G58" i="89"/>
  <c r="G19" i="89" l="1"/>
  <c r="F19" i="89" s="1"/>
  <c r="F58" i="89"/>
  <c r="I51" i="89" l="1"/>
  <c r="I58" i="89" s="1"/>
  <c r="I19" i="89" s="1"/>
  <c r="L89" i="67"/>
  <c r="J97" i="67"/>
  <c r="K51" i="89" l="1"/>
  <c r="L97" i="67"/>
  <c r="K97" i="67" s="1"/>
  <c r="J51" i="89" l="1"/>
  <c r="K58" i="89"/>
  <c r="K19" i="89" l="1"/>
  <c r="J19" i="89" s="1"/>
  <c r="J58" i="89"/>
  <c r="P89" i="67" l="1"/>
  <c r="M51" i="89"/>
  <c r="M58" i="89" s="1"/>
  <c r="M19" i="89" s="1"/>
  <c r="N97" i="67"/>
  <c r="O51" i="89" l="1"/>
  <c r="P97" i="67"/>
  <c r="O97" i="67" s="1"/>
  <c r="N51" i="89" l="1"/>
  <c r="O58" i="89"/>
  <c r="N58" i="89" l="1"/>
  <c r="O19" i="89"/>
  <c r="N19" i="89" s="1"/>
  <c r="Q51" i="89" l="1"/>
  <c r="Q58" i="89" s="1"/>
  <c r="Q19" i="89" s="1"/>
  <c r="T89" i="67"/>
  <c r="R97" i="67"/>
  <c r="S51" i="89" l="1"/>
  <c r="T97" i="67"/>
  <c r="S97" i="67" s="1"/>
  <c r="R51" i="89" l="1"/>
  <c r="S58" i="89"/>
  <c r="S19" i="89" l="1"/>
  <c r="R19" i="89" s="1"/>
  <c r="R58" i="89"/>
  <c r="X89" i="67" l="1"/>
  <c r="U51" i="89"/>
  <c r="U58" i="89" s="1"/>
  <c r="U19" i="89" s="1"/>
  <c r="V97" i="67"/>
  <c r="W51" i="89" l="1"/>
  <c r="X97" i="67"/>
  <c r="W97" i="67" s="1"/>
  <c r="V51" i="89" l="1"/>
  <c r="W58" i="89"/>
  <c r="V58" i="89" l="1"/>
  <c r="W19" i="89"/>
  <c r="V19" i="89" s="1"/>
  <c r="U45" i="89" l="1"/>
  <c r="X83" i="67" l="1"/>
  <c r="W45" i="89" s="1"/>
  <c r="V45" i="89" l="1"/>
  <c r="L85" i="67" l="1"/>
  <c r="I47" i="89"/>
  <c r="E47" i="89"/>
  <c r="H85" i="67"/>
  <c r="X85" i="67" l="1"/>
  <c r="U47" i="89"/>
  <c r="G47" i="89"/>
  <c r="K47" i="89"/>
  <c r="J47" i="89" l="1"/>
  <c r="F47" i="89"/>
  <c r="W47" i="89"/>
  <c r="P85" i="67" l="1"/>
  <c r="M47" i="89"/>
  <c r="T85" i="67"/>
  <c r="Q47" i="89"/>
  <c r="V47" i="89"/>
  <c r="S47" i="89" l="1"/>
  <c r="O47" i="89"/>
  <c r="R47" i="89" l="1"/>
  <c r="N47" i="89"/>
  <c r="M38" i="89" l="1"/>
  <c r="M48" i="89" s="1"/>
  <c r="M18" i="89" s="1"/>
  <c r="P76" i="67"/>
  <c r="N86" i="67"/>
  <c r="T76" i="67"/>
  <c r="Q38" i="89"/>
  <c r="R86" i="67"/>
  <c r="Q48" i="89" s="1"/>
  <c r="Q18" i="89" s="1"/>
  <c r="L76" i="67"/>
  <c r="I38" i="89"/>
  <c r="I48" i="89" s="1"/>
  <c r="I18" i="89" s="1"/>
  <c r="J86" i="67"/>
  <c r="H76" i="67"/>
  <c r="E38" i="89"/>
  <c r="E48" i="89" s="1"/>
  <c r="E18" i="89" s="1"/>
  <c r="F86" i="67"/>
  <c r="X76" i="67"/>
  <c r="U38" i="89"/>
  <c r="V86" i="67"/>
  <c r="U48" i="89" s="1"/>
  <c r="U18" i="89" s="1"/>
  <c r="S38" i="89" l="1"/>
  <c r="T86" i="67"/>
  <c r="S86" i="67" s="1"/>
  <c r="K38" i="89"/>
  <c r="L86" i="67"/>
  <c r="K86" i="67" s="1"/>
  <c r="G38" i="89"/>
  <c r="H86" i="67"/>
  <c r="G86" i="67" s="1"/>
  <c r="O38" i="89"/>
  <c r="P86" i="67"/>
  <c r="O86" i="67" s="1"/>
  <c r="W38" i="89"/>
  <c r="X86" i="67"/>
  <c r="W86" i="67" s="1"/>
  <c r="N38" i="89" l="1"/>
  <c r="N48" i="89" s="1"/>
  <c r="O48" i="89"/>
  <c r="O18" i="89" s="1"/>
  <c r="N18" i="89" s="1"/>
  <c r="J38" i="89"/>
  <c r="K48" i="89"/>
  <c r="V38" i="89"/>
  <c r="W48" i="89"/>
  <c r="F38" i="89"/>
  <c r="G48" i="89"/>
  <c r="R38" i="89"/>
  <c r="S48" i="89"/>
  <c r="F48" i="89" l="1"/>
  <c r="G18" i="89"/>
  <c r="F18" i="89" s="1"/>
  <c r="K18" i="89"/>
  <c r="J18" i="89" s="1"/>
  <c r="J48" i="89"/>
  <c r="R48" i="89"/>
  <c r="S18" i="89"/>
  <c r="R18" i="89" s="1"/>
  <c r="V48" i="89"/>
  <c r="W18" i="89"/>
  <c r="V18" i="89" s="1"/>
  <c r="G35" i="69"/>
  <c r="G22" i="92" s="1"/>
  <c r="E22" i="92"/>
  <c r="F22" i="92" l="1"/>
  <c r="U75" i="91" l="1"/>
  <c r="U77" i="91" s="1"/>
  <c r="V71" i="98" s="1"/>
  <c r="U12" i="70"/>
  <c r="X59" i="67"/>
  <c r="U24" i="92"/>
  <c r="V79" i="98" s="1"/>
  <c r="V80" i="98" s="1"/>
  <c r="V83" i="98" s="1"/>
  <c r="Q24" i="92"/>
  <c r="R79" i="98" s="1"/>
  <c r="R80" i="98" s="1"/>
  <c r="R83" i="98" s="1"/>
  <c r="Q75" i="91"/>
  <c r="Q77" i="91" s="1"/>
  <c r="R71" i="98" s="1"/>
  <c r="T59" i="67"/>
  <c r="Q12" i="70"/>
  <c r="E24" i="92"/>
  <c r="F79" i="98" s="1"/>
  <c r="F80" i="98" s="1"/>
  <c r="F83" i="98" s="1"/>
  <c r="H59" i="67"/>
  <c r="E75" i="91"/>
  <c r="E77" i="91" s="1"/>
  <c r="F71" i="98" s="1"/>
  <c r="E12" i="70"/>
  <c r="L59" i="67"/>
  <c r="I12" i="70"/>
  <c r="I24" i="92"/>
  <c r="J79" i="98" s="1"/>
  <c r="J80" i="98" s="1"/>
  <c r="J83" i="98" s="1"/>
  <c r="I75" i="91"/>
  <c r="I77" i="91" s="1"/>
  <c r="J71" i="98" s="1"/>
  <c r="Q32" i="89" l="1"/>
  <c r="Q27" i="69"/>
  <c r="T55" i="67"/>
  <c r="L51" i="67"/>
  <c r="K23" i="69" s="1"/>
  <c r="I23" i="69"/>
  <c r="X51" i="67"/>
  <c r="W23" i="69" s="1"/>
  <c r="U23" i="69"/>
  <c r="P51" i="67"/>
  <c r="O23" i="69" s="1"/>
  <c r="M23" i="69"/>
  <c r="U32" i="89"/>
  <c r="U27" i="69"/>
  <c r="X55" i="67"/>
  <c r="Q23" i="69"/>
  <c r="T51" i="67"/>
  <c r="S23" i="69" s="1"/>
  <c r="E32" i="89"/>
  <c r="E27" i="69"/>
  <c r="H55" i="67"/>
  <c r="M27" i="69"/>
  <c r="P55" i="67"/>
  <c r="M32" i="89"/>
  <c r="L55" i="67"/>
  <c r="I32" i="89"/>
  <c r="I27" i="69"/>
  <c r="H51" i="67"/>
  <c r="G23" i="69" s="1"/>
  <c r="E23" i="69"/>
  <c r="I14" i="70"/>
  <c r="J15" i="98"/>
  <c r="J17" i="98" s="1"/>
  <c r="K12" i="70"/>
  <c r="K24" i="92"/>
  <c r="K75" i="91"/>
  <c r="W12" i="70"/>
  <c r="W75" i="91"/>
  <c r="W24" i="92"/>
  <c r="G75" i="91"/>
  <c r="G24" i="92"/>
  <c r="G12" i="70"/>
  <c r="E14" i="70"/>
  <c r="F15" i="98"/>
  <c r="F17" i="98" s="1"/>
  <c r="R15" i="98"/>
  <c r="R17" i="98" s="1"/>
  <c r="Q14" i="70"/>
  <c r="U14" i="70"/>
  <c r="V15" i="98"/>
  <c r="V17" i="98" s="1"/>
  <c r="S75" i="91"/>
  <c r="S12" i="70"/>
  <c r="S24" i="92"/>
  <c r="R23" i="69" l="1"/>
  <c r="N23" i="69"/>
  <c r="O32" i="89"/>
  <c r="N32" i="89" s="1"/>
  <c r="O27" i="69"/>
  <c r="F23" i="69"/>
  <c r="K32" i="89"/>
  <c r="J32" i="89" s="1"/>
  <c r="K27" i="69"/>
  <c r="V23" i="69"/>
  <c r="S27" i="69"/>
  <c r="S32" i="89"/>
  <c r="R32" i="89" s="1"/>
  <c r="G32" i="89"/>
  <c r="F32" i="89" s="1"/>
  <c r="G27" i="69"/>
  <c r="W32" i="89"/>
  <c r="W27" i="69"/>
  <c r="J23" i="69"/>
  <c r="R24" i="92"/>
  <c r="T79" i="98"/>
  <c r="V24" i="92"/>
  <c r="X79" i="98"/>
  <c r="J24" i="92"/>
  <c r="L79" i="98"/>
  <c r="T15" i="98"/>
  <c r="S14" i="70"/>
  <c r="R14" i="70" s="1"/>
  <c r="R12" i="70"/>
  <c r="F12" i="70"/>
  <c r="H15" i="98"/>
  <c r="G14" i="70"/>
  <c r="F14" i="70" s="1"/>
  <c r="V75" i="91"/>
  <c r="W77" i="91"/>
  <c r="J12" i="70"/>
  <c r="K14" i="70"/>
  <c r="J14" i="70" s="1"/>
  <c r="L15" i="98"/>
  <c r="R75" i="91"/>
  <c r="S77" i="91"/>
  <c r="F24" i="92"/>
  <c r="H79" i="98"/>
  <c r="V12" i="70"/>
  <c r="X15" i="98"/>
  <c r="W14" i="70"/>
  <c r="V14" i="70" s="1"/>
  <c r="F75" i="91"/>
  <c r="G77" i="91"/>
  <c r="J75" i="91"/>
  <c r="K77" i="91"/>
  <c r="V27" i="69" l="1"/>
  <c r="V32" i="89"/>
  <c r="W34" i="89"/>
  <c r="W17" i="89" s="1"/>
  <c r="N27" i="69"/>
  <c r="R27" i="69"/>
  <c r="J27" i="69"/>
  <c r="F27" i="69"/>
  <c r="F77" i="91"/>
  <c r="H71" i="98"/>
  <c r="G71" i="98" s="1"/>
  <c r="S15" i="98"/>
  <c r="T17" i="98"/>
  <c r="W79" i="98"/>
  <c r="X80" i="98"/>
  <c r="W15" i="98"/>
  <c r="X17" i="98"/>
  <c r="V77" i="91"/>
  <c r="X71" i="98"/>
  <c r="W71" i="98" s="1"/>
  <c r="K79" i="98"/>
  <c r="L80" i="98"/>
  <c r="S79" i="98"/>
  <c r="T80" i="98"/>
  <c r="R77" i="91"/>
  <c r="T71" i="98"/>
  <c r="S71" i="98" s="1"/>
  <c r="G15" i="98"/>
  <c r="H17" i="98"/>
  <c r="J77" i="91"/>
  <c r="L71" i="98"/>
  <c r="K71" i="98" s="1"/>
  <c r="G79" i="98"/>
  <c r="H80" i="98"/>
  <c r="K15" i="98"/>
  <c r="L17" i="98"/>
  <c r="K17" i="98" l="1"/>
  <c r="S17" i="98"/>
  <c r="S80" i="98"/>
  <c r="T83" i="98"/>
  <c r="W80" i="98"/>
  <c r="X83" i="98"/>
  <c r="K80" i="98"/>
  <c r="L83" i="98"/>
  <c r="W17" i="98"/>
  <c r="G80" i="98"/>
  <c r="H83" i="98"/>
  <c r="G17" i="98"/>
  <c r="H19" i="98" l="1"/>
  <c r="X19" i="98"/>
  <c r="L19" i="98"/>
  <c r="P19" i="98"/>
  <c r="T19" i="98"/>
  <c r="P14" i="98" l="1"/>
  <c r="H14" i="98" l="1"/>
  <c r="H18" i="98" s="1"/>
  <c r="F18" i="98"/>
  <c r="L14" i="98"/>
  <c r="L18" i="98" s="1"/>
  <c r="J18" i="98"/>
  <c r="X14" i="98"/>
  <c r="X18" i="98" s="1"/>
  <c r="V18" i="98"/>
  <c r="T14" i="98"/>
  <c r="T18" i="98" s="1"/>
  <c r="R18" i="98"/>
  <c r="W18" i="98" l="1"/>
  <c r="G18" i="98"/>
  <c r="K18" i="98"/>
  <c r="S18" i="98"/>
  <c r="Q28" i="69" l="1"/>
  <c r="Q29" i="69" s="1"/>
  <c r="T56" i="67"/>
  <c r="R57" i="67"/>
  <c r="I28" i="69"/>
  <c r="I29" i="69" s="1"/>
  <c r="L56" i="67"/>
  <c r="J57" i="67"/>
  <c r="E28" i="69"/>
  <c r="E29" i="69" s="1"/>
  <c r="H56" i="67"/>
  <c r="F57" i="67"/>
  <c r="U28" i="69"/>
  <c r="U29" i="69" s="1"/>
  <c r="X56" i="67"/>
  <c r="V57" i="67"/>
  <c r="P56" i="67"/>
  <c r="M28" i="69"/>
  <c r="M29" i="69" s="1"/>
  <c r="N57" i="67"/>
  <c r="O28" i="69" l="1"/>
  <c r="P57" i="67"/>
  <c r="O57" i="67" s="1"/>
  <c r="K28" i="69"/>
  <c r="L57" i="67"/>
  <c r="K57" i="67" s="1"/>
  <c r="G28" i="69"/>
  <c r="H57" i="67"/>
  <c r="G57" i="67" s="1"/>
  <c r="S28" i="69"/>
  <c r="T57" i="67"/>
  <c r="S57" i="67" s="1"/>
  <c r="W28" i="69"/>
  <c r="X57" i="67"/>
  <c r="W57" i="67" s="1"/>
  <c r="N28" i="69" l="1"/>
  <c r="O29" i="69"/>
  <c r="N29" i="69" s="1"/>
  <c r="V28" i="69"/>
  <c r="W29" i="69"/>
  <c r="V29" i="69" s="1"/>
  <c r="R28" i="69"/>
  <c r="S29" i="69"/>
  <c r="R29" i="69" s="1"/>
  <c r="F28" i="69"/>
  <c r="G29" i="69"/>
  <c r="F29" i="69" s="1"/>
  <c r="J28" i="69"/>
  <c r="K29" i="69"/>
  <c r="J29" i="69" s="1"/>
  <c r="T50" i="67" l="1"/>
  <c r="S22" i="69" s="1"/>
  <c r="Q22" i="69"/>
  <c r="X50" i="67"/>
  <c r="W22" i="69" s="1"/>
  <c r="U22" i="69"/>
  <c r="R22" i="69" l="1"/>
  <c r="V22" i="69"/>
  <c r="H50" i="67" l="1"/>
  <c r="G22" i="69" s="1"/>
  <c r="E22" i="69"/>
  <c r="P50" i="67" l="1"/>
  <c r="O22" i="69" s="1"/>
  <c r="M22" i="69"/>
  <c r="L50" i="67"/>
  <c r="K22" i="69" s="1"/>
  <c r="I22" i="69"/>
  <c r="F22" i="69"/>
  <c r="N22" i="69" l="1"/>
  <c r="J22" i="69"/>
  <c r="M24" i="92" l="1"/>
  <c r="N79" i="98" s="1"/>
  <c r="N80" i="98" s="1"/>
  <c r="N83" i="98" s="1"/>
  <c r="M12" i="70"/>
  <c r="M75" i="91"/>
  <c r="M77" i="91" s="1"/>
  <c r="N71" i="98" s="1"/>
  <c r="P59" i="67"/>
  <c r="O75" i="91" l="1"/>
  <c r="O12" i="70"/>
  <c r="O24" i="92"/>
  <c r="N15" i="98"/>
  <c r="N17" i="98" s="1"/>
  <c r="N18" i="98" s="1"/>
  <c r="M14" i="70"/>
  <c r="P79" i="98" l="1"/>
  <c r="N24" i="92"/>
  <c r="N12" i="70"/>
  <c r="P15" i="98"/>
  <c r="O14" i="70"/>
  <c r="N14" i="70" s="1"/>
  <c r="O77" i="91"/>
  <c r="N75" i="91"/>
  <c r="N77" i="91" l="1"/>
  <c r="P71" i="98"/>
  <c r="O71" i="98" s="1"/>
  <c r="O15" i="98"/>
  <c r="P17" i="98"/>
  <c r="O79" i="98"/>
  <c r="P80" i="98"/>
  <c r="O17" i="98" l="1"/>
  <c r="P18" i="98"/>
  <c r="O18" i="98" s="1"/>
  <c r="O80" i="98"/>
  <c r="P83" i="98"/>
  <c r="U22" i="92" l="1"/>
  <c r="W35" i="69"/>
  <c r="W22" i="92" s="1"/>
  <c r="V22" i="92" l="1"/>
  <c r="T49" i="67" l="1"/>
  <c r="S21" i="69" s="1"/>
  <c r="Q21" i="69"/>
  <c r="I21" i="69"/>
  <c r="L49" i="67"/>
  <c r="K21" i="69" s="1"/>
  <c r="X49" i="67"/>
  <c r="W21" i="69" s="1"/>
  <c r="U21" i="69"/>
  <c r="P49" i="67"/>
  <c r="O21" i="69" s="1"/>
  <c r="M21" i="69"/>
  <c r="E21" i="69"/>
  <c r="H49" i="67"/>
  <c r="G21" i="69" s="1"/>
  <c r="J21" i="69" l="1"/>
  <c r="V21" i="69"/>
  <c r="R21" i="69"/>
  <c r="N21" i="69"/>
  <c r="F21" i="69"/>
  <c r="I20" i="69" l="1"/>
  <c r="I24" i="69" s="1"/>
  <c r="L48" i="67"/>
  <c r="J52" i="67"/>
  <c r="L52" i="67" l="1"/>
  <c r="K52" i="67" s="1"/>
  <c r="K20" i="69"/>
  <c r="M20" i="69"/>
  <c r="M24" i="69" s="1"/>
  <c r="P48" i="67"/>
  <c r="N52" i="67"/>
  <c r="E20" i="69"/>
  <c r="E24" i="69" s="1"/>
  <c r="F52" i="67"/>
  <c r="H48" i="67"/>
  <c r="R52" i="67" l="1"/>
  <c r="Q20" i="69"/>
  <c r="Q24" i="69" s="1"/>
  <c r="T48" i="67"/>
  <c r="J20" i="69"/>
  <c r="K24" i="69"/>
  <c r="J24" i="69" s="1"/>
  <c r="G20" i="69"/>
  <c r="H52" i="67"/>
  <c r="G52" i="67" s="1"/>
  <c r="O20" i="69"/>
  <c r="P52" i="67"/>
  <c r="O52" i="67" s="1"/>
  <c r="N20" i="69" l="1"/>
  <c r="O24" i="69"/>
  <c r="N24" i="69" s="1"/>
  <c r="U20" i="69"/>
  <c r="U24" i="69" s="1"/>
  <c r="X48" i="67"/>
  <c r="V52" i="67"/>
  <c r="S20" i="69"/>
  <c r="T52" i="67"/>
  <c r="S52" i="67" s="1"/>
  <c r="G24" i="69"/>
  <c r="F24" i="69" s="1"/>
  <c r="F20" i="69"/>
  <c r="W20" i="69" l="1"/>
  <c r="X52" i="67"/>
  <c r="W52" i="67" s="1"/>
  <c r="R20" i="69"/>
  <c r="S24" i="69"/>
  <c r="R24" i="69" s="1"/>
  <c r="V20" i="69" l="1"/>
  <c r="W24" i="69"/>
  <c r="V24" i="69" l="1"/>
  <c r="W33" i="69"/>
  <c r="W37" i="69" s="1"/>
  <c r="W17" i="70" l="1"/>
  <c r="W18" i="70" s="1"/>
  <c r="W20" i="92"/>
  <c r="H67" i="98" l="1"/>
  <c r="F67" i="98"/>
  <c r="F75" i="98" s="1"/>
  <c r="F84" i="98" s="1"/>
  <c r="F85" i="98" s="1"/>
  <c r="F87" i="98" s="1"/>
  <c r="F23" i="98" s="1"/>
  <c r="L67" i="98"/>
  <c r="J67" i="98"/>
  <c r="J75" i="98" s="1"/>
  <c r="J84" i="98" s="1"/>
  <c r="J85" i="98" s="1"/>
  <c r="J87" i="98" s="1"/>
  <c r="J23" i="98" s="1"/>
  <c r="N22" i="98" s="1"/>
  <c r="G67" i="98" l="1"/>
  <c r="H75" i="98"/>
  <c r="L75" i="98"/>
  <c r="K67" i="98"/>
  <c r="J22" i="98"/>
  <c r="J26" i="98" s="1"/>
  <c r="J27" i="98" s="1"/>
  <c r="F26" i="98"/>
  <c r="F27" i="98" s="1"/>
  <c r="K75" i="98" l="1"/>
  <c r="L84" i="98"/>
  <c r="G75" i="98"/>
  <c r="H84" i="98"/>
  <c r="K84" i="98" l="1"/>
  <c r="L85" i="98"/>
  <c r="G84" i="98"/>
  <c r="H85" i="98"/>
  <c r="K85" i="98" l="1"/>
  <c r="L87" i="98"/>
  <c r="G85" i="98"/>
  <c r="H87" i="98"/>
  <c r="G87" i="98" l="1"/>
  <c r="H23" i="98"/>
  <c r="K87" i="98"/>
  <c r="L23" i="98"/>
  <c r="P22" i="98" l="1"/>
  <c r="O22" i="98" s="1"/>
  <c r="K23" i="98"/>
  <c r="G23" i="98"/>
  <c r="L22" i="98"/>
  <c r="K22" i="98" s="1"/>
  <c r="H26" i="98"/>
  <c r="L26" i="98" l="1"/>
  <c r="L27" i="98" s="1"/>
  <c r="K27" i="98" s="1"/>
  <c r="G26" i="98"/>
  <c r="H27" i="98"/>
  <c r="G27" i="98" s="1"/>
  <c r="K26" i="98" l="1"/>
  <c r="G20" i="89" l="1"/>
  <c r="E31" i="69" l="1"/>
  <c r="E33" i="69" s="1"/>
  <c r="E37" i="69" s="1"/>
  <c r="E17" i="70" s="1"/>
  <c r="E18" i="70" s="1"/>
  <c r="G33" i="89" l="1"/>
  <c r="G34" i="89" s="1"/>
  <c r="G17" i="89" s="1"/>
  <c r="E20" i="92"/>
  <c r="E34" i="89"/>
  <c r="E17" i="89" s="1"/>
  <c r="E21" i="89" s="1"/>
  <c r="E25" i="89" s="1"/>
  <c r="G31" i="69" l="1"/>
  <c r="F31" i="69" s="1"/>
  <c r="F34" i="89"/>
  <c r="E24" i="89"/>
  <c r="E27" i="89" s="1"/>
  <c r="K20" i="89"/>
  <c r="F17" i="89"/>
  <c r="G21" i="89"/>
  <c r="G33" i="69" l="1"/>
  <c r="F33" i="69" s="1"/>
  <c r="G37" i="69"/>
  <c r="G20" i="92" s="1"/>
  <c r="G17" i="70"/>
  <c r="G25" i="89"/>
  <c r="F25" i="89" s="1"/>
  <c r="F21" i="89"/>
  <c r="G24" i="89"/>
  <c r="F37" i="69" l="1"/>
  <c r="G27" i="89"/>
  <c r="F27" i="89" s="1"/>
  <c r="F24" i="89"/>
  <c r="F26" i="92"/>
  <c r="F20" i="92"/>
  <c r="F28" i="92" s="1"/>
  <c r="F17" i="70"/>
  <c r="G18" i="70"/>
  <c r="F18" i="70" s="1"/>
  <c r="O20" i="89" l="1"/>
  <c r="I34" i="89"/>
  <c r="I17" i="89" s="1"/>
  <c r="I21" i="89" s="1"/>
  <c r="K33" i="89"/>
  <c r="I31" i="69"/>
  <c r="I33" i="69" s="1"/>
  <c r="S20" i="89" l="1"/>
  <c r="K34" i="89"/>
  <c r="K31" i="69"/>
  <c r="I25" i="89"/>
  <c r="I24" i="89"/>
  <c r="M26" i="89" l="1"/>
  <c r="O33" i="89"/>
  <c r="I27" i="89"/>
  <c r="K33" i="69"/>
  <c r="J31" i="69"/>
  <c r="J34" i="89"/>
  <c r="K17" i="89"/>
  <c r="P72" i="67" l="1"/>
  <c r="O26" i="89" s="1"/>
  <c r="N26" i="89" s="1"/>
  <c r="M31" i="69"/>
  <c r="M33" i="69" s="1"/>
  <c r="M34" i="89"/>
  <c r="M17" i="89" s="1"/>
  <c r="M21" i="89" s="1"/>
  <c r="M25" i="89" s="1"/>
  <c r="K35" i="69"/>
  <c r="K22" i="92" s="1"/>
  <c r="I22" i="92"/>
  <c r="I37" i="69"/>
  <c r="J17" i="89"/>
  <c r="K21" i="89"/>
  <c r="O31" i="69"/>
  <c r="O34" i="89"/>
  <c r="J33" i="69"/>
  <c r="M24" i="89" l="1"/>
  <c r="K37" i="69"/>
  <c r="J37" i="69" s="1"/>
  <c r="J22" i="92"/>
  <c r="I20" i="92"/>
  <c r="I17" i="70"/>
  <c r="I18" i="70" s="1"/>
  <c r="W20" i="89"/>
  <c r="W21" i="89" s="1"/>
  <c r="N34" i="89"/>
  <c r="O17" i="89"/>
  <c r="K24" i="89"/>
  <c r="K25" i="89"/>
  <c r="J25" i="89" s="1"/>
  <c r="J21" i="89"/>
  <c r="N31" i="69"/>
  <c r="O33" i="69"/>
  <c r="T72" i="67"/>
  <c r="S26" i="89" s="1"/>
  <c r="Q26" i="89"/>
  <c r="M27" i="89"/>
  <c r="Q34" i="89"/>
  <c r="Q17" i="89" s="1"/>
  <c r="Q21" i="89" s="1"/>
  <c r="S33" i="89"/>
  <c r="Q31" i="69"/>
  <c r="Q33" i="69" s="1"/>
  <c r="K20" i="92" l="1"/>
  <c r="K17" i="70"/>
  <c r="J17" i="70" s="1"/>
  <c r="W24" i="89"/>
  <c r="W25" i="89"/>
  <c r="R26" i="89"/>
  <c r="Q25" i="89"/>
  <c r="Q24" i="89"/>
  <c r="N33" i="69"/>
  <c r="J24" i="89"/>
  <c r="K27" i="89"/>
  <c r="J27" i="89" s="1"/>
  <c r="N17" i="89"/>
  <c r="O21" i="89"/>
  <c r="S34" i="89"/>
  <c r="S31" i="69"/>
  <c r="J20" i="92" l="1"/>
  <c r="J28" i="92" s="1"/>
  <c r="K18" i="70"/>
  <c r="J18" i="70" s="1"/>
  <c r="O35" i="69"/>
  <c r="M22" i="92"/>
  <c r="M37" i="69"/>
  <c r="R31" i="69"/>
  <c r="S33" i="69"/>
  <c r="O24" i="89"/>
  <c r="O25" i="89"/>
  <c r="N25" i="89" s="1"/>
  <c r="N21" i="89"/>
  <c r="Q27" i="89"/>
  <c r="S17" i="89"/>
  <c r="R34" i="89"/>
  <c r="M20" i="92" l="1"/>
  <c r="M17" i="70"/>
  <c r="M18" i="70" s="1"/>
  <c r="S35" i="69"/>
  <c r="S22" i="92" s="1"/>
  <c r="Q22" i="92"/>
  <c r="Q37" i="69"/>
  <c r="O22" i="92"/>
  <c r="N22" i="92" s="1"/>
  <c r="O37" i="69"/>
  <c r="N24" i="89"/>
  <c r="O27" i="89"/>
  <c r="N27" i="89" s="1"/>
  <c r="R33" i="69"/>
  <c r="S37" i="69"/>
  <c r="U34" i="89"/>
  <c r="U31" i="69"/>
  <c r="S21" i="89"/>
  <c r="R17" i="89"/>
  <c r="U26" i="89"/>
  <c r="X72" i="67"/>
  <c r="W26" i="89" s="1"/>
  <c r="O17" i="70" l="1"/>
  <c r="O20" i="92"/>
  <c r="N37" i="69"/>
  <c r="R22" i="92"/>
  <c r="Q17" i="70"/>
  <c r="Q18" i="70" s="1"/>
  <c r="Q20" i="92"/>
  <c r="V34" i="89"/>
  <c r="U17" i="89"/>
  <c r="P67" i="98"/>
  <c r="N67" i="98"/>
  <c r="N75" i="98" s="1"/>
  <c r="N84" i="98" s="1"/>
  <c r="N85" i="98" s="1"/>
  <c r="N87" i="98" s="1"/>
  <c r="N23" i="98" s="1"/>
  <c r="V26" i="89"/>
  <c r="W27" i="89"/>
  <c r="R37" i="69"/>
  <c r="S20" i="92"/>
  <c r="S17" i="70"/>
  <c r="V31" i="69"/>
  <c r="U33" i="69"/>
  <c r="S24" i="89"/>
  <c r="S25" i="89"/>
  <c r="R25" i="89" s="1"/>
  <c r="R21" i="89"/>
  <c r="N26" i="92" l="1"/>
  <c r="N20" i="92"/>
  <c r="N28" i="92" s="1"/>
  <c r="N17" i="70"/>
  <c r="O18" i="70"/>
  <c r="N18" i="70" s="1"/>
  <c r="V33" i="69"/>
  <c r="U37" i="69"/>
  <c r="P75" i="98"/>
  <c r="O67" i="98"/>
  <c r="S27" i="89"/>
  <c r="R27" i="89" s="1"/>
  <c r="R24" i="89"/>
  <c r="R20" i="92"/>
  <c r="R28" i="92" s="1"/>
  <c r="R67" i="98"/>
  <c r="R75" i="98" s="1"/>
  <c r="R84" i="98" s="1"/>
  <c r="R85" i="98" s="1"/>
  <c r="R87" i="98" s="1"/>
  <c r="R23" i="98" s="1"/>
  <c r="T67" i="98"/>
  <c r="U21" i="89"/>
  <c r="V17" i="89"/>
  <c r="R22" i="98"/>
  <c r="N26" i="98"/>
  <c r="N27" i="98" s="1"/>
  <c r="R17" i="70"/>
  <c r="S18" i="70"/>
  <c r="R18" i="70" s="1"/>
  <c r="U24" i="89" l="1"/>
  <c r="U25" i="89"/>
  <c r="V25" i="89" s="1"/>
  <c r="V21" i="89"/>
  <c r="P84" i="98"/>
  <c r="O75" i="98"/>
  <c r="S67" i="98"/>
  <c r="T75" i="98"/>
  <c r="U17" i="70"/>
  <c r="U20" i="92"/>
  <c r="V37" i="69"/>
  <c r="R26" i="98"/>
  <c r="R27" i="98" s="1"/>
  <c r="V22" i="98"/>
  <c r="P85" i="98" l="1"/>
  <c r="O84" i="98"/>
  <c r="T84" i="98"/>
  <c r="S75" i="98"/>
  <c r="V67" i="98"/>
  <c r="V75" i="98" s="1"/>
  <c r="V84" i="98" s="1"/>
  <c r="V85" i="98" s="1"/>
  <c r="V87" i="98" s="1"/>
  <c r="V23" i="98" s="1"/>
  <c r="V26" i="98" s="1"/>
  <c r="V27" i="98" s="1"/>
  <c r="X67" i="98"/>
  <c r="U18" i="70"/>
  <c r="V18" i="70" s="1"/>
  <c r="V17" i="70"/>
  <c r="V26" i="92"/>
  <c r="V20" i="92"/>
  <c r="V28" i="92" s="1"/>
  <c r="U27" i="89"/>
  <c r="V27" i="89" s="1"/>
  <c r="V24" i="89"/>
  <c r="S84" i="98" l="1"/>
  <c r="T85" i="98"/>
  <c r="W67" i="98"/>
  <c r="X75" i="98"/>
  <c r="O85" i="98"/>
  <c r="P87" i="98"/>
  <c r="W75" i="98" l="1"/>
  <c r="X84" i="98"/>
  <c r="O87" i="98"/>
  <c r="P23" i="98"/>
  <c r="S85" i="98"/>
  <c r="T87" i="98"/>
  <c r="O23" i="98" l="1"/>
  <c r="P26" i="98"/>
  <c r="T22" i="98"/>
  <c r="S22" i="98" s="1"/>
  <c r="S87" i="98"/>
  <c r="T23" i="98"/>
  <c r="W84" i="98"/>
  <c r="X85" i="98"/>
  <c r="W85" i="98" l="1"/>
  <c r="X87" i="98"/>
  <c r="O26" i="98"/>
  <c r="P27" i="98"/>
  <c r="O27" i="98" s="1"/>
  <c r="S23" i="98"/>
  <c r="X22" i="98"/>
  <c r="W22" i="98" s="1"/>
  <c r="T26" i="98"/>
  <c r="S26" i="98" l="1"/>
  <c r="T27" i="98"/>
  <c r="S27" i="98" s="1"/>
  <c r="W87" i="98"/>
  <c r="X23" i="98"/>
  <c r="W23" i="98" l="1"/>
  <c r="X26" i="98"/>
  <c r="W26" i="98" l="1"/>
  <c r="X27" i="98"/>
  <c r="W27" i="98" s="1"/>
</calcChain>
</file>

<file path=xl/sharedStrings.xml><?xml version="1.0" encoding="utf-8"?>
<sst xmlns="http://schemas.openxmlformats.org/spreadsheetml/2006/main" count="1380" uniqueCount="292">
  <si>
    <t>EB-2020-0290</t>
  </si>
  <si>
    <t>Revenue Requirement Work Form</t>
  </si>
  <si>
    <t>Ontario Power Generation</t>
  </si>
  <si>
    <t>`</t>
  </si>
  <si>
    <t>EB-2020-0290 Revenue Requirement Work Form</t>
  </si>
  <si>
    <t>Table of Contents</t>
  </si>
  <si>
    <t>Worksheet</t>
  </si>
  <si>
    <t>No.</t>
  </si>
  <si>
    <t>Cover Page</t>
  </si>
  <si>
    <t>Legend / Colour Scheme</t>
  </si>
  <si>
    <t>OEB Adjustment Input Sheet</t>
  </si>
  <si>
    <t>Rate Base and Cost of Capital</t>
  </si>
  <si>
    <t>Regulatory Income Taxes</t>
  </si>
  <si>
    <t>Revenue Requirement</t>
  </si>
  <si>
    <t>Revenue Requiremenmt Deficiency / Sufficiency</t>
  </si>
  <si>
    <t>Requested Payment Amounts</t>
  </si>
  <si>
    <t>Recovery of Deferral and Variance Accounts and Riders</t>
  </si>
  <si>
    <t>Residential Customer Impacts</t>
  </si>
  <si>
    <t>OPG Proposed Amounts</t>
  </si>
  <si>
    <t>Adjustment Input Cells For OEB Use</t>
  </si>
  <si>
    <t>Automatically Generated Calculations</t>
  </si>
  <si>
    <t>Total Generating Facilities</t>
  </si>
  <si>
    <t>Line</t>
  </si>
  <si>
    <t>OPG Proposed</t>
  </si>
  <si>
    <t>OEB</t>
  </si>
  <si>
    <t>Description</t>
  </si>
  <si>
    <t>Reference</t>
  </si>
  <si>
    <t>Adjustment</t>
  </si>
  <si>
    <t>Approved</t>
  </si>
  <si>
    <t>(a)</t>
  </si>
  <si>
    <t>(b)</t>
  </si>
  <si>
    <t>(d)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</si>
  <si>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</si>
  <si>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</si>
  <si>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</si>
  <si>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</si>
  <si>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</si>
  <si>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</si>
  <si>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</si>
  <si>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</si>
  <si>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</si>
  <si>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</si>
  <si>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Capital Structure</t>
  </si>
  <si>
    <t>Common Equity</t>
  </si>
  <si>
    <t>C1-1-1_Table 5</t>
  </si>
  <si>
    <t>Debt</t>
  </si>
  <si>
    <t>Cost of Capital</t>
  </si>
  <si>
    <t>Short-Term Debt Facility Cost ($M)</t>
  </si>
  <si>
    <t>C1-1-3_Table 2</t>
  </si>
  <si>
    <t>Short-Term Debt Interest Cost ($M)</t>
  </si>
  <si>
    <t>Regulated Portion of Short-Term Debt Allocation Factor</t>
  </si>
  <si>
    <t>Short-Term Debt Cost ($M)</t>
  </si>
  <si>
    <t>Regulated Portion of Short-Term Debt Cost Rate</t>
  </si>
  <si>
    <t>Existing and Planned Long-Term Debt Cost Rate</t>
  </si>
  <si>
    <t>Other Long-Term Debt Provision Cost Rate</t>
  </si>
  <si>
    <t>Common Equity Cost Rate ROE</t>
  </si>
  <si>
    <t>Adjustment for Lesser of UNL/ARC Cost Rate</t>
  </si>
  <si>
    <r>
      <t>Capitalization</t>
    </r>
    <r>
      <rPr>
        <sz val="12"/>
        <rFont val="Arial"/>
        <family val="2"/>
      </rPr>
      <t xml:space="preserve"> ($M)</t>
    </r>
  </si>
  <si>
    <t>Short-Term Debt Principal</t>
  </si>
  <si>
    <t>Existing and Planned Long-Term Debt  Principal</t>
  </si>
  <si>
    <t>Adjustment for Lesser of UNL/ARC</t>
  </si>
  <si>
    <t>Nuclear Facilities</t>
  </si>
  <si>
    <r>
      <t>Rate Base</t>
    </r>
    <r>
      <rPr>
        <sz val="12"/>
        <rFont val="Arial"/>
        <family val="2"/>
      </rPr>
      <t xml:space="preserve"> ($M)</t>
    </r>
  </si>
  <si>
    <t>Gross Plant at Cost</t>
  </si>
  <si>
    <t>B1-1-1_Table 2</t>
  </si>
  <si>
    <t>Accumulated Depreciation/Amortization</t>
  </si>
  <si>
    <t>Cash Working Capital</t>
  </si>
  <si>
    <t>Materials and Supplies</t>
  </si>
  <si>
    <t>Nuclear Fuel Inventory</t>
  </si>
  <si>
    <t>Total</t>
  </si>
  <si>
    <r>
      <t>Expenses</t>
    </r>
    <r>
      <rPr>
        <sz val="12"/>
        <rFont val="Arial"/>
        <family val="2"/>
      </rPr>
      <t xml:space="preserve"> ($M)</t>
    </r>
  </si>
  <si>
    <t>OM&amp;A</t>
  </si>
  <si>
    <t>F2-1-1_Table 1</t>
  </si>
  <si>
    <t>Fuel</t>
  </si>
  <si>
    <t>Depreciation/Amortization</t>
  </si>
  <si>
    <t>Property Taxes</t>
  </si>
  <si>
    <r>
      <t>Other Revenues</t>
    </r>
    <r>
      <rPr>
        <sz val="12"/>
        <rFont val="Arial"/>
        <family val="2"/>
      </rPr>
      <t xml:space="preserve"> ($M)</t>
    </r>
  </si>
  <si>
    <t>Bruce Lease Revenues Net of Direct Costs</t>
  </si>
  <si>
    <t>G2-2-1_Table 1</t>
  </si>
  <si>
    <t>Ancillary and Other Revenue</t>
  </si>
  <si>
    <t>G2-1-1_Table 1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</si>
  <si>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</si>
  <si>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E2-1-1_Table 1</t>
  </si>
  <si>
    <t>Applicable Tax Rates</t>
  </si>
  <si>
    <t>Federal Rate</t>
  </si>
  <si>
    <t>F4-2-1_Table 3 &amp; 3a</t>
  </si>
  <si>
    <t>Provincial Rate</t>
  </si>
  <si>
    <r>
      <t>Tax Credits and Payment Adjustments</t>
    </r>
    <r>
      <rPr>
        <sz val="12"/>
        <rFont val="Arial"/>
        <family val="2"/>
      </rPr>
      <t xml:space="preserve"> ($M)</t>
    </r>
  </si>
  <si>
    <t>SR&amp;ED Investment</t>
  </si>
  <si>
    <r>
      <t>Taxable Income Adjustments</t>
    </r>
    <r>
      <rPr>
        <sz val="12"/>
        <rFont val="Arial"/>
        <family val="2"/>
      </rPr>
      <t xml:space="preserve"> ($M)</t>
    </r>
  </si>
  <si>
    <t>Additions</t>
  </si>
  <si>
    <t xml:space="preserve">  Depreciation and Amortization</t>
  </si>
  <si>
    <t xml:space="preserve">  Nuclear Waste Management Expenses</t>
  </si>
  <si>
    <t xml:space="preserve">  Receipts from Nuclear Segregated Funds</t>
  </si>
  <si>
    <t xml:space="preserve">  Pension and OPEB Accrual</t>
  </si>
  <si>
    <t xml:space="preserve">  Regulatory Asset Amortization - Bruce Lease Net Revenues Variance Account</t>
  </si>
  <si>
    <t xml:space="preserve">  Regulatory Asset Amortization - Pension and OPEB Variance Cash vs Accrual</t>
  </si>
  <si>
    <t xml:space="preserve">  Regulatory Liability Amortization - Income and Other Taxes Variance Account</t>
  </si>
  <si>
    <t xml:space="preserve">  Adjustment Related to Financing Cost for Nuclear Liabilities</t>
  </si>
  <si>
    <t xml:space="preserve">  Taxable SR&amp;ED Investment Tax Credits of Prior Periods &amp; Current Provincial Portion</t>
  </si>
  <si>
    <t xml:space="preserve">  Other</t>
  </si>
  <si>
    <t>Total Additions</t>
  </si>
  <si>
    <t>Deductions</t>
  </si>
  <si>
    <t xml:space="preserve">  CCA</t>
  </si>
  <si>
    <t xml:space="preserve">  Cash Expenditures for Nuclear Waste &amp; Decomissioning</t>
  </si>
  <si>
    <t xml:space="preserve">  Contributions to Nuclear Segregated Funds and Earnings</t>
  </si>
  <si>
    <t xml:space="preserve">  Pension Plan Contributions</t>
  </si>
  <si>
    <t xml:space="preserve">  OPEB Payments</t>
  </si>
  <si>
    <t xml:space="preserve">  Reversal of Return on Rate Base Recorded in Capacity Refurbishment Variance Account</t>
  </si>
  <si>
    <t xml:space="preserve">  Deductible SR&amp;ED Qualifying Expenditures</t>
  </si>
  <si>
    <t>Total Deductions</t>
  </si>
  <si>
    <t>Deferral Accounts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</si>
  <si>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</si>
  <si>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</si>
  <si>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H1-2-1_Table 1</t>
  </si>
  <si>
    <t>Ancillary Services Net Revenue Variance - Hydroelectric</t>
  </si>
  <si>
    <t>Hydroelectric Incentive Mechanism Variance</t>
  </si>
  <si>
    <t>Hydroelectric Surplus Baseload Generation Variance</t>
  </si>
  <si>
    <t>Income and Other Taxes Variance - Hydroelectric</t>
  </si>
  <si>
    <t>Capacity Refurbishment Variance - Hydroelectric</t>
  </si>
  <si>
    <t>Niagara Tunnel Project Pre-December 2008 Disallowance Variance Account</t>
  </si>
  <si>
    <t>Pension and OPEB Cost Variance - Hydroelectric - Future</t>
  </si>
  <si>
    <t>Pension and OPEB Cost Variance - Hydroelectric - Post 2012 Additions</t>
  </si>
  <si>
    <t>Pension &amp; OPEB Cash Versus Accrual Differential Deferral - Hydroelectric - Registered Pension Plan (RPP) - EB-2018-0243 Approved</t>
  </si>
  <si>
    <t>Pension &amp; OPEB Cash Versus Accrual Differential Deferral - Hydroelectric - Non - RPP
 - EB-2018-0243 Approved</t>
  </si>
  <si>
    <t>Pension &amp; OPEB Cash Versus Accrual Differential Deferral - Hydroelectric - Post-2017 Additions</t>
  </si>
  <si>
    <t>Pension &amp; OPEB Cash Payment Variance - Hydroelectric</t>
  </si>
  <si>
    <t>Pension and OPEB Cash Versus Accrual Differential Carrying Charges - Hydroelectric</t>
  </si>
  <si>
    <t>Hydroelectric Deferral and Variance Over/Under Recovery Variance</t>
  </si>
  <si>
    <t>Tax on Pension &amp; OPEB Cash Versus Accrual Differential Deferral - Hydroelectric - RPP - EB-2018-0243 Approved</t>
  </si>
  <si>
    <t>Tax on Pension &amp; OPEB Cash Versus Accrual Differential Deferral - Hydroelectric - Non RPP - EB-2018-0243 Approved</t>
  </si>
  <si>
    <t>Tax on Pension &amp; OPEB Cash Versus Accrual Differential Deferral - Hydroelectric - Post-2017 Additions</t>
  </si>
  <si>
    <t>Total Recoverable Amount</t>
  </si>
  <si>
    <r>
      <t>Nuclear Facilities</t>
    </r>
    <r>
      <rPr>
        <sz val="12"/>
        <rFont val="Arial"/>
        <family val="2"/>
      </rPr>
      <t xml:space="preserve"> ($M)</t>
    </r>
  </si>
  <si>
    <t>Nuclear Liability Deferral</t>
  </si>
  <si>
    <t>H1-2-1_Table 2</t>
  </si>
  <si>
    <t>Impact Resulting from Changes in Station End-of-Life Dates (Dec 31, 2015) Deferral Account</t>
  </si>
  <si>
    <t>Nuclear Development Variance</t>
  </si>
  <si>
    <t>Ancillary Services Net Revenue Variance - Nuclear</t>
  </si>
  <si>
    <t>Capacity Refurbishment Variance - Nuclear - DRP</t>
  </si>
  <si>
    <t>Capacity Refurbishment Variance - Nuclear - Non-DRP</t>
  </si>
  <si>
    <t>Capacity Refurbishment Variance - Nuclear - Accelerated Investment Incentive CCA-DRP</t>
  </si>
  <si>
    <t>Capacity Refurbishment Variance - Nuclear - D2O</t>
  </si>
  <si>
    <t>Bruce Lease Net Revenues Variance - Derivative Sub-Account</t>
  </si>
  <si>
    <t>Bruce Lease Net Revenues Variance - Non-Derivative Sub-Account - EB-2018-0243 Approved</t>
  </si>
  <si>
    <t>Bruce Lease Net Revenues Variance - Non-Derivative Sub-Account - Post-2017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</si>
  <si>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</si>
  <si>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</si>
  <si>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</si>
  <si>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Versus Accrual Differential Deferral - Nuclear - Registered Pension Plan (RPP) 
- EB-2018-0243 Approved</t>
  </si>
  <si>
    <t>Pension &amp; OPEB Cash Versus Accrual Differential Deferral - Nuclear - Non - RPP 
- EB-2018-0243 Approved</t>
  </si>
  <si>
    <t>Pension &amp; OPEB Cash Versus Accrual Differential Deferral - Nuclear - Post-2017 Additions</t>
  </si>
  <si>
    <t>Pension &amp; OPEB Cash Payment Variance - Nuclear</t>
  </si>
  <si>
    <t>Pension and OPEB Cash Versus Accrual Differential Carrying Charges - Nuclear</t>
  </si>
  <si>
    <t>Nuclear Deferral and Variance Over/Under Recovery Variance</t>
  </si>
  <si>
    <t>Fitness for Duty Deferral</t>
  </si>
  <si>
    <t>SR&amp;ED ITC Variance</t>
  </si>
  <si>
    <t xml:space="preserve">Rate Smoothing Deferral </t>
  </si>
  <si>
    <t>Impact Resulting from Changes to Pickering Station End-of-Life Dates (December 31, 2017) Deferral Account</t>
  </si>
  <si>
    <t>Tax on Pension &amp; OPEB Cash Versus Accrual Differential Deferral - Nuclear - RPP - EB-2018-0243 Approved</t>
  </si>
  <si>
    <t>Tax on Pension &amp; OPEB Cash Versus Accrual Differential Deferral - Nuclear - Non RPP - EB-2018-0243 Approved</t>
  </si>
  <si>
    <t>Tax on Pension &amp; OPEB Cash Versus Accrual Differential Deferral - Nuclear - Post-2017 Additions</t>
  </si>
  <si>
    <t>OPG Rate Base and Cost of Capital</t>
  </si>
  <si>
    <t>Nuclear Rate Base Financed by Capital Structure ($M)</t>
  </si>
  <si>
    <t>Nuclear Allocation Factor</t>
  </si>
  <si>
    <t>Total Rate Base</t>
  </si>
  <si>
    <t>Rate Base Financed by Capital Structure</t>
  </si>
  <si>
    <t>Total Debt</t>
  </si>
  <si>
    <t>Short-Term Debt</t>
  </si>
  <si>
    <t>Existing and Planned Long-Term Debt</t>
  </si>
  <si>
    <t xml:space="preserve">Other Long-Term Debt Provision </t>
  </si>
  <si>
    <r>
      <t>Cost of Capital</t>
    </r>
    <r>
      <rPr>
        <sz val="12"/>
        <rFont val="Arial"/>
        <family val="2"/>
      </rPr>
      <t xml:space="preserve"> ($M)</t>
    </r>
  </si>
  <si>
    <t>Other Long-Term Debt Provision</t>
  </si>
  <si>
    <t>Numbers may not add due to rounding</t>
  </si>
  <si>
    <t>OPG Regulatory Income Taxes</t>
  </si>
  <si>
    <t>Nuclear Generating Facilities</t>
  </si>
  <si>
    <t>Total Tax Rate</t>
  </si>
  <si>
    <r>
      <t>Taxable Income</t>
    </r>
    <r>
      <rPr>
        <sz val="12"/>
        <rFont val="Arial"/>
        <family val="2"/>
      </rPr>
      <t xml:space="preserve"> ($M)</t>
    </r>
  </si>
  <si>
    <t>Earnings Before Tax</t>
  </si>
  <si>
    <t>Adjustments: Additions</t>
  </si>
  <si>
    <t>Adjustments: Deductions</t>
  </si>
  <si>
    <t>Tax Loss Carry Over</t>
  </si>
  <si>
    <t>Total Taxable Income</t>
  </si>
  <si>
    <r>
      <t>Income Taxes</t>
    </r>
    <r>
      <rPr>
        <sz val="12"/>
        <rFont val="Arial"/>
        <family val="2"/>
      </rPr>
      <t xml:space="preserve"> ($M)</t>
    </r>
  </si>
  <si>
    <t>Federal Income Taxes</t>
  </si>
  <si>
    <t>Provincial Income Taxes</t>
  </si>
  <si>
    <t>Tax Credits (SR&amp;ED Investment)</t>
  </si>
  <si>
    <t>Total Income Taxes</t>
  </si>
  <si>
    <r>
      <t>Earnings Before Tax</t>
    </r>
    <r>
      <rPr>
        <sz val="12"/>
        <rFont val="Arial"/>
        <family val="2"/>
      </rPr>
      <t xml:space="preserve"> ($M)</t>
    </r>
  </si>
  <si>
    <t>Requested After Tax ROE</t>
  </si>
  <si>
    <t>Pension and OPEB Cash vs Accrual Accounts</t>
  </si>
  <si>
    <t>Bruce Lease Net Revenues</t>
  </si>
  <si>
    <t>Total Regulatory Income Taxes After Tax Loss Carry-Over</t>
  </si>
  <si>
    <t>Total Earnings Before Tax</t>
  </si>
  <si>
    <r>
      <t>Adjustments</t>
    </r>
    <r>
      <rPr>
        <sz val="12"/>
        <rFont val="Arial"/>
        <family val="2"/>
      </rPr>
      <t xml:space="preserve"> ($M)</t>
    </r>
  </si>
  <si>
    <t>CCA</t>
  </si>
  <si>
    <t>Cash Expenditures for Nuclear Waste &amp; Decomissioning</t>
  </si>
  <si>
    <t>Contributions to Nuclear Segregated Funds and Earnings</t>
  </si>
  <si>
    <t>Pension Plan Contributions</t>
  </si>
  <si>
    <t>OPEB Payments</t>
  </si>
  <si>
    <t>SR&amp;ED Costs Capitalized for Accounting</t>
  </si>
  <si>
    <t>Other</t>
  </si>
  <si>
    <t>OPG Revenue Requirement</t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</si>
  <si>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</si>
  <si>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Short-term Debt</t>
  </si>
  <si>
    <t>Long-Term Debt</t>
  </si>
  <si>
    <r>
      <t xml:space="preserve">Other Revenues </t>
    </r>
    <r>
      <rPr>
        <sz val="12"/>
        <rFont val="Arial"/>
        <family val="2"/>
      </rPr>
      <t>($M)</t>
    </r>
  </si>
  <si>
    <r>
      <t>Regulatory Income Tax</t>
    </r>
    <r>
      <rPr>
        <sz val="12"/>
        <color theme="1"/>
        <rFont val="Arial"/>
        <family val="2"/>
      </rPr>
      <t xml:space="preserve"> ($M)</t>
    </r>
  </si>
  <si>
    <r>
      <t xml:space="preserve">Revenue Requirement Before Stretch Factor </t>
    </r>
    <r>
      <rPr>
        <sz val="12"/>
        <rFont val="Arial"/>
        <family val="2"/>
      </rPr>
      <t>($M)</t>
    </r>
  </si>
  <si>
    <r>
      <t xml:space="preserve">Cumulative Nuclear Stretch Dollars </t>
    </r>
    <r>
      <rPr>
        <sz val="11.5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</si>
  <si>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</si>
  <si>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 Deficiency / (Sufficiency)</t>
  </si>
  <si>
    <t>Production &amp; Revenue</t>
  </si>
  <si>
    <t>Forecast Production (TWh)</t>
  </si>
  <si>
    <t>Current Payment Rate ($/MWh)</t>
  </si>
  <si>
    <t>Revenue From Current Payment Rate ($M)</t>
  </si>
  <si>
    <t>Revenue Requirement Net of Stretch Factor ($M)</t>
  </si>
  <si>
    <r>
      <t xml:space="preserve">Revenue Requirement Deficiency (Sufficiency) </t>
    </r>
    <r>
      <rPr>
        <sz val="12"/>
        <rFont val="Arial"/>
        <family val="2"/>
      </rPr>
      <t>($M)</t>
    </r>
  </si>
  <si>
    <t>OPG Requested Payment Amounts</t>
  </si>
  <si>
    <t>Hydroelectric Facilities</t>
  </si>
  <si>
    <t>Payment Amount ($/MWh)</t>
  </si>
  <si>
    <t>Revenue Requirement Net of Stretch Factor($M)</t>
  </si>
  <si>
    <t>Stretch Adjustment ($M)</t>
  </si>
  <si>
    <t xml:space="preserve">Smoothed Payment Amount </t>
  </si>
  <si>
    <t>OPG Recovery of Deferral and Variance Accounts and Riders</t>
  </si>
  <si>
    <t>Previously Regulated Hydroelectric Facilities</t>
  </si>
  <si>
    <t>Amortization 2022</t>
  </si>
  <si>
    <t>Amortization 2023</t>
  </si>
  <si>
    <t>Amortization 2024</t>
  </si>
  <si>
    <t>Amortization 2025</t>
  </si>
  <si>
    <t>Amortization 2026</t>
  </si>
  <si>
    <r>
      <t>Variance Accounts</t>
    </r>
    <r>
      <rPr>
        <sz val="12"/>
        <rFont val="Arial"/>
        <family val="2"/>
      </rPr>
      <t xml:space="preserve"> ($M)</t>
    </r>
  </si>
  <si>
    <r>
      <t>EB-2016-0152 PAO forecast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</si>
  <si>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20 / Line 21)</t>
    </r>
  </si>
  <si>
    <r>
      <t>Forecast Production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</si>
  <si>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51 / Line 52)</t>
    </r>
  </si>
  <si>
    <t>OPG Customer Bill Impacts</t>
  </si>
  <si>
    <t>Residential Consumers</t>
  </si>
  <si>
    <t>EB-2016-0152 &gt;&gt; EB-2020-0290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</si>
  <si>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</si>
  <si>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</si>
  <si>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t>n/a</t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</si>
  <si>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</si>
  <si>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</si>
  <si>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</si>
  <si>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</si>
  <si>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</si>
  <si>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</si>
  <si>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t>Current Year weighted average rate with proposed payment amounts and riders ($/MWh)</t>
  </si>
  <si>
    <t>Impact</t>
  </si>
  <si>
    <r>
      <t>Typical Bill Impact</t>
    </r>
    <r>
      <rPr>
        <sz val="12"/>
        <rFont val="Arial"/>
        <family val="2"/>
      </rPr>
      <t xml:space="preserve"> ($/Month)</t>
    </r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</si>
  <si>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</si>
  <si>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</si>
  <si>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</si>
  <si>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</si>
  <si>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</si>
  <si>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</si>
  <si>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</si>
  <si>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EB-2020-XXXX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</si>
  <si>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</si>
  <si>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</si>
  <si>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</si>
  <si>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Proposed Rates</t>
  </si>
  <si>
    <r>
      <t>Forecast Production EB-2020-0290</t>
    </r>
    <r>
      <rPr>
        <sz val="12"/>
        <rFont val="Arial"/>
        <family val="2"/>
      </rPr>
      <t xml:space="preserve"> (TWh)</t>
    </r>
  </si>
  <si>
    <t>Notes:</t>
  </si>
  <si>
    <t>Typical monthly consumption (700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</si>
  <si>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Settlement </t>
  </si>
  <si>
    <t>Common Equity at Long Term Rate</t>
  </si>
  <si>
    <t>Settlement</t>
  </si>
  <si>
    <t>Agreement</t>
  </si>
  <si>
    <t>Common Equity Subject to OEB Approved ROE</t>
  </si>
  <si>
    <t>Common Equity Subject to Long Term Rate</t>
  </si>
  <si>
    <t>Common Equity at OEB Approved Rate</t>
  </si>
  <si>
    <t>Agreeement</t>
  </si>
  <si>
    <t>Settlement Agreement Covid-19 Impacts</t>
  </si>
  <si>
    <t>Settlement Agreement Covid 19-Impacts</t>
  </si>
  <si>
    <t>©</t>
  </si>
  <si>
    <t>€</t>
  </si>
  <si>
    <t>(p)</t>
  </si>
  <si>
    <t>(q)</t>
  </si>
  <si>
    <t>®</t>
  </si>
  <si>
    <t>(s)</t>
  </si>
  <si>
    <t>(t)</t>
  </si>
  <si>
    <t>(c)</t>
  </si>
  <si>
    <t>(e)</t>
  </si>
  <si>
    <t>Draft Payment Amounts Order</t>
  </si>
  <si>
    <t xml:space="preserve">Based on forecast demand for 2022 (135.2 TWh) from Table 3-1 of IESO Reliability Outlook Update from July 2021 to December 2022, released June 2021.  </t>
  </si>
  <si>
    <r>
      <t xml:space="preserve">Unsmoothed Payment Amount ($/MWh) ( </t>
    </r>
    <r>
      <rPr>
        <sz val="12"/>
        <rFont val="Arial"/>
        <family val="2"/>
      </rPr>
      <t>(Line 2) / Line 4 )</t>
    </r>
  </si>
  <si>
    <t>Updated July 16 2021</t>
  </si>
  <si>
    <t>Updated: 2021-07-16</t>
  </si>
  <si>
    <t>Appendix G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</si>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</sst>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sz val="8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  <font>
      <b/>
      <sz val="11.5"/>
      <name val="Arial"/>
      <family val="2"/>
    </font>
    <font>
      <sz val="11.5"/>
      <name val="Arial"/>
      <family val="2"/>
    </font>
    <font>
      <b/>
      <sz val="14"/>
      <name val="Arial"/>
      <family val="2"/>
    </font>
    <font>
      <b/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50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38" fontId="15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5" fillId="6" borderId="17" applyNumberFormat="0" applyBorder="0" applyAlignment="0" applyProtection="0"/>
    <xf numFmtId="172" fontId="16" fillId="0" borderId="0"/>
    <xf numFmtId="0" fontId="13" fillId="0" borderId="0"/>
    <xf numFmtId="0" fontId="13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14" fillId="7" borderId="18" applyNumberFormat="0" applyProtection="0">
      <alignment vertical="center"/>
    </xf>
    <xf numFmtId="4" fontId="17" fillId="3" borderId="18" applyNumberFormat="0" applyProtection="0">
      <alignment vertical="center"/>
    </xf>
    <xf numFmtId="4" fontId="14" fillId="3" borderId="18" applyNumberFormat="0" applyProtection="0">
      <alignment horizontal="left" vertical="center" indent="1"/>
    </xf>
    <xf numFmtId="0" fontId="14" fillId="3" borderId="18" applyNumberFormat="0" applyProtection="0">
      <alignment horizontal="left" vertical="top" indent="1"/>
    </xf>
    <xf numFmtId="4" fontId="14" fillId="8" borderId="0" applyNumberFormat="0" applyProtection="0">
      <alignment horizontal="left" vertical="center" indent="1"/>
    </xf>
    <xf numFmtId="4" fontId="18" fillId="9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1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15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7" borderId="18" applyNumberFormat="0" applyProtection="0">
      <alignment horizontal="right" vertical="center"/>
    </xf>
    <xf numFmtId="4" fontId="14" fillId="18" borderId="19" applyNumberFormat="0" applyProtection="0">
      <alignment horizontal="left" vertical="center" indent="1"/>
    </xf>
    <xf numFmtId="4" fontId="18" fillId="19" borderId="0" applyNumberFormat="0" applyProtection="0">
      <alignment horizontal="left" vertical="center" indent="1"/>
    </xf>
    <xf numFmtId="4" fontId="12" fillId="20" borderId="0" applyNumberFormat="0" applyProtection="0">
      <alignment horizontal="left" vertical="center" indent="1"/>
    </xf>
    <xf numFmtId="4" fontId="18" fillId="21" borderId="18" applyNumberFormat="0" applyProtection="0">
      <alignment horizontal="right" vertical="center"/>
    </xf>
    <xf numFmtId="4" fontId="18" fillId="19" borderId="0" applyNumberFormat="0" applyProtection="0">
      <alignment horizontal="left" vertical="center" indent="1"/>
    </xf>
    <xf numFmtId="4" fontId="18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8" fillId="6" borderId="18" applyNumberFormat="0" applyProtection="0">
      <alignment vertical="center"/>
    </xf>
    <xf numFmtId="4" fontId="19" fillId="6" borderId="18" applyNumberFormat="0" applyProtection="0">
      <alignment vertical="center"/>
    </xf>
    <xf numFmtId="4" fontId="18" fillId="6" borderId="18" applyNumberFormat="0" applyProtection="0">
      <alignment horizontal="left" vertical="center" indent="1"/>
    </xf>
    <xf numFmtId="0" fontId="18" fillId="6" borderId="18" applyNumberFormat="0" applyProtection="0">
      <alignment horizontal="left" vertical="top" indent="1"/>
    </xf>
    <xf numFmtId="4" fontId="18" fillId="19" borderId="18" applyNumberFormat="0" applyProtection="0">
      <alignment horizontal="right" vertical="center"/>
    </xf>
    <xf numFmtId="4" fontId="19" fillId="19" borderId="18" applyNumberFormat="0" applyProtection="0">
      <alignment horizontal="right" vertical="center"/>
    </xf>
    <xf numFmtId="4" fontId="20" fillId="24" borderId="17" applyNumberFormat="0" applyProtection="0">
      <alignment horizontal="center" vertical="center" wrapText="1"/>
    </xf>
    <xf numFmtId="0" fontId="18" fillId="8" borderId="18" applyNumberFormat="0" applyProtection="0">
      <alignment horizontal="left" vertical="top" indent="1"/>
    </xf>
    <xf numFmtId="4" fontId="21" fillId="25" borderId="0" applyNumberFormat="0" applyProtection="0">
      <alignment horizontal="left" vertical="center" indent="1"/>
    </xf>
    <xf numFmtId="4" fontId="22" fillId="19" borderId="18" applyNumberFormat="0" applyProtection="0">
      <alignment horizontal="right" vertical="center"/>
    </xf>
    <xf numFmtId="0" fontId="23" fillId="0" borderId="0" applyNumberFormat="0" applyFill="0" applyBorder="0" applyAlignment="0" applyProtection="0"/>
    <xf numFmtId="0" fontId="7" fillId="0" borderId="0" applyFill="0">
      <alignment horizontal="center"/>
    </xf>
    <xf numFmtId="0" fontId="24" fillId="0" borderId="0" applyNumberFormat="0" applyFill="0" applyBorder="0" applyAlignment="0"/>
    <xf numFmtId="0" fontId="25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4" fillId="7" borderId="29" applyNumberFormat="0" applyProtection="0">
      <alignment vertical="center"/>
    </xf>
    <xf numFmtId="4" fontId="17" fillId="3" borderId="29" applyNumberFormat="0" applyProtection="0">
      <alignment vertical="center"/>
    </xf>
    <xf numFmtId="4" fontId="14" fillId="3" borderId="29" applyNumberFormat="0" applyProtection="0">
      <alignment horizontal="left" vertical="center" indent="1"/>
    </xf>
    <xf numFmtId="0" fontId="14" fillId="3" borderId="29" applyNumberFormat="0" applyProtection="0">
      <alignment horizontal="left" vertical="top" indent="1"/>
    </xf>
    <xf numFmtId="4" fontId="18" fillId="9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3" borderId="29" applyNumberFormat="0" applyProtection="0">
      <alignment horizontal="right" vertical="center"/>
    </xf>
    <xf numFmtId="4" fontId="18" fillId="14" borderId="29" applyNumberFormat="0" applyProtection="0">
      <alignment horizontal="right" vertical="center"/>
    </xf>
    <xf numFmtId="4" fontId="18" fillId="15" borderId="29" applyNumberFormat="0" applyProtection="0">
      <alignment horizontal="right" vertical="center"/>
    </xf>
    <xf numFmtId="4" fontId="18" fillId="16" borderId="29" applyNumberFormat="0" applyProtection="0">
      <alignment horizontal="right" vertical="center"/>
    </xf>
    <xf numFmtId="4" fontId="18" fillId="17" borderId="29" applyNumberFormat="0" applyProtection="0">
      <alignment horizontal="right" vertical="center"/>
    </xf>
    <xf numFmtId="4" fontId="18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8" fillId="6" borderId="29" applyNumberFormat="0" applyProtection="0">
      <alignment vertical="center"/>
    </xf>
    <xf numFmtId="4" fontId="19" fillId="6" borderId="29" applyNumberFormat="0" applyProtection="0">
      <alignment vertical="center"/>
    </xf>
    <xf numFmtId="4" fontId="18" fillId="6" borderId="29" applyNumberFormat="0" applyProtection="0">
      <alignment horizontal="left" vertical="center" indent="1"/>
    </xf>
    <xf numFmtId="0" fontId="18" fillId="6" borderId="29" applyNumberFormat="0" applyProtection="0">
      <alignment horizontal="left" vertical="top" indent="1"/>
    </xf>
    <xf numFmtId="4" fontId="18" fillId="19" borderId="29" applyNumberFormat="0" applyProtection="0">
      <alignment horizontal="right" vertical="center"/>
    </xf>
    <xf numFmtId="4" fontId="19" fillId="19" borderId="29" applyNumberFormat="0" applyProtection="0">
      <alignment horizontal="right" vertical="center"/>
    </xf>
    <xf numFmtId="0" fontId="18" fillId="8" borderId="29" applyNumberFormat="0" applyProtection="0">
      <alignment horizontal="left" vertical="top" indent="1"/>
    </xf>
    <xf numFmtId="4" fontId="22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</cellStyleXfs>
  <cellXfs count="639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1" fillId="0" borderId="0" xfId="0" applyFont="1" applyBorder="1"/>
    <xf numFmtId="0" fontId="11" fillId="0" borderId="5" xfId="0" applyFont="1" applyBorder="1"/>
    <xf numFmtId="165" fontId="27" fillId="0" borderId="0" xfId="1" applyNumberFormat="1" applyFont="1" applyFill="1" applyBorder="1" applyAlignment="1">
      <alignment horizontal="center"/>
    </xf>
    <xf numFmtId="165" fontId="27" fillId="0" borderId="3" xfId="1" applyNumberFormat="1" applyFont="1" applyFill="1" applyBorder="1" applyAlignment="1">
      <alignment horizontal="center"/>
    </xf>
    <xf numFmtId="0" fontId="26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4" fillId="0" borderId="5" xfId="0" applyFont="1" applyBorder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0" fillId="0" borderId="0" xfId="0" applyFill="1" applyBorder="1"/>
    <xf numFmtId="0" fontId="5" fillId="28" borderId="0" xfId="0" applyFont="1" applyFill="1" applyBorder="1"/>
    <xf numFmtId="0" fontId="5" fillId="29" borderId="0" xfId="0" applyFont="1" applyFill="1" applyBorder="1"/>
    <xf numFmtId="43" fontId="27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1" fillId="0" borderId="5" xfId="0" applyFont="1" applyBorder="1" applyAlignment="1"/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1" fillId="2" borderId="30" xfId="0" applyFont="1" applyFill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6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39" fontId="8" fillId="0" borderId="5" xfId="0" applyNumberFormat="1" applyFont="1" applyFill="1" applyBorder="1" applyAlignment="1">
      <alignment horizontal="right" vertical="center"/>
    </xf>
    <xf numFmtId="0" fontId="8" fillId="0" borderId="5" xfId="0" applyFont="1" applyBorder="1" applyAlignment="1" applyProtection="1"/>
    <xf numFmtId="0" fontId="28" fillId="0" borderId="0" xfId="0" applyFont="1" applyFill="1" applyBorder="1" applyAlignment="1">
      <alignment vertical="center"/>
    </xf>
    <xf numFmtId="0" fontId="0" fillId="0" borderId="3" xfId="0" applyFill="1" applyBorder="1"/>
    <xf numFmtId="0" fontId="0" fillId="0" borderId="5" xfId="0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4" fillId="0" borderId="0" xfId="0" applyFont="1" applyBorder="1" applyAlignment="1">
      <alignment vertical="center"/>
    </xf>
    <xf numFmtId="0" fontId="39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43" fontId="8" fillId="0" borderId="16" xfId="1" applyNumberFormat="1" applyFont="1" applyFill="1" applyBorder="1" applyAlignment="1">
      <alignment horizont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2" fillId="2" borderId="23" xfId="0" applyFont="1" applyFill="1" applyBorder="1" applyAlignment="1">
      <alignment vertical="center"/>
    </xf>
    <xf numFmtId="0" fontId="12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1" fillId="0" borderId="12" xfId="0" applyFont="1" applyFill="1" applyBorder="1"/>
    <xf numFmtId="0" fontId="41" fillId="0" borderId="0" xfId="144" applyFont="1" applyBorder="1" applyAlignment="1" applyProtection="1">
      <alignment horizontal="left"/>
    </xf>
    <xf numFmtId="0" fontId="41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5" fillId="0" borderId="0" xfId="0" applyFont="1" applyBorder="1" applyAlignment="1" applyProtection="1">
      <alignment horizontal="left"/>
    </xf>
    <xf numFmtId="0" fontId="42" fillId="0" borderId="0" xfId="0" applyFont="1" applyBorder="1" applyAlignment="1" applyProtection="1">
      <alignment horizontal="left"/>
    </xf>
    <xf numFmtId="0" fontId="30" fillId="0" borderId="0" xfId="0" applyFont="1" applyBorder="1" applyAlignment="1" applyProtection="1"/>
    <xf numFmtId="0" fontId="30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3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0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165" fontId="8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1" fillId="29" borderId="24" xfId="1" applyNumberFormat="1" applyFont="1" applyFill="1" applyBorder="1"/>
    <xf numFmtId="165" fontId="11" fillId="29" borderId="26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 vertical="center"/>
    </xf>
    <xf numFmtId="164" fontId="11" fillId="29" borderId="32" xfId="0" applyNumberFormat="1" applyFont="1" applyFill="1" applyBorder="1" applyAlignment="1">
      <alignment horizontal="right" vertical="center"/>
    </xf>
    <xf numFmtId="164" fontId="38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12" fillId="2" borderId="0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173" fontId="30" fillId="0" borderId="0" xfId="0" applyNumberFormat="1" applyFont="1" applyBorder="1" applyAlignment="1" applyProtection="1"/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1" xfId="1" applyNumberFormat="1" applyFont="1" applyFill="1" applyBorder="1"/>
    <xf numFmtId="0" fontId="8" fillId="0" borderId="5" xfId="0" applyFont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34" xfId="1" applyNumberFormat="1" applyFont="1" applyFill="1" applyBorder="1"/>
    <xf numFmtId="165" fontId="11" fillId="29" borderId="32" xfId="1" applyNumberFormat="1" applyFont="1" applyFill="1" applyBorder="1"/>
    <xf numFmtId="0" fontId="37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3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0" fontId="38" fillId="0" borderId="0" xfId="0" applyFont="1" applyBorder="1"/>
    <xf numFmtId="0" fontId="38" fillId="0" borderId="5" xfId="0" applyFont="1" applyFill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173" fontId="44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65" fontId="11" fillId="31" borderId="16" xfId="1" applyNumberFormat="1" applyFont="1" applyFill="1" applyBorder="1" applyProtection="1">
      <protection locked="0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165" fontId="11" fillId="28" borderId="31" xfId="1" applyNumberFormat="1" applyFont="1" applyFill="1" applyBorder="1" applyAlignment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165" fontId="8" fillId="28" borderId="13" xfId="0" applyNumberFormat="1" applyFont="1" applyFill="1" applyBorder="1"/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0" fontId="8" fillId="0" borderId="9" xfId="0" applyFont="1" applyFill="1" applyBorder="1" applyAlignment="1" applyProtection="1"/>
    <xf numFmtId="0" fontId="0" fillId="0" borderId="0" xfId="0" applyAlignment="1">
      <alignment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1" fillId="29" borderId="34" xfId="1" applyNumberFormat="1" applyFont="1" applyFill="1" applyBorder="1" applyAlignment="1">
      <alignment horizontal="right"/>
    </xf>
    <xf numFmtId="0" fontId="11" fillId="0" borderId="9" xfId="0" applyFont="1" applyFill="1" applyBorder="1"/>
    <xf numFmtId="0" fontId="11" fillId="0" borderId="3" xfId="0" applyFont="1" applyFill="1" applyBorder="1" applyAlignment="1" applyProtection="1">
      <alignment vertical="top"/>
    </xf>
    <xf numFmtId="0" fontId="10" fillId="0" borderId="0" xfId="0" applyFont="1" applyFill="1" applyAlignment="1">
      <alignment vertical="top"/>
    </xf>
    <xf numFmtId="165" fontId="11" fillId="28" borderId="31" xfId="1" applyNumberFormat="1" applyFont="1" applyFill="1" applyBorder="1" applyAlignment="1">
      <alignment vertical="top"/>
    </xf>
    <xf numFmtId="165" fontId="11" fillId="31" borderId="34" xfId="1" applyNumberFormat="1" applyFont="1" applyFill="1" applyBorder="1" applyProtection="1">
      <protection locked="0"/>
    </xf>
    <xf numFmtId="20" fontId="5" fillId="0" borderId="0" xfId="0" applyNumberFormat="1" applyFont="1"/>
    <xf numFmtId="14" fontId="11" fillId="2" borderId="33" xfId="0" applyNumberFormat="1" applyFont="1" applyFill="1" applyBorder="1" applyAlignment="1">
      <alignment horizontal="center" vertical="center"/>
    </xf>
    <xf numFmtId="14" fontId="11" fillId="2" borderId="35" xfId="0" applyNumberFormat="1" applyFont="1" applyFill="1" applyBorder="1" applyAlignment="1">
      <alignment horizontal="center" vertical="center"/>
    </xf>
    <xf numFmtId="0" fontId="5" fillId="0" borderId="0" xfId="93"/>
    <xf numFmtId="0" fontId="46" fillId="0" borderId="0" xfId="93" applyFont="1" applyAlignment="1">
      <alignment horizontal="left" vertical="center"/>
    </xf>
    <xf numFmtId="0" fontId="8" fillId="0" borderId="0" xfId="93" applyFont="1"/>
    <xf numFmtId="0" fontId="38" fillId="0" borderId="0" xfId="93" applyFont="1" applyFill="1" applyBorder="1"/>
    <xf numFmtId="0" fontId="12" fillId="2" borderId="20" xfId="93" applyFont="1" applyFill="1" applyBorder="1" applyAlignment="1">
      <alignment vertical="center"/>
    </xf>
    <xf numFmtId="0" fontId="12" fillId="2" borderId="23" xfId="93" applyFont="1" applyFill="1" applyBorder="1" applyAlignment="1">
      <alignment vertical="center"/>
    </xf>
    <xf numFmtId="0" fontId="12" fillId="2" borderId="8" xfId="93" applyFont="1" applyFill="1" applyBorder="1" applyAlignment="1">
      <alignment horizontal="center" vertical="center"/>
    </xf>
    <xf numFmtId="0" fontId="11" fillId="2" borderId="4" xfId="93" applyFont="1" applyFill="1" applyBorder="1" applyAlignment="1">
      <alignment horizontal="center" vertical="center"/>
    </xf>
    <xf numFmtId="0" fontId="11" fillId="2" borderId="3" xfId="93" applyFont="1" applyFill="1" applyBorder="1" applyAlignment="1">
      <alignment horizontal="center" vertical="center"/>
    </xf>
    <xf numFmtId="0" fontId="12" fillId="2" borderId="9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43" fontId="8" fillId="0" borderId="12" xfId="1" applyFont="1" applyFill="1" applyBorder="1" applyAlignment="1">
      <alignment horizontal="center" vertical="center"/>
    </xf>
    <xf numFmtId="43" fontId="8" fillId="0" borderId="23" xfId="1" applyFont="1" applyFill="1" applyBorder="1" applyAlignment="1">
      <alignment horizontal="center" vertical="center"/>
    </xf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43" fontId="11" fillId="29" borderId="23" xfId="1" applyNumberFormat="1" applyFont="1" applyFill="1" applyBorder="1"/>
    <xf numFmtId="43" fontId="11" fillId="29" borderId="1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3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1" xfId="1" applyNumberFormat="1" applyFont="1" applyFill="1" applyBorder="1"/>
    <xf numFmtId="43" fontId="11" fillId="29" borderId="34" xfId="1" applyNumberFormat="1" applyFont="1" applyFill="1" applyBorder="1"/>
    <xf numFmtId="43" fontId="11" fillId="29" borderId="32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43" fontId="8" fillId="33" borderId="16" xfId="1" applyNumberFormat="1" applyFont="1" applyFill="1" applyBorder="1" applyAlignment="1">
      <alignment horizont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29" borderId="16" xfId="1" applyNumberFormat="1" applyFont="1" applyFill="1" applyBorder="1" applyAlignment="1">
      <alignment horizontal="right"/>
    </xf>
    <xf numFmtId="164" fontId="8" fillId="0" borderId="0" xfId="0" applyNumberFormat="1" applyFont="1"/>
    <xf numFmtId="164" fontId="8" fillId="29" borderId="0" xfId="1" applyNumberFormat="1" applyFont="1" applyFill="1" applyBorder="1"/>
    <xf numFmtId="0" fontId="0" fillId="0" borderId="0" xfId="0" applyFill="1"/>
    <xf numFmtId="164" fontId="8" fillId="0" borderId="0" xfId="1" applyNumberFormat="1" applyFont="1" applyFill="1" applyBorder="1"/>
    <xf numFmtId="0" fontId="11" fillId="2" borderId="36" xfId="93" applyFont="1" applyFill="1" applyBorder="1" applyAlignment="1">
      <alignment horizontal="center" vertical="center"/>
    </xf>
    <xf numFmtId="0" fontId="11" fillId="2" borderId="33" xfId="93" applyFont="1" applyFill="1" applyBorder="1" applyAlignment="1">
      <alignment horizontal="center" vertical="center"/>
    </xf>
    <xf numFmtId="0" fontId="11" fillId="2" borderId="2" xfId="93" applyFont="1" applyFill="1" applyBorder="1" applyAlignment="1">
      <alignment horizontal="center" vertical="center"/>
    </xf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175" fontId="44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0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8" fillId="34" borderId="3" xfId="0" applyFont="1" applyFill="1" applyBorder="1" applyAlignment="1" applyProtection="1">
      <alignment vertical="top"/>
    </xf>
    <xf numFmtId="165" fontId="8" fillId="28" borderId="0" xfId="1" applyNumberFormat="1" applyFont="1" applyFill="1" applyBorder="1" applyAlignment="1">
      <alignment horizontal="left" vertical="center"/>
    </xf>
    <xf numFmtId="165" fontId="8" fillId="29" borderId="3" xfId="1" applyNumberFormat="1" applyFont="1" applyFill="1" applyBorder="1" applyAlignment="1">
      <alignment horizontal="left" vertical="center"/>
    </xf>
    <xf numFmtId="165" fontId="11" fillId="28" borderId="31" xfId="1" applyNumberFormat="1" applyFont="1" applyFill="1" applyBorder="1" applyAlignment="1">
      <alignment horizontal="left" vertical="center"/>
    </xf>
    <xf numFmtId="165" fontId="11" fillId="31" borderId="34" xfId="1" applyNumberFormat="1" applyFont="1" applyFill="1" applyBorder="1" applyAlignment="1" applyProtection="1">
      <alignment horizontal="left" vertical="center"/>
      <protection locked="0"/>
    </xf>
    <xf numFmtId="165" fontId="11" fillId="29" borderId="32" xfId="1" applyNumberFormat="1" applyFont="1" applyFill="1" applyBorder="1" applyAlignment="1">
      <alignment horizontal="left" vertical="center"/>
    </xf>
    <xf numFmtId="43" fontId="11" fillId="27" borderId="0" xfId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64" fontId="8" fillId="29" borderId="0" xfId="0" applyNumberFormat="1" applyFont="1" applyFill="1" applyBorder="1" applyAlignment="1">
      <alignment horizontal="right" vertical="center"/>
    </xf>
    <xf numFmtId="164" fontId="11" fillId="29" borderId="0" xfId="0" applyNumberFormat="1" applyFont="1" applyFill="1" applyBorder="1" applyAlignment="1">
      <alignment horizontal="right" vertical="center"/>
    </xf>
    <xf numFmtId="39" fontId="11" fillId="29" borderId="0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/>
    </xf>
    <xf numFmtId="164" fontId="11" fillId="29" borderId="32" xfId="0" applyNumberFormat="1" applyFont="1" applyFill="1" applyBorder="1" applyAlignment="1">
      <alignment horizontal="right"/>
    </xf>
    <xf numFmtId="0" fontId="11" fillId="0" borderId="3" xfId="0" applyFont="1" applyFill="1" applyBorder="1" applyAlignment="1" applyProtection="1">
      <alignment horizontal="left" vertical="top" wrapText="1" indent="3"/>
    </xf>
    <xf numFmtId="0" fontId="8" fillId="0" borderId="0" xfId="0" applyFont="1" applyFill="1" applyBorder="1" applyAlignment="1" applyProtection="1">
      <alignment vertical="top" wrapText="1"/>
    </xf>
    <xf numFmtId="0" fontId="11" fillId="0" borderId="0" xfId="0" applyFont="1" applyFill="1" applyBorder="1" applyAlignment="1" applyProtection="1">
      <alignment horizontal="left" vertical="top" wrapText="1" indent="3"/>
    </xf>
    <xf numFmtId="176" fontId="8" fillId="28" borderId="12" xfId="1" applyNumberFormat="1" applyFont="1" applyFill="1" applyBorder="1"/>
    <xf numFmtId="176" fontId="8" fillId="0" borderId="23" xfId="1" applyNumberFormat="1" applyFont="1" applyFill="1" applyBorder="1" applyAlignment="1">
      <alignment horizontal="center"/>
    </xf>
    <xf numFmtId="176" fontId="8" fillId="29" borderId="1" xfId="1" applyNumberFormat="1" applyFont="1" applyFill="1" applyBorder="1"/>
    <xf numFmtId="0" fontId="11" fillId="0" borderId="0" xfId="0" applyFont="1" applyBorder="1" applyAlignment="1">
      <alignment vertical="center" wrapText="1"/>
    </xf>
    <xf numFmtId="164" fontId="11" fillId="28" borderId="25" xfId="0" applyNumberFormat="1" applyFont="1" applyFill="1" applyBorder="1" applyAlignment="1"/>
    <xf numFmtId="164" fontId="11" fillId="28" borderId="25" xfId="0" applyNumberFormat="1" applyFont="1" applyFill="1" applyBorder="1" applyAlignment="1">
      <alignment horizontal="right"/>
    </xf>
    <xf numFmtId="0" fontId="51" fillId="0" borderId="0" xfId="0" applyFont="1" applyBorder="1" applyAlignment="1">
      <alignment vertical="center" wrapText="1"/>
    </xf>
    <xf numFmtId="0" fontId="8" fillId="0" borderId="3" xfId="0" applyFont="1" applyFill="1" applyBorder="1" applyAlignment="1" applyProtection="1">
      <alignment horizontal="left" vertical="top" wrapText="1"/>
    </xf>
    <xf numFmtId="0" fontId="8" fillId="0" borderId="5" xfId="0" applyFont="1" applyBorder="1" applyAlignment="1">
      <alignment horizontal="center" vertical="top"/>
    </xf>
    <xf numFmtId="0" fontId="8" fillId="0" borderId="0" xfId="0" applyFont="1" applyFill="1" applyBorder="1" applyAlignment="1" applyProtection="1">
      <alignment horizontal="left" vertical="top" wrapText="1"/>
    </xf>
    <xf numFmtId="164" fontId="8" fillId="28" borderId="12" xfId="0" applyNumberFormat="1" applyFont="1" applyFill="1" applyBorder="1" applyAlignment="1">
      <alignment horizontal="right" vertical="top"/>
    </xf>
    <xf numFmtId="164" fontId="8" fillId="29" borderId="1" xfId="0" applyNumberFormat="1" applyFont="1" applyFill="1" applyBorder="1" applyAlignment="1">
      <alignment horizontal="right" vertical="top"/>
    </xf>
    <xf numFmtId="164" fontId="8" fillId="28" borderId="5" xfId="0" applyNumberFormat="1" applyFont="1" applyFill="1" applyBorder="1" applyAlignment="1">
      <alignment horizontal="right" vertical="top"/>
    </xf>
    <xf numFmtId="164" fontId="8" fillId="29" borderId="3" xfId="0" applyNumberFormat="1" applyFont="1" applyFill="1" applyBorder="1" applyAlignment="1">
      <alignment horizontal="right" vertical="top"/>
    </xf>
    <xf numFmtId="164" fontId="11" fillId="28" borderId="5" xfId="0" applyNumberFormat="1" applyFont="1" applyFill="1" applyBorder="1" applyAlignment="1">
      <alignment horizontal="right" vertical="top"/>
    </xf>
    <xf numFmtId="164" fontId="11" fillId="29" borderId="0" xfId="1" applyNumberFormat="1" applyFont="1" applyFill="1" applyBorder="1" applyAlignment="1">
      <alignment vertical="top"/>
    </xf>
    <xf numFmtId="164" fontId="11" fillId="29" borderId="3" xfId="0" applyNumberFormat="1" applyFont="1" applyFill="1" applyBorder="1" applyAlignment="1">
      <alignment horizontal="right" vertical="top"/>
    </xf>
    <xf numFmtId="164" fontId="8" fillId="28" borderId="22" xfId="0" applyNumberFormat="1" applyFont="1" applyFill="1" applyBorder="1" applyAlignment="1">
      <alignment horizontal="right" vertical="top"/>
    </xf>
    <xf numFmtId="164" fontId="8" fillId="29" borderId="21" xfId="0" applyNumberFormat="1" applyFont="1" applyFill="1" applyBorder="1" applyAlignment="1">
      <alignment horizontal="right" vertical="top"/>
    </xf>
    <xf numFmtId="0" fontId="5" fillId="0" borderId="0" xfId="93" applyFont="1" applyAlignment="1">
      <alignment horizontal="center" vertical="top"/>
    </xf>
    <xf numFmtId="165" fontId="11" fillId="28" borderId="5" xfId="1" applyNumberFormat="1" applyFont="1" applyFill="1" applyBorder="1"/>
    <xf numFmtId="165" fontId="11" fillId="29" borderId="0" xfId="1" applyNumberFormat="1" applyFont="1" applyFill="1" applyBorder="1"/>
    <xf numFmtId="165" fontId="11" fillId="29" borderId="3" xfId="1" applyNumberFormat="1" applyFont="1" applyFill="1" applyBorder="1"/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wrapText="1"/>
    </xf>
    <xf numFmtId="0" fontId="11" fillId="0" borderId="0" xfId="0" applyFont="1" applyFill="1" applyBorder="1" applyAlignment="1" applyProtection="1"/>
    <xf numFmtId="0" fontId="0" fillId="0" borderId="4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53" fillId="0" borderId="0" xfId="0" applyFont="1" applyAlignment="1">
      <alignment horizontal="right" vertical="center"/>
    </xf>
    <xf numFmtId="0" fontId="33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5" fillId="0" borderId="0" xfId="93" applyAlignment="1">
      <alignment horizontal="right" indent="1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0" xfId="93" applyFont="1" applyFill="1" applyBorder="1" applyAlignment="1">
      <alignment horizontal="center" vertical="center"/>
    </xf>
    <xf numFmtId="0" fontId="12" fillId="2" borderId="24" xfId="93" applyFont="1" applyFill="1" applyBorder="1" applyAlignment="1">
      <alignment horizontal="center" vertical="center"/>
    </xf>
    <xf numFmtId="0" fontId="0" fillId="0" borderId="37" xfId="0" applyBorder="1" applyProtection="1"/>
    <xf numFmtId="0" fontId="0" fillId="0" borderId="38" xfId="0" applyBorder="1" applyProtection="1"/>
    <xf numFmtId="0" fontId="0" fillId="0" borderId="39" xfId="0" applyBorder="1" applyAlignment="1" applyProtection="1">
      <alignment horizontal="right"/>
    </xf>
    <xf numFmtId="0" fontId="0" fillId="0" borderId="39" xfId="0" applyBorder="1" applyProtection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9" fillId="0" borderId="0" xfId="0" applyFont="1" applyBorder="1"/>
    <xf numFmtId="0" fontId="9" fillId="31" borderId="0" xfId="0" applyFont="1" applyFill="1" applyBorder="1"/>
    <xf numFmtId="0" fontId="11" fillId="2" borderId="39" xfId="0" applyFont="1" applyFill="1" applyBorder="1" applyAlignment="1">
      <alignment horizontal="center" vertical="center"/>
    </xf>
    <xf numFmtId="43" fontId="8" fillId="0" borderId="24" xfId="1" applyFont="1" applyBorder="1" applyAlignment="1">
      <alignment horizontal="center" vertical="center"/>
    </xf>
    <xf numFmtId="165" fontId="8" fillId="0" borderId="24" xfId="1" applyNumberFormat="1" applyFont="1" applyFill="1" applyBorder="1" applyAlignment="1">
      <alignment horizontal="center" vertical="center"/>
    </xf>
    <xf numFmtId="43" fontId="8" fillId="0" borderId="2" xfId="1" applyFont="1" applyBorder="1" applyAlignment="1">
      <alignment horizontal="center" vertical="center"/>
    </xf>
    <xf numFmtId="174" fontId="8" fillId="28" borderId="23" xfId="2" applyNumberFormat="1" applyFont="1" applyFill="1" applyBorder="1"/>
    <xf numFmtId="174" fontId="8" fillId="31" borderId="23" xfId="2" applyNumberFormat="1" applyFont="1" applyFill="1" applyBorder="1" applyProtection="1">
      <protection locked="0"/>
    </xf>
    <xf numFmtId="174" fontId="8" fillId="29" borderId="1" xfId="1" applyNumberFormat="1" applyFont="1" applyFill="1" applyBorder="1"/>
    <xf numFmtId="174" fontId="8" fillId="28" borderId="24" xfId="2" applyNumberFormat="1" applyFont="1" applyFill="1" applyBorder="1"/>
    <xf numFmtId="174" fontId="8" fillId="29" borderId="2" xfId="1" applyNumberFormat="1" applyFont="1" applyFill="1" applyBorder="1"/>
    <xf numFmtId="43" fontId="8" fillId="0" borderId="0" xfId="1" applyFont="1" applyBorder="1"/>
    <xf numFmtId="43" fontId="8" fillId="0" borderId="3" xfId="1" applyFont="1" applyBorder="1"/>
    <xf numFmtId="165" fontId="8" fillId="31" borderId="23" xfId="1" applyNumberFormat="1" applyFont="1" applyFill="1" applyBorder="1" applyProtection="1">
      <protection locked="0"/>
    </xf>
    <xf numFmtId="165" fontId="8" fillId="31" borderId="0" xfId="1" applyNumberFormat="1" applyFont="1" applyFill="1" applyBorder="1" applyProtection="1">
      <protection locked="0"/>
    </xf>
    <xf numFmtId="10" fontId="8" fillId="31" borderId="0" xfId="2" applyNumberFormat="1" applyFont="1" applyFill="1" applyBorder="1" applyProtection="1">
      <protection locked="0"/>
    </xf>
    <xf numFmtId="10" fontId="8" fillId="29" borderId="3" xfId="2" applyNumberFormat="1" applyFont="1" applyFill="1" applyBorder="1"/>
    <xf numFmtId="10" fontId="8" fillId="28" borderId="24" xfId="2" applyNumberFormat="1" applyFont="1" applyFill="1" applyBorder="1"/>
    <xf numFmtId="10" fontId="8" fillId="31" borderId="24" xfId="2" applyNumberFormat="1" applyFont="1" applyFill="1" applyBorder="1" applyProtection="1">
      <protection locked="0"/>
    </xf>
    <xf numFmtId="165" fontId="8" fillId="28" borderId="24" xfId="1" applyNumberFormat="1" applyFont="1" applyFill="1" applyBorder="1"/>
    <xf numFmtId="165" fontId="8" fillId="31" borderId="24" xfId="1" applyNumberFormat="1" applyFont="1" applyFill="1" applyBorder="1" applyProtection="1">
      <protection locked="0"/>
    </xf>
    <xf numFmtId="165" fontId="8" fillId="29" borderId="2" xfId="1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0" fontId="8" fillId="0" borderId="5" xfId="0" applyFont="1" applyFill="1" applyBorder="1"/>
    <xf numFmtId="0" fontId="8" fillId="0" borderId="3" xfId="0" applyFont="1" applyFill="1" applyBorder="1"/>
    <xf numFmtId="0" fontId="8" fillId="0" borderId="8" xfId="0" applyFont="1" applyFill="1" applyBorder="1"/>
    <xf numFmtId="165" fontId="8" fillId="0" borderId="0" xfId="1" applyNumberFormat="1" applyFont="1" applyFill="1" applyBorder="1" applyAlignment="1">
      <alignment horizontal="right"/>
    </xf>
    <xf numFmtId="165" fontId="8" fillId="0" borderId="3" xfId="0" applyNumberFormat="1" applyFont="1" applyFill="1" applyBorder="1"/>
    <xf numFmtId="165" fontId="8" fillId="28" borderId="13" xfId="1" applyNumberFormat="1" applyFont="1" applyFill="1" applyBorder="1"/>
    <xf numFmtId="165" fontId="8" fillId="31" borderId="13" xfId="1" applyNumberFormat="1" applyFont="1" applyFill="1" applyBorder="1" applyProtection="1">
      <protection locked="0"/>
    </xf>
    <xf numFmtId="165" fontId="8" fillId="0" borderId="3" xfId="1" applyNumberFormat="1" applyFont="1" applyBorder="1"/>
    <xf numFmtId="165" fontId="8" fillId="28" borderId="23" xfId="1" applyNumberFormat="1" applyFont="1" applyFill="1" applyBorder="1" applyAlignment="1">
      <alignment horizontal="center"/>
    </xf>
    <xf numFmtId="165" fontId="8" fillId="31" borderId="23" xfId="1" applyNumberFormat="1" applyFont="1" applyFill="1" applyBorder="1" applyAlignment="1">
      <alignment horizontal="center"/>
    </xf>
    <xf numFmtId="165" fontId="8" fillId="29" borderId="1" xfId="1" applyNumberFormat="1" applyFont="1" applyFill="1" applyBorder="1" applyAlignment="1">
      <alignment horizontal="center"/>
    </xf>
    <xf numFmtId="43" fontId="8" fillId="0" borderId="0" xfId="1" applyFont="1"/>
    <xf numFmtId="10" fontId="8" fillId="28" borderId="23" xfId="2" applyNumberFormat="1" applyFont="1" applyFill="1" applyBorder="1"/>
    <xf numFmtId="10" fontId="8" fillId="31" borderId="23" xfId="2" applyNumberFormat="1" applyFont="1" applyFill="1" applyBorder="1" applyProtection="1">
      <protection locked="0"/>
    </xf>
    <xf numFmtId="10" fontId="8" fillId="28" borderId="22" xfId="2" applyNumberFormat="1" applyFont="1" applyFill="1" applyBorder="1"/>
    <xf numFmtId="10" fontId="8" fillId="31" borderId="13" xfId="2" applyNumberFormat="1" applyFont="1" applyFill="1" applyBorder="1" applyProtection="1">
      <protection locked="0"/>
    </xf>
    <xf numFmtId="10" fontId="8" fillId="28" borderId="13" xfId="2" applyNumberFormat="1" applyFont="1" applyFill="1" applyBorder="1"/>
    <xf numFmtId="165" fontId="8" fillId="28" borderId="16" xfId="1" applyNumberFormat="1" applyFont="1" applyFill="1" applyBorder="1"/>
    <xf numFmtId="165" fontId="8" fillId="31" borderId="16" xfId="2" applyNumberFormat="1" applyFont="1" applyFill="1" applyBorder="1" applyProtection="1">
      <protection locked="0"/>
    </xf>
    <xf numFmtId="165" fontId="8" fillId="29" borderId="26" xfId="1" applyNumberFormat="1" applyFont="1" applyFill="1" applyBorder="1"/>
    <xf numFmtId="10" fontId="8" fillId="0" borderId="0" xfId="2" applyNumberFormat="1" applyFont="1" applyFill="1" applyBorder="1"/>
    <xf numFmtId="165" fontId="8" fillId="31" borderId="23" xfId="2" applyNumberFormat="1" applyFont="1" applyFill="1" applyBorder="1"/>
    <xf numFmtId="0" fontId="8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165" fontId="8" fillId="31" borderId="0" xfId="1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>
      <alignment horizontal="center" vertical="top"/>
    </xf>
    <xf numFmtId="0" fontId="8" fillId="0" borderId="0" xfId="0" applyFont="1" applyAlignment="1">
      <alignment horizontal="right"/>
    </xf>
    <xf numFmtId="165" fontId="8" fillId="28" borderId="5" xfId="0" applyNumberFormat="1" applyFont="1" applyFill="1" applyBorder="1"/>
    <xf numFmtId="165" fontId="8" fillId="29" borderId="0" xfId="0" applyNumberFormat="1" applyFont="1" applyFill="1" applyBorder="1"/>
    <xf numFmtId="165" fontId="8" fillId="29" borderId="3" xfId="0" applyNumberFormat="1" applyFont="1" applyFill="1" applyBorder="1"/>
    <xf numFmtId="10" fontId="8" fillId="29" borderId="24" xfId="2" applyNumberFormat="1" applyFont="1" applyFill="1" applyBorder="1"/>
    <xf numFmtId="43" fontId="8" fillId="0" borderId="0" xfId="0" applyNumberFormat="1" applyFont="1" applyFill="1" applyBorder="1"/>
    <xf numFmtId="165" fontId="8" fillId="28" borderId="5" xfId="1" applyNumberFormat="1" applyFont="1" applyFill="1" applyBorder="1" applyAlignment="1">
      <alignment horizontal="center"/>
    </xf>
    <xf numFmtId="165" fontId="8" fillId="29" borderId="3" xfId="1" applyNumberFormat="1" applyFont="1" applyFill="1" applyBorder="1" applyAlignment="1">
      <alignment horizontal="center"/>
    </xf>
    <xf numFmtId="165" fontId="8" fillId="0" borderId="5" xfId="1" applyNumberFormat="1" applyFont="1" applyFill="1" applyBorder="1" applyAlignment="1">
      <alignment horizontal="right"/>
    </xf>
    <xf numFmtId="0" fontId="8" fillId="0" borderId="5" xfId="0" applyFont="1" applyBorder="1" applyAlignment="1"/>
    <xf numFmtId="165" fontId="8" fillId="0" borderId="5" xfId="0" applyNumberFormat="1" applyFont="1" applyFill="1" applyBorder="1"/>
    <xf numFmtId="165" fontId="8" fillId="28" borderId="25" xfId="1" applyNumberFormat="1" applyFont="1" applyFill="1" applyBorder="1" applyAlignment="1">
      <alignment horizontal="center"/>
    </xf>
    <xf numFmtId="165" fontId="8" fillId="29" borderId="16" xfId="1" applyNumberFormat="1" applyFont="1" applyFill="1" applyBorder="1" applyAlignment="1">
      <alignment horizontal="center"/>
    </xf>
    <xf numFmtId="165" fontId="8" fillId="29" borderId="26" xfId="1" applyNumberFormat="1" applyFont="1" applyFill="1" applyBorder="1" applyAlignment="1">
      <alignment horizontal="center"/>
    </xf>
    <xf numFmtId="165" fontId="8" fillId="28" borderId="7" xfId="1" applyNumberFormat="1" applyFont="1" applyFill="1" applyBorder="1"/>
    <xf numFmtId="165" fontId="8" fillId="29" borderId="24" xfId="1" applyNumberFormat="1" applyFont="1" applyFill="1" applyBorder="1"/>
    <xf numFmtId="0" fontId="11" fillId="2" borderId="40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64" fontId="8" fillId="29" borderId="1" xfId="1" applyNumberFormat="1" applyFont="1" applyFill="1" applyBorder="1"/>
    <xf numFmtId="164" fontId="8" fillId="29" borderId="3" xfId="1" applyNumberFormat="1" applyFont="1" applyFill="1" applyBorder="1"/>
    <xf numFmtId="164" fontId="8" fillId="29" borderId="34" xfId="1" applyNumberFormat="1" applyFont="1" applyFill="1" applyBorder="1"/>
    <xf numFmtId="164" fontId="8" fillId="29" borderId="32" xfId="1" applyNumberFormat="1" applyFont="1" applyFill="1" applyBorder="1"/>
    <xf numFmtId="164" fontId="8" fillId="28" borderId="22" xfId="0" applyNumberFormat="1" applyFont="1" applyFill="1" applyBorder="1" applyAlignment="1">
      <alignment horizontal="right" vertical="center"/>
    </xf>
    <xf numFmtId="164" fontId="8" fillId="29" borderId="13" xfId="1" applyNumberFormat="1" applyFont="1" applyFill="1" applyBorder="1"/>
    <xf numFmtId="164" fontId="8" fillId="29" borderId="21" xfId="1" applyNumberFormat="1" applyFont="1" applyFill="1" applyBorder="1"/>
    <xf numFmtId="164" fontId="8" fillId="29" borderId="26" xfId="1" applyNumberFormat="1" applyFont="1" applyFill="1" applyBorder="1"/>
    <xf numFmtId="164" fontId="8" fillId="29" borderId="16" xfId="1" applyNumberFormat="1" applyFont="1" applyFill="1" applyBorder="1" applyAlignment="1"/>
    <xf numFmtId="164" fontId="8" fillId="29" borderId="26" xfId="1" applyNumberFormat="1" applyFont="1" applyFill="1" applyBorder="1" applyAlignment="1"/>
    <xf numFmtId="2" fontId="8" fillId="0" borderId="0" xfId="0" applyNumberFormat="1" applyFont="1" applyFill="1" applyBorder="1" applyAlignment="1">
      <alignment horizontal="right" vertical="center"/>
    </xf>
    <xf numFmtId="2" fontId="8" fillId="31" borderId="16" xfId="1" applyNumberFormat="1" applyFont="1" applyFill="1" applyBorder="1" applyAlignment="1" applyProtection="1">
      <alignment horizontal="right"/>
      <protection locked="0"/>
    </xf>
    <xf numFmtId="164" fontId="8" fillId="29" borderId="26" xfId="1" applyNumberFormat="1" applyFont="1" applyFill="1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64" fontId="8" fillId="29" borderId="23" xfId="1" applyNumberFormat="1" applyFont="1" applyFill="1" applyBorder="1" applyAlignment="1">
      <alignment horizontal="right"/>
    </xf>
    <xf numFmtId="164" fontId="8" fillId="29" borderId="23" xfId="1" applyNumberFormat="1" applyFont="1" applyFill="1" applyBorder="1" applyAlignment="1">
      <alignment vertical="top"/>
    </xf>
    <xf numFmtId="164" fontId="8" fillId="29" borderId="0" xfId="1" applyNumberFormat="1" applyFont="1" applyFill="1" applyBorder="1" applyAlignment="1">
      <alignment vertical="top"/>
    </xf>
    <xf numFmtId="164" fontId="8" fillId="29" borderId="13" xfId="1" applyNumberFormat="1" applyFont="1" applyFill="1" applyBorder="1" applyAlignment="1">
      <alignment vertical="top"/>
    </xf>
    <xf numFmtId="164" fontId="8" fillId="29" borderId="34" xfId="1" applyNumberFormat="1" applyFont="1" applyFill="1" applyBorder="1" applyAlignment="1"/>
    <xf numFmtId="43" fontId="8" fillId="0" borderId="1" xfId="1" applyFont="1" applyBorder="1"/>
    <xf numFmtId="174" fontId="8" fillId="28" borderId="0" xfId="2" applyNumberFormat="1" applyFont="1" applyFill="1" applyBorder="1"/>
    <xf numFmtId="174" fontId="8" fillId="31" borderId="0" xfId="2" applyNumberFormat="1" applyFont="1" applyFill="1" applyBorder="1" applyProtection="1">
      <protection locked="0"/>
    </xf>
    <xf numFmtId="174" fontId="8" fillId="29" borderId="3" xfId="1" applyNumberFormat="1" applyFont="1" applyFill="1" applyBorder="1"/>
    <xf numFmtId="165" fontId="11" fillId="28" borderId="34" xfId="1" applyNumberFormat="1" applyFont="1" applyFill="1" applyBorder="1"/>
    <xf numFmtId="0" fontId="33" fillId="0" borderId="0" xfId="0" applyFont="1" applyAlignment="1">
      <alignment horizontal="left" vertical="center"/>
    </xf>
    <xf numFmtId="165" fontId="8" fillId="28" borderId="0" xfId="1" applyNumberFormat="1" applyFont="1" applyFill="1" applyBorder="1" applyAlignment="1" applyProtection="1">
      <alignment horizontal="left" vertical="center"/>
      <protection locked="0"/>
    </xf>
    <xf numFmtId="165" fontId="8" fillId="28" borderId="0" xfId="0" applyNumberFormat="1" applyFont="1" applyFill="1" applyBorder="1"/>
    <xf numFmtId="165" fontId="8" fillId="28" borderId="0" xfId="1" applyNumberFormat="1" applyFont="1" applyFill="1" applyBorder="1" applyAlignment="1">
      <alignment horizontal="center"/>
    </xf>
    <xf numFmtId="165" fontId="11" fillId="28" borderId="34" xfId="1" applyNumberFormat="1" applyFont="1" applyFill="1" applyBorder="1" applyAlignment="1"/>
    <xf numFmtId="165" fontId="8" fillId="0" borderId="0" xfId="0" applyNumberFormat="1" applyFont="1" applyFill="1" applyBorder="1"/>
    <xf numFmtId="165" fontId="8" fillId="28" borderId="16" xfId="1" applyNumberFormat="1" applyFont="1" applyFill="1" applyBorder="1" applyAlignment="1">
      <alignment horizontal="center"/>
    </xf>
    <xf numFmtId="165" fontId="11" fillId="28" borderId="0" xfId="1" applyNumberFormat="1" applyFont="1" applyFill="1" applyBorder="1"/>
    <xf numFmtId="165" fontId="11" fillId="28" borderId="23" xfId="1" applyNumberFormat="1" applyFont="1" applyFill="1" applyBorder="1"/>
    <xf numFmtId="165" fontId="11" fillId="30" borderId="1" xfId="1" applyNumberFormat="1" applyFont="1" applyFill="1" applyBorder="1"/>
    <xf numFmtId="165" fontId="11" fillId="30" borderId="2" xfId="1" applyNumberFormat="1" applyFont="1" applyFill="1" applyBorder="1"/>
    <xf numFmtId="165" fontId="8" fillId="28" borderId="22" xfId="1" applyNumberFormat="1" applyFont="1" applyFill="1" applyBorder="1" applyAlignment="1">
      <alignment horizontal="center"/>
    </xf>
    <xf numFmtId="165" fontId="8" fillId="28" borderId="0" xfId="0" applyNumberFormat="1" applyFont="1" applyFill="1" applyBorder="1" applyAlignment="1">
      <alignment horizontal="right" vertical="center"/>
    </xf>
    <xf numFmtId="165" fontId="8" fillId="28" borderId="13" xfId="0" applyNumberFormat="1" applyFont="1" applyFill="1" applyBorder="1" applyAlignment="1">
      <alignment horizontal="right" vertical="center"/>
    </xf>
    <xf numFmtId="165" fontId="11" fillId="28" borderId="24" xfId="0" applyNumberFormat="1" applyFont="1" applyFill="1" applyBorder="1" applyAlignment="1">
      <alignment horizontal="right" vertical="center"/>
    </xf>
    <xf numFmtId="164" fontId="8" fillId="28" borderId="23" xfId="0" applyNumberFormat="1" applyFont="1" applyFill="1" applyBorder="1" applyAlignment="1">
      <alignment horizontal="right" vertical="center"/>
    </xf>
    <xf numFmtId="164" fontId="8" fillId="28" borderId="0" xfId="0" applyNumberFormat="1" applyFont="1" applyFill="1" applyBorder="1" applyAlignment="1">
      <alignment horizontal="right" vertical="center"/>
    </xf>
    <xf numFmtId="164" fontId="11" fillId="28" borderId="34" xfId="0" applyNumberFormat="1" applyFont="1" applyFill="1" applyBorder="1" applyAlignment="1">
      <alignment horizontal="right" vertical="center"/>
    </xf>
    <xf numFmtId="39" fontId="5" fillId="0" borderId="0" xfId="0" applyNumberFormat="1" applyFont="1" applyBorder="1"/>
    <xf numFmtId="165" fontId="8" fillId="28" borderId="23" xfId="1" applyNumberFormat="1" applyFont="1" applyFill="1" applyBorder="1" applyAlignment="1">
      <alignment vertical="top"/>
    </xf>
    <xf numFmtId="165" fontId="8" fillId="28" borderId="0" xfId="1" applyNumberFormat="1" applyFont="1" applyFill="1" applyBorder="1" applyAlignment="1">
      <alignment vertical="top"/>
    </xf>
    <xf numFmtId="10" fontId="11" fillId="28" borderId="16" xfId="2" applyNumberFormat="1" applyFont="1" applyFill="1" applyBorder="1"/>
    <xf numFmtId="165" fontId="11" fillId="28" borderId="34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 applyAlignment="1">
      <alignment horizontal="center"/>
    </xf>
    <xf numFmtId="165" fontId="11" fillId="28" borderId="31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 applyAlignment="1">
      <alignment vertical="top"/>
    </xf>
    <xf numFmtId="165" fontId="8" fillId="28" borderId="34" xfId="1" applyNumberFormat="1" applyFont="1" applyFill="1" applyBorder="1" applyAlignment="1">
      <alignment vertical="top"/>
    </xf>
    <xf numFmtId="165" fontId="8" fillId="29" borderId="34" xfId="1" applyNumberFormat="1" applyFont="1" applyFill="1" applyBorder="1" applyAlignment="1">
      <alignment horizontal="center" vertical="top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164" fontId="8" fillId="28" borderId="13" xfId="0" applyNumberFormat="1" applyFont="1" applyFill="1" applyBorder="1" applyAlignment="1">
      <alignment horizontal="right" vertical="center"/>
    </xf>
    <xf numFmtId="164" fontId="11" fillId="28" borderId="16" xfId="0" applyNumberFormat="1" applyFont="1" applyFill="1" applyBorder="1" applyAlignment="1">
      <alignment horizontal="right" vertical="center"/>
    </xf>
    <xf numFmtId="164" fontId="11" fillId="28" borderId="16" xfId="0" applyNumberFormat="1" applyFont="1" applyFill="1" applyBorder="1" applyAlignment="1"/>
    <xf numFmtId="164" fontId="11" fillId="28" borderId="16" xfId="0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39" fontId="8" fillId="28" borderId="0" xfId="0" applyNumberFormat="1" applyFont="1" applyFill="1" applyBorder="1" applyAlignment="1">
      <alignment horizontal="right" vertical="center"/>
    </xf>
    <xf numFmtId="164" fontId="38" fillId="0" borderId="0" xfId="0" applyNumberFormat="1" applyFont="1" applyFill="1" applyBorder="1" applyAlignment="1">
      <alignment horizontal="right" vertical="center"/>
    </xf>
    <xf numFmtId="39" fontId="8" fillId="28" borderId="13" xfId="0" applyNumberFormat="1" applyFont="1" applyFill="1" applyBorder="1" applyAlignment="1">
      <alignment horizontal="right" vertical="center"/>
    </xf>
    <xf numFmtId="164" fontId="8" fillId="28" borderId="10" xfId="0" applyNumberFormat="1" applyFont="1" applyFill="1" applyBorder="1" applyAlignment="1">
      <alignment horizontal="right" vertical="center"/>
    </xf>
    <xf numFmtId="39" fontId="8" fillId="28" borderId="22" xfId="0" applyNumberFormat="1" applyFont="1" applyFill="1" applyBorder="1" applyAlignment="1">
      <alignment horizontal="right" vertical="center"/>
    </xf>
    <xf numFmtId="164" fontId="8" fillId="28" borderId="14" xfId="0" applyNumberFormat="1" applyFont="1" applyFill="1" applyBorder="1" applyAlignment="1">
      <alignment horizontal="right" vertical="center"/>
    </xf>
    <xf numFmtId="164" fontId="8" fillId="28" borderId="16" xfId="0" applyNumberFormat="1" applyFont="1" applyFill="1" applyBorder="1" applyAlignment="1">
      <alignment horizontal="right" vertical="center"/>
    </xf>
    <xf numFmtId="39" fontId="8" fillId="0" borderId="16" xfId="0" applyNumberFormat="1" applyFont="1" applyFill="1" applyBorder="1" applyAlignment="1">
      <alignment horizontal="center" vertical="center"/>
    </xf>
    <xf numFmtId="43" fontId="8" fillId="32" borderId="0" xfId="1" applyFont="1" applyFill="1" applyBorder="1" applyAlignment="1">
      <alignment horizontal="center" vertical="center"/>
    </xf>
    <xf numFmtId="164" fontId="8" fillId="29" borderId="40" xfId="0" applyNumberFormat="1" applyFont="1" applyFill="1" applyBorder="1" applyAlignment="1">
      <alignment horizontal="right" vertical="top"/>
    </xf>
    <xf numFmtId="164" fontId="11" fillId="29" borderId="38" xfId="1" applyNumberFormat="1" applyFont="1" applyFill="1" applyBorder="1" applyAlignment="1">
      <alignment vertical="top"/>
    </xf>
    <xf numFmtId="164" fontId="11" fillId="29" borderId="40" xfId="1" applyNumberFormat="1" applyFont="1" applyFill="1" applyBorder="1" applyAlignment="1">
      <alignment vertical="top"/>
    </xf>
    <xf numFmtId="164" fontId="8" fillId="29" borderId="38" xfId="1" applyNumberFormat="1" applyFont="1" applyFill="1" applyBorder="1" applyAlignment="1">
      <alignment vertical="top"/>
    </xf>
    <xf numFmtId="164" fontId="11" fillId="29" borderId="34" xfId="0" applyNumberFormat="1" applyFont="1" applyFill="1" applyBorder="1" applyAlignment="1">
      <alignment horizontal="right" vertical="center"/>
    </xf>
    <xf numFmtId="176" fontId="8" fillId="28" borderId="23" xfId="1" applyNumberFormat="1" applyFont="1" applyFill="1" applyBorder="1"/>
    <xf numFmtId="176" fontId="8" fillId="28" borderId="0" xfId="1" applyNumberFormat="1" applyFont="1" applyFill="1" applyBorder="1"/>
    <xf numFmtId="43" fontId="11" fillId="28" borderId="24" xfId="1" applyNumberFormat="1" applyFont="1" applyFill="1" applyBorder="1"/>
    <xf numFmtId="43" fontId="8" fillId="28" borderId="23" xfId="1" applyNumberFormat="1" applyFont="1" applyFill="1" applyBorder="1"/>
    <xf numFmtId="43" fontId="8" fillId="28" borderId="24" xfId="1" applyNumberFormat="1" applyFont="1" applyFill="1" applyBorder="1"/>
    <xf numFmtId="43" fontId="11" fillId="28" borderId="23" xfId="1" applyNumberFormat="1" applyFont="1" applyFill="1" applyBorder="1"/>
    <xf numFmtId="174" fontId="11" fillId="28" borderId="24" xfId="2" applyNumberFormat="1" applyFont="1" applyFill="1" applyBorder="1"/>
    <xf numFmtId="14" fontId="11" fillId="2" borderId="4" xfId="0" applyNumberFormat="1" applyFont="1" applyFill="1" applyBorder="1" applyAlignment="1">
      <alignment horizontal="center" vertical="center"/>
    </xf>
    <xf numFmtId="39" fontId="8" fillId="33" borderId="16" xfId="0" applyNumberFormat="1" applyFont="1" applyFill="1" applyBorder="1" applyAlignment="1">
      <alignment horizontal="center" vertical="center"/>
    </xf>
    <xf numFmtId="164" fontId="8" fillId="28" borderId="23" xfId="0" applyNumberFormat="1" applyFont="1" applyFill="1" applyBorder="1" applyAlignment="1">
      <alignment horizontal="right" vertical="top"/>
    </xf>
    <xf numFmtId="164" fontId="8" fillId="28" borderId="0" xfId="0" applyNumberFormat="1" applyFont="1" applyFill="1" applyBorder="1" applyAlignment="1">
      <alignment horizontal="right" vertical="top"/>
    </xf>
    <xf numFmtId="164" fontId="8" fillId="28" borderId="13" xfId="0" applyNumberFormat="1" applyFont="1" applyFill="1" applyBorder="1" applyAlignment="1">
      <alignment horizontal="right" vertical="top"/>
    </xf>
    <xf numFmtId="164" fontId="11" fillId="28" borderId="38" xfId="0" applyNumberFormat="1" applyFont="1" applyFill="1" applyBorder="1" applyAlignment="1">
      <alignment horizontal="right" vertical="top"/>
    </xf>
    <xf numFmtId="39" fontId="11" fillId="28" borderId="16" xfId="0" applyNumberFormat="1" applyFont="1" applyFill="1" applyBorder="1" applyAlignment="1">
      <alignment horizontal="right" vertical="center"/>
    </xf>
    <xf numFmtId="164" fontId="11" fillId="28" borderId="0" xfId="0" applyNumberFormat="1" applyFont="1" applyFill="1" applyBorder="1" applyAlignment="1">
      <alignment horizontal="right" vertical="top"/>
    </xf>
    <xf numFmtId="164" fontId="11" fillId="28" borderId="41" xfId="0" applyNumberFormat="1" applyFont="1" applyFill="1" applyBorder="1" applyAlignment="1">
      <alignment horizontal="right" vertical="top"/>
    </xf>
    <xf numFmtId="164" fontId="11" fillId="28" borderId="34" xfId="0" applyNumberFormat="1" applyFont="1" applyFill="1" applyBorder="1" applyAlignment="1">
      <alignment horizontal="right"/>
    </xf>
    <xf numFmtId="43" fontId="8" fillId="28" borderId="13" xfId="1" applyNumberFormat="1" applyFont="1" applyFill="1" applyBorder="1"/>
    <xf numFmtId="43" fontId="11" fillId="28" borderId="34" xfId="1" applyNumberFormat="1" applyFont="1" applyFill="1" applyBorder="1"/>
    <xf numFmtId="43" fontId="11" fillId="28" borderId="16" xfId="1" applyNumberFormat="1" applyFont="1" applyFill="1" applyBorder="1"/>
    <xf numFmtId="43" fontId="8" fillId="28" borderId="0" xfId="1" applyNumberFormat="1" applyFont="1" applyFill="1" applyBorder="1"/>
    <xf numFmtId="43" fontId="8" fillId="28" borderId="22" xfId="1" applyNumberFormat="1" applyFont="1" applyFill="1" applyBorder="1"/>
    <xf numFmtId="174" fontId="8" fillId="31" borderId="24" xfId="2" applyNumberFormat="1" applyFont="1" applyFill="1" applyBorder="1" applyProtection="1">
      <protection locked="0"/>
    </xf>
    <xf numFmtId="165" fontId="8" fillId="0" borderId="0" xfId="1" quotePrefix="1" applyNumberFormat="1" applyFont="1" applyFill="1" applyBorder="1" applyAlignment="1">
      <alignment horizontal="center" vertical="center"/>
    </xf>
    <xf numFmtId="43" fontId="8" fillId="0" borderId="12" xfId="1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/>
    <xf numFmtId="165" fontId="11" fillId="28" borderId="34" xfId="1" applyNumberFormat="1" applyFont="1" applyFill="1" applyBorder="1" applyAlignment="1">
      <alignment horizontal="left" vertical="center"/>
    </xf>
    <xf numFmtId="165" fontId="11" fillId="28" borderId="34" xfId="1" applyNumberFormat="1" applyFont="1" applyFill="1" applyBorder="1" applyAlignment="1">
      <alignment vertical="top"/>
    </xf>
    <xf numFmtId="43" fontId="8" fillId="0" borderId="0" xfId="1" quotePrefix="1" applyFont="1" applyBorder="1" applyAlignment="1">
      <alignment horizontal="center" vertical="center"/>
    </xf>
    <xf numFmtId="14" fontId="11" fillId="2" borderId="42" xfId="0" applyNumberFormat="1" applyFont="1" applyFill="1" applyBorder="1" applyAlignment="1">
      <alignment horizontal="center" vertical="center"/>
    </xf>
    <xf numFmtId="0" fontId="11" fillId="2" borderId="42" xfId="93" applyFont="1" applyFill="1" applyBorder="1" applyAlignment="1">
      <alignment horizontal="center" vertical="center"/>
    </xf>
    <xf numFmtId="165" fontId="8" fillId="29" borderId="13" xfId="1" applyNumberFormat="1" applyFont="1" applyFill="1" applyBorder="1"/>
    <xf numFmtId="43" fontId="8" fillId="0" borderId="0" xfId="0" applyNumberFormat="1" applyFont="1"/>
    <xf numFmtId="0" fontId="5" fillId="0" borderId="4" xfId="0" applyFont="1" applyBorder="1" applyAlignment="1" applyProtection="1">
      <alignment horizontal="right"/>
    </xf>
    <xf numFmtId="0" fontId="54" fillId="0" borderId="0" xfId="0" applyFont="1" applyAlignment="1">
      <alignment vertical="center"/>
    </xf>
    <xf numFmtId="0" fontId="31" fillId="0" borderId="0" xfId="0" applyFont="1" applyBorder="1" applyAlignment="1" applyProtection="1">
      <alignment horizontal="center"/>
    </xf>
    <xf numFmtId="0" fontId="31" fillId="0" borderId="4" xfId="0" applyFont="1" applyBorder="1" applyAlignment="1" applyProtection="1">
      <alignment horizontal="center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1" fillId="0" borderId="0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 wrapText="1"/>
    </xf>
    <xf numFmtId="0" fontId="5" fillId="0" borderId="0" xfId="93" applyFont="1" applyFill="1" applyBorder="1" applyAlignment="1">
      <alignment horizontal="left" vertical="top"/>
    </xf>
    <xf numFmtId="0" fontId="12" fillId="2" borderId="25" xfId="93" applyFont="1" applyFill="1" applyBorder="1" applyAlignment="1">
      <alignment horizontal="center" vertical="center"/>
    </xf>
    <xf numFmtId="0" fontId="12" fillId="2" borderId="16" xfId="93" applyFont="1" applyFill="1" applyBorder="1" applyAlignment="1">
      <alignment horizontal="center" vertical="center"/>
    </xf>
    <xf numFmtId="0" fontId="12" fillId="2" borderId="26" xfId="93" applyFont="1" applyFill="1" applyBorder="1" applyAlignment="1">
      <alignment horizontal="center" vertical="center"/>
    </xf>
    <xf numFmtId="0" fontId="49" fillId="2" borderId="25" xfId="93" applyFont="1" applyFill="1" applyBorder="1" applyAlignment="1">
      <alignment horizontal="center" vertical="center"/>
    </xf>
    <xf numFmtId="0" fontId="49" fillId="2" borderId="16" xfId="93" applyFont="1" applyFill="1" applyBorder="1" applyAlignment="1">
      <alignment horizontal="center" vertical="center"/>
    </xf>
    <xf numFmtId="0" fontId="49" fillId="2" borderId="26" xfId="93" applyFont="1" applyFill="1" applyBorder="1" applyAlignment="1">
      <alignment horizontal="center" vertical="center"/>
    </xf>
    <xf numFmtId="0" fontId="12" fillId="2" borderId="12" xfId="93" applyFont="1" applyFill="1" applyBorder="1" applyAlignment="1">
      <alignment horizontal="center" vertical="center"/>
    </xf>
    <xf numFmtId="0" fontId="12" fillId="2" borderId="23" xfId="93" applyFont="1" applyFill="1" applyBorder="1" applyAlignment="1">
      <alignment horizontal="center" vertical="center"/>
    </xf>
    <xf numFmtId="0" fontId="12" fillId="2" borderId="5" xfId="93" applyFont="1" applyFill="1" applyBorder="1" applyAlignment="1">
      <alignment horizontal="center" vertical="center"/>
    </xf>
    <xf numFmtId="0" fontId="12" fillId="2" borderId="0" xfId="93" applyFont="1" applyFill="1" applyBorder="1" applyAlignment="1">
      <alignment horizontal="center" vertical="center"/>
    </xf>
    <xf numFmtId="0" fontId="12" fillId="2" borderId="7" xfId="93" applyFont="1" applyFill="1" applyBorder="1" applyAlignment="1">
      <alignment horizontal="center" vertical="center"/>
    </xf>
    <xf numFmtId="0" fontId="12" fillId="2" borderId="24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47" fillId="2" borderId="14" xfId="93" applyFont="1" applyFill="1" applyBorder="1" applyAlignment="1">
      <alignment horizontal="center" vertical="center"/>
    </xf>
    <xf numFmtId="0" fontId="47" fillId="2" borderId="10" xfId="93" applyFont="1" applyFill="1" applyBorder="1" applyAlignment="1">
      <alignment horizontal="center" vertical="center"/>
    </xf>
    <xf numFmtId="0" fontId="47" fillId="2" borderId="11" xfId="93" applyFont="1" applyFill="1" applyBorder="1" applyAlignment="1">
      <alignment horizontal="center" vertical="center"/>
    </xf>
  </cellXfs>
  <cellStyles count="150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139" xfId="149"/>
    <cellStyle name="Normal 2" xfId="3"/>
    <cellStyle name="Normal 2 2" xfId="8"/>
    <cellStyle name="Normal 2 2 10" xfId="14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FFFF99"/>
      <color rgb="FFCCECFF"/>
      <color rgb="FFFF33CC"/>
      <color rgb="FF99CCFF"/>
      <color rgb="FFFFCCFF"/>
      <color rgb="FFC0C0C0"/>
      <color rgb="FFCCFF66"/>
      <color rgb="FFCCFFCC"/>
      <color rgb="FFFF99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29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  <sheetName val="CashFlows"/>
      <sheetName val="Financial Summary"/>
      <sheetName val="MAIN INDEX"/>
      <sheetName val="Lambton:Total FBU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/>
          <cell r="G38"/>
          <cell r="H38"/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/>
          <cell r="G39"/>
          <cell r="H39"/>
          <cell r="I39">
            <v>31</v>
          </cell>
          <cell r="J39"/>
          <cell r="K39"/>
          <cell r="L39"/>
          <cell r="M39"/>
          <cell r="N39"/>
          <cell r="O39"/>
          <cell r="P39"/>
          <cell r="Q39"/>
        </row>
        <row r="40">
          <cell r="D40" t="str">
            <v>Total Purchases</v>
          </cell>
          <cell r="F40"/>
          <cell r="G40"/>
          <cell r="H40"/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/>
          <cell r="G42"/>
          <cell r="H42"/>
          <cell r="I42"/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/>
          <cell r="G44"/>
          <cell r="H44"/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/>
          <cell r="G45"/>
          <cell r="H45"/>
          <cell r="I45">
            <v>5724.088914374538</v>
          </cell>
          <cell r="J45"/>
          <cell r="K45"/>
          <cell r="L45"/>
          <cell r="M45"/>
          <cell r="N45"/>
          <cell r="O45"/>
          <cell r="P45"/>
          <cell r="Q45"/>
        </row>
        <row r="46">
          <cell r="D46" t="str">
            <v>Total Purchases</v>
          </cell>
          <cell r="F46"/>
          <cell r="G46"/>
          <cell r="H46"/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/>
          <cell r="G48"/>
          <cell r="H48"/>
          <cell r="I48"/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  <sheetName val="Codes"/>
      <sheetName val="Rates"/>
    </sheetNames>
    <sheetDataSet>
      <sheetData sheetId="0" refreshError="1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 refreshError="1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 refreshError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 refreshError="1"/>
      <sheetData sheetId="3" refreshError="1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 refreshError="1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 refreshError="1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 refreshError="1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 refreshError="1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 refreshError="1"/>
      <sheetData sheetId="9" refreshError="1"/>
      <sheetData sheetId="10" refreshError="1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 refreshError="1"/>
      <sheetData sheetId="12" refreshError="1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B2" t="str">
            <v>ufd-07-FRP-final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2">
          <cell r="B2" t="str">
            <v>ilw-07-FRP-final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2">
          <cell r="B2" t="str">
            <v>llw-07-FRP-final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>
        <row r="2">
          <cell r="B2" t="str">
            <v>bndl-07-FRP-final</v>
          </cell>
        </row>
      </sheetData>
      <sheetData sheetId="53" refreshError="1"/>
      <sheetData sheetId="54" refreshError="1"/>
      <sheetData sheetId="55" refreshError="1">
        <row r="106">
          <cell r="X106">
            <v>2954017</v>
          </cell>
        </row>
        <row r="108">
          <cell r="X108" t="b">
            <v>1</v>
          </cell>
        </row>
      </sheetData>
      <sheetData sheetId="56" refreshError="1"/>
      <sheetData sheetId="57" refreshError="1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 refreshError="1">
        <row r="106">
          <cell r="X106">
            <v>12678.3</v>
          </cell>
        </row>
      </sheetData>
      <sheetData sheetId="59" refreshError="1"/>
      <sheetData sheetId="60" refreshError="1">
        <row r="106">
          <cell r="X106">
            <v>75126.05181333331</v>
          </cell>
        </row>
      </sheetData>
      <sheetData sheetId="61" refreshError="1"/>
      <sheetData sheetId="62" refreshError="1"/>
      <sheetData sheetId="63" refreshError="1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 refreshError="1">
        <row r="22">
          <cell r="AC22" t="b">
            <v>0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  <sheetName val="2016 ProvExpFcst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 refreshError="1">
        <row r="1">
          <cell r="B1">
            <v>37826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MAIN INDEX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 t="str">
            <v/>
          </cell>
          <cell r="J8">
            <v>35.1145</v>
          </cell>
          <cell r="K8">
            <v>62697.599999999999</v>
          </cell>
          <cell r="L8">
            <v>11042.85</v>
          </cell>
          <cell r="M8" t="str">
            <v/>
          </cell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/>
          </cell>
          <cell r="J10" t="str">
            <v/>
          </cell>
          <cell r="K10">
            <v>0</v>
          </cell>
          <cell r="L10">
            <v>0</v>
          </cell>
          <cell r="M10" t="str">
            <v/>
          </cell>
          <cell r="N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/>
          </cell>
          <cell r="J11" t="str">
            <v/>
          </cell>
          <cell r="K11">
            <v>0</v>
          </cell>
          <cell r="L11">
            <v>0</v>
          </cell>
          <cell r="M11" t="str">
            <v/>
          </cell>
          <cell r="N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 t="str">
            <v/>
          </cell>
          <cell r="K12">
            <v>46302</v>
          </cell>
          <cell r="L12">
            <v>23927</v>
          </cell>
          <cell r="M12">
            <v>23.927</v>
          </cell>
          <cell r="N12" t="str">
            <v/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/>
          </cell>
          <cell r="J17" t="str">
            <v/>
          </cell>
          <cell r="K17">
            <v>0</v>
          </cell>
          <cell r="L17">
            <v>0</v>
          </cell>
          <cell r="M17" t="str">
            <v/>
          </cell>
          <cell r="N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/>
          </cell>
          <cell r="J19" t="str">
            <v/>
          </cell>
          <cell r="K19">
            <v>0</v>
          </cell>
          <cell r="L19">
            <v>0</v>
          </cell>
          <cell r="M19" t="str">
            <v/>
          </cell>
          <cell r="N19" t="str">
            <v/>
          </cell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/>
          </cell>
          <cell r="J20" t="str">
            <v/>
          </cell>
          <cell r="K20">
            <v>0</v>
          </cell>
          <cell r="L20">
            <v>0</v>
          </cell>
          <cell r="M20" t="str">
            <v/>
          </cell>
          <cell r="N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 t="str">
            <v/>
          </cell>
          <cell r="K21">
            <v>26432</v>
          </cell>
          <cell r="L21">
            <v>2957.3160000000025</v>
          </cell>
          <cell r="M21">
            <v>5.3769381818181863</v>
          </cell>
          <cell r="N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  <sheetName val="MPLDec31"/>
    </sheetNames>
    <sheetDataSet>
      <sheetData sheetId="0" refreshError="1">
        <row r="12">
          <cell r="B12" t="str">
            <v>EP Support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  <sheetName val="Lac_Seul"/>
      <sheetName val="Lennox_RMR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51"/>
  <sheetViews>
    <sheetView showGridLines="0" topLeftCell="A13" zoomScale="70" zoomScaleNormal="70" workbookViewId="0"/>
  </sheetViews>
  <sheetFormatPr defaultColWidth="0" defaultRowHeight="12.5" zeroHeight="1"/>
  <cols>
    <col min="1" max="14" width="10.7265625" style="109" customWidth="1"/>
    <col min="15" max="16384" width="9.26953125" style="109" hidden="1"/>
  </cols>
  <sheetData>
    <row r="1" spans="1:14">
      <c r="A1" s="401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3" t="s">
        <v>289</v>
      </c>
      <c r="N1" s="111"/>
    </row>
    <row r="2" spans="1:1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383" t="s">
        <v>0</v>
      </c>
      <c r="N2" s="111"/>
    </row>
    <row r="3" spans="1:14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591" t="s">
        <v>285</v>
      </c>
      <c r="N3" s="111"/>
    </row>
    <row r="4" spans="1:14">
      <c r="A4" s="110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591" t="s">
        <v>290</v>
      </c>
      <c r="N4" s="111"/>
    </row>
    <row r="5" spans="1:14">
      <c r="A5" s="110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2"/>
      <c r="N5" s="111"/>
    </row>
    <row r="6" spans="1:14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2"/>
      <c r="N6" s="111"/>
    </row>
    <row r="7" spans="1:14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2"/>
      <c r="N7" s="111"/>
    </row>
    <row r="8" spans="1:14">
      <c r="A8" s="110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2"/>
      <c r="N8" s="111"/>
    </row>
    <row r="9" spans="1:14">
      <c r="A9" s="110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2"/>
      <c r="N9" s="111"/>
    </row>
    <row r="10" spans="1:14">
      <c r="A10" s="110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2"/>
      <c r="N10" s="111"/>
    </row>
    <row r="11" spans="1:14">
      <c r="A11" s="110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2"/>
      <c r="N11" s="111"/>
    </row>
    <row r="12" spans="1:14">
      <c r="A12" s="110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2"/>
      <c r="N12" s="111"/>
    </row>
    <row r="13" spans="1:14">
      <c r="A13" s="110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2"/>
      <c r="N13" s="111"/>
    </row>
    <row r="14" spans="1:14">
      <c r="A14" s="110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2"/>
      <c r="N14" s="111"/>
    </row>
    <row r="15" spans="1:14">
      <c r="A15" s="110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2"/>
      <c r="N15" s="111"/>
    </row>
    <row r="16" spans="1:14">
      <c r="A16" s="110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2"/>
      <c r="N16" s="111"/>
    </row>
    <row r="17" spans="1:14">
      <c r="A17" s="110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2"/>
      <c r="N17" s="111"/>
    </row>
    <row r="18" spans="1:14" ht="25">
      <c r="A18" s="110"/>
      <c r="B18" s="169" t="s">
        <v>288</v>
      </c>
      <c r="C18" s="169"/>
      <c r="D18" s="169"/>
      <c r="E18" s="169"/>
      <c r="F18" s="169"/>
      <c r="G18" s="169"/>
      <c r="H18" s="169"/>
      <c r="I18" s="111"/>
      <c r="J18" s="111"/>
      <c r="K18" s="111"/>
      <c r="L18" s="111"/>
      <c r="M18" s="112"/>
      <c r="N18" s="111"/>
    </row>
    <row r="19" spans="1:14" ht="20">
      <c r="A19" s="110"/>
      <c r="B19" s="192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2"/>
      <c r="N19" s="111"/>
    </row>
    <row r="20" spans="1:14">
      <c r="A20" s="110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2"/>
      <c r="N20" s="111"/>
    </row>
    <row r="21" spans="1:14">
      <c r="A21" s="110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2"/>
      <c r="N21" s="111"/>
    </row>
    <row r="22" spans="1:14">
      <c r="A22" s="110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2"/>
      <c r="N22" s="111"/>
    </row>
    <row r="23" spans="1:14" ht="35">
      <c r="A23" s="110"/>
      <c r="B23" s="113" t="s">
        <v>0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2"/>
      <c r="N23" s="111"/>
    </row>
    <row r="24" spans="1:14" ht="32.5">
      <c r="A24" s="110"/>
      <c r="B24" s="114" t="s">
        <v>1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2"/>
      <c r="N24" s="111"/>
    </row>
    <row r="25" spans="1:14">
      <c r="A25" s="110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2"/>
      <c r="N25" s="111"/>
    </row>
    <row r="26" spans="1:14">
      <c r="A26" s="110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2"/>
      <c r="N26" s="111"/>
    </row>
    <row r="27" spans="1:14" ht="25">
      <c r="A27" s="110"/>
      <c r="B27" s="115" t="s">
        <v>2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2"/>
      <c r="N27" s="111"/>
    </row>
    <row r="28" spans="1:14" ht="25">
      <c r="A28" s="110"/>
      <c r="B28" s="116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2"/>
      <c r="N28" s="111"/>
    </row>
    <row r="29" spans="1:14">
      <c r="A29" s="110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2"/>
      <c r="N29" s="111"/>
    </row>
    <row r="30" spans="1:14">
      <c r="A30" s="110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2"/>
      <c r="N30" s="111"/>
    </row>
    <row r="31" spans="1:14">
      <c r="A31" s="110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2"/>
      <c r="N31" s="111"/>
    </row>
    <row r="32" spans="1:14">
      <c r="A32" s="110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2"/>
      <c r="N32" s="111"/>
    </row>
    <row r="33" spans="1:14">
      <c r="A33" s="110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2"/>
      <c r="N33" s="111"/>
    </row>
    <row r="34" spans="1:14">
      <c r="A34" s="110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  <c r="N34" s="111"/>
    </row>
    <row r="35" spans="1:14">
      <c r="A35" s="110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2"/>
      <c r="N35" s="111"/>
    </row>
    <row r="36" spans="1:14">
      <c r="A36" s="110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2"/>
      <c r="N36" s="111"/>
    </row>
    <row r="37" spans="1:14">
      <c r="A37" s="110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2"/>
      <c r="N37" s="111"/>
    </row>
    <row r="38" spans="1:14">
      <c r="A38" s="110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2"/>
      <c r="N38" s="111"/>
    </row>
    <row r="39" spans="1:14">
      <c r="A39" s="110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2"/>
      <c r="N39" s="111"/>
    </row>
    <row r="40" spans="1:14">
      <c r="A40" s="110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2"/>
      <c r="N40" s="111"/>
    </row>
    <row r="41" spans="1:14">
      <c r="A41" s="110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2"/>
      <c r="N41" s="111"/>
    </row>
    <row r="42" spans="1:14">
      <c r="A42" s="110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2"/>
      <c r="N42" s="111"/>
    </row>
    <row r="43" spans="1:14">
      <c r="A43" s="110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2"/>
      <c r="N43" s="111"/>
    </row>
    <row r="44" spans="1:14">
      <c r="A44" s="110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2"/>
      <c r="N44" s="111"/>
    </row>
    <row r="45" spans="1:14">
      <c r="A45" s="110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2"/>
      <c r="N45" s="111"/>
    </row>
    <row r="46" spans="1:14">
      <c r="A46" s="110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2"/>
      <c r="N46" s="111"/>
    </row>
    <row r="47" spans="1:14">
      <c r="A47" s="110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2"/>
      <c r="N47" s="111"/>
    </row>
    <row r="48" spans="1:14">
      <c r="A48" s="110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2"/>
    </row>
    <row r="49" spans="1:13">
      <c r="A49" s="110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2"/>
    </row>
    <row r="50" spans="1:13">
      <c r="A50" s="117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9"/>
    </row>
    <row r="51" spans="1:13"/>
  </sheetData>
  <pageMargins left="1" right="1" top="1" bottom="1" header="0.5" footer="0.5"/>
  <pageSetup paperSize="17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D68"/>
  <sheetViews>
    <sheetView showGridLines="0" view="pageBreakPreview" zoomScale="60" zoomScaleNormal="55" workbookViewId="0">
      <selection activeCell="B2" sqref="B2"/>
    </sheetView>
  </sheetViews>
  <sheetFormatPr defaultColWidth="0" defaultRowHeight="12.5" zeroHeight="1"/>
  <cols>
    <col min="1" max="1" width="2.7265625" customWidth="1"/>
    <col min="2" max="2" width="9.26953125" customWidth="1"/>
    <col min="3" max="3" width="75.26953125" bestFit="1" customWidth="1"/>
    <col min="4" max="23" width="16.7265625" customWidth="1"/>
    <col min="24" max="24" width="8.7265625" customWidth="1"/>
    <col min="25" max="30" width="0" hidden="1" customWidth="1"/>
    <col min="31" max="16384" width="9.26953125" hidden="1"/>
  </cols>
  <sheetData>
    <row r="1" spans="2:23" ht="18">
      <c r="B1" s="615" t="s">
        <v>218</v>
      </c>
      <c r="C1" s="615"/>
      <c r="D1" s="615"/>
      <c r="E1" s="615"/>
      <c r="F1" s="615"/>
      <c r="G1" s="615"/>
      <c r="H1" s="396"/>
      <c r="I1" s="540"/>
      <c r="J1" s="396"/>
      <c r="K1" s="396"/>
      <c r="L1" s="396"/>
      <c r="M1" s="540"/>
      <c r="N1" s="396"/>
      <c r="O1" s="396"/>
      <c r="P1" s="396"/>
      <c r="Q1" s="540"/>
      <c r="R1" s="47"/>
      <c r="S1" s="47"/>
      <c r="T1" s="47"/>
      <c r="U1" s="47"/>
      <c r="V1" s="47"/>
      <c r="W1" s="389" t="str">
        <f>'1. Cover'!M1</f>
        <v>Updated: 2021-07-16</v>
      </c>
    </row>
    <row r="2" spans="2:23" ht="18">
      <c r="B2" s="592" t="s">
        <v>291</v>
      </c>
      <c r="C2" s="396"/>
      <c r="D2" s="396"/>
      <c r="E2" s="540"/>
      <c r="F2" s="396"/>
      <c r="G2" s="396"/>
      <c r="H2" s="396"/>
      <c r="I2" s="540"/>
      <c r="J2" s="396"/>
      <c r="K2" s="396"/>
      <c r="L2" s="396"/>
      <c r="M2" s="540"/>
      <c r="N2" s="396"/>
      <c r="O2" s="396"/>
      <c r="P2" s="396"/>
      <c r="Q2" s="540"/>
      <c r="R2" s="47"/>
      <c r="S2" s="47"/>
      <c r="T2" s="47"/>
      <c r="U2" s="47"/>
      <c r="V2" s="47"/>
      <c r="W2" s="389" t="str">
        <f>'1. Cover'!M2</f>
        <v>EB-2020-0290</v>
      </c>
    </row>
    <row r="3" spans="2:23" ht="18">
      <c r="B3" s="396"/>
      <c r="C3" s="396"/>
      <c r="D3" s="396"/>
      <c r="E3" s="540"/>
      <c r="F3" s="396"/>
      <c r="G3" s="396"/>
      <c r="H3" s="396"/>
      <c r="I3" s="540"/>
      <c r="J3" s="396"/>
      <c r="K3" s="396"/>
      <c r="L3" s="396"/>
      <c r="M3" s="540"/>
      <c r="N3" s="396"/>
      <c r="O3" s="396"/>
      <c r="P3" s="396"/>
      <c r="Q3" s="540"/>
      <c r="R3" s="47"/>
      <c r="S3" s="47"/>
      <c r="T3" s="47"/>
      <c r="U3" s="47"/>
      <c r="V3" s="47"/>
      <c r="W3" s="389" t="str">
        <f>'1. Cover'!M3</f>
        <v>Draft Payment Amounts Order</v>
      </c>
    </row>
    <row r="4" spans="2:23" ht="18">
      <c r="B4" s="396"/>
      <c r="C4" s="396"/>
      <c r="D4" s="396"/>
      <c r="E4" s="540"/>
      <c r="F4" s="396"/>
      <c r="G4" s="396"/>
      <c r="H4" s="396"/>
      <c r="I4" s="540"/>
      <c r="J4" s="396"/>
      <c r="K4" s="396"/>
      <c r="L4" s="396"/>
      <c r="M4" s="540"/>
      <c r="N4" s="396"/>
      <c r="O4" s="396"/>
      <c r="P4" s="396"/>
      <c r="Q4" s="540"/>
      <c r="R4" s="47"/>
      <c r="S4" s="47"/>
      <c r="T4" s="47"/>
      <c r="U4" s="47"/>
      <c r="V4" s="47"/>
      <c r="W4" s="389" t="str">
        <f>'1. Cover'!M4</f>
        <v>Appendix G</v>
      </c>
    </row>
    <row r="5" spans="2:23" ht="18.5" thickBot="1">
      <c r="B5" s="396"/>
      <c r="C5" s="396"/>
      <c r="D5" s="396"/>
      <c r="E5" s="540"/>
      <c r="F5" s="396"/>
      <c r="G5" s="396"/>
      <c r="H5" s="396"/>
      <c r="I5" s="540"/>
      <c r="J5" s="396"/>
      <c r="K5" s="396"/>
      <c r="L5" s="396"/>
      <c r="M5" s="540"/>
      <c r="N5" s="396"/>
      <c r="O5" s="396"/>
      <c r="P5" s="396"/>
      <c r="Q5" s="540"/>
      <c r="R5" s="47"/>
      <c r="S5" s="47"/>
      <c r="T5" s="47"/>
      <c r="U5" s="47"/>
      <c r="V5" s="47"/>
      <c r="W5" s="47"/>
    </row>
    <row r="6" spans="2:23" ht="16.5" customHeight="1" thickBot="1">
      <c r="B6" s="2"/>
      <c r="C6" s="2"/>
      <c r="D6" s="607" t="s">
        <v>219</v>
      </c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9"/>
    </row>
    <row r="7" spans="2:23" ht="15.5">
      <c r="B7" s="101"/>
      <c r="C7" s="100"/>
      <c r="D7" s="617">
        <v>2022</v>
      </c>
      <c r="E7" s="605"/>
      <c r="F7" s="605"/>
      <c r="G7" s="606"/>
      <c r="H7" s="617">
        <v>2023</v>
      </c>
      <c r="I7" s="605"/>
      <c r="J7" s="605"/>
      <c r="K7" s="606"/>
      <c r="L7" s="617">
        <v>2024</v>
      </c>
      <c r="M7" s="605"/>
      <c r="N7" s="605"/>
      <c r="O7" s="606"/>
      <c r="P7" s="617">
        <v>2025</v>
      </c>
      <c r="Q7" s="605"/>
      <c r="R7" s="605"/>
      <c r="S7" s="606"/>
      <c r="T7" s="617">
        <v>2026</v>
      </c>
      <c r="U7" s="605"/>
      <c r="V7" s="605"/>
      <c r="W7" s="606"/>
    </row>
    <row r="8" spans="2:23" ht="15.5">
      <c r="B8" s="49" t="s">
        <v>22</v>
      </c>
      <c r="C8" s="167"/>
      <c r="D8" s="202" t="s">
        <v>23</v>
      </c>
      <c r="E8" s="410" t="s">
        <v>268</v>
      </c>
      <c r="F8" s="410" t="s">
        <v>24</v>
      </c>
      <c r="G8" s="474" t="s">
        <v>24</v>
      </c>
      <c r="H8" s="202" t="s">
        <v>23</v>
      </c>
      <c r="I8" s="410" t="s">
        <v>268</v>
      </c>
      <c r="J8" s="410" t="s">
        <v>24</v>
      </c>
      <c r="K8" s="474" t="s">
        <v>24</v>
      </c>
      <c r="L8" s="202" t="s">
        <v>23</v>
      </c>
      <c r="M8" s="410" t="s">
        <v>268</v>
      </c>
      <c r="N8" s="410" t="s">
        <v>24</v>
      </c>
      <c r="O8" s="474" t="s">
        <v>24</v>
      </c>
      <c r="P8" s="202" t="s">
        <v>23</v>
      </c>
      <c r="Q8" s="410" t="s">
        <v>268</v>
      </c>
      <c r="R8" s="410" t="s">
        <v>24</v>
      </c>
      <c r="S8" s="474" t="s">
        <v>24</v>
      </c>
      <c r="T8" s="202" t="s">
        <v>23</v>
      </c>
      <c r="U8" s="410" t="s">
        <v>268</v>
      </c>
      <c r="V8" s="410" t="s">
        <v>24</v>
      </c>
      <c r="W8" s="474" t="s">
        <v>24</v>
      </c>
    </row>
    <row r="9" spans="2:23" ht="16" thickBot="1">
      <c r="B9" s="50" t="s">
        <v>7</v>
      </c>
      <c r="C9" s="168" t="s">
        <v>25</v>
      </c>
      <c r="D9" s="255">
        <f>'4a. OEB_Adjustment_Input_Sheet'!$E$9</f>
        <v>44196</v>
      </c>
      <c r="E9" s="254" t="s">
        <v>269</v>
      </c>
      <c r="F9" s="174" t="s">
        <v>27</v>
      </c>
      <c r="G9" s="11" t="s">
        <v>28</v>
      </c>
      <c r="H9" s="255">
        <f>'4a. OEB_Adjustment_Input_Sheet'!$E$9</f>
        <v>44196</v>
      </c>
      <c r="I9" s="254" t="s">
        <v>269</v>
      </c>
      <c r="J9" s="174" t="s">
        <v>27</v>
      </c>
      <c r="K9" s="11" t="s">
        <v>28</v>
      </c>
      <c r="L9" s="255">
        <f>'4a. OEB_Adjustment_Input_Sheet'!$E$9</f>
        <v>44196</v>
      </c>
      <c r="M9" s="254" t="s">
        <v>273</v>
      </c>
      <c r="N9" s="174" t="s">
        <v>27</v>
      </c>
      <c r="O9" s="11" t="s">
        <v>28</v>
      </c>
      <c r="P9" s="255">
        <f>'4a. OEB_Adjustment_Input_Sheet'!$E$9</f>
        <v>44196</v>
      </c>
      <c r="Q9" s="254" t="s">
        <v>269</v>
      </c>
      <c r="R9" s="174" t="s">
        <v>27</v>
      </c>
      <c r="S9" s="11" t="s">
        <v>28</v>
      </c>
      <c r="T9" s="255">
        <f>'4a. OEB_Adjustment_Input_Sheet'!$E$9</f>
        <v>44196</v>
      </c>
      <c r="U9" s="254" t="s">
        <v>269</v>
      </c>
      <c r="V9" s="174" t="s">
        <v>27</v>
      </c>
      <c r="W9" s="11" t="s">
        <v>28</v>
      </c>
    </row>
    <row r="10" spans="2:23" ht="15" customHeight="1">
      <c r="B10" s="48"/>
      <c r="C10" s="581"/>
      <c r="D10" s="170" t="s">
        <v>29</v>
      </c>
      <c r="E10" s="170" t="s">
        <v>30</v>
      </c>
      <c r="F10" s="579" t="s">
        <v>283</v>
      </c>
      <c r="G10" s="172" t="s">
        <v>31</v>
      </c>
      <c r="H10" s="586" t="s">
        <v>284</v>
      </c>
      <c r="I10" s="170" t="s">
        <v>32</v>
      </c>
      <c r="J10" s="171" t="s">
        <v>33</v>
      </c>
      <c r="K10" s="172" t="s">
        <v>34</v>
      </c>
      <c r="L10" s="170" t="s">
        <v>35</v>
      </c>
      <c r="M10" s="170" t="s">
        <v>36</v>
      </c>
      <c r="N10" s="171" t="s">
        <v>37</v>
      </c>
      <c r="O10" s="172" t="s">
        <v>38</v>
      </c>
      <c r="P10" s="170" t="s">
        <v>39</v>
      </c>
      <c r="Q10" s="170" t="s">
        <v>40</v>
      </c>
      <c r="R10" s="171" t="s">
        <v>41</v>
      </c>
      <c r="S10" s="172" t="s">
        <v>278</v>
      </c>
      <c r="T10" s="170" t="s">
        <v>279</v>
      </c>
      <c r="U10" s="170" t="s">
        <v>280</v>
      </c>
      <c r="V10" s="171" t="s">
        <v>281</v>
      </c>
      <c r="W10" s="172" t="s">
        <v>282</v>
      </c>
    </row>
    <row r="11" spans="2:23" ht="15.75" customHeight="1" thickBot="1">
      <c r="B11" s="48"/>
      <c r="C11" s="85"/>
      <c r="D11" s="201"/>
      <c r="E11" s="170"/>
      <c r="F11" s="171"/>
      <c r="G11" s="172"/>
      <c r="H11" s="316"/>
      <c r="I11" s="550"/>
      <c r="J11" s="317"/>
      <c r="K11" s="318"/>
      <c r="L11" s="316"/>
      <c r="M11" s="550"/>
      <c r="N11" s="317"/>
      <c r="O11" s="318"/>
      <c r="P11" s="316"/>
      <c r="Q11" s="550"/>
      <c r="R11" s="317"/>
      <c r="S11" s="318"/>
      <c r="T11" s="316"/>
      <c r="U11" s="550"/>
      <c r="V11" s="317"/>
      <c r="W11" s="318"/>
    </row>
    <row r="12" spans="2:23" ht="16.5" customHeight="1" thickBot="1">
      <c r="B12" s="45">
        <v>1</v>
      </c>
      <c r="C12" s="84" t="s">
        <v>220</v>
      </c>
      <c r="D12" s="319">
        <v>43.88</v>
      </c>
      <c r="E12" s="564">
        <v>43.88</v>
      </c>
      <c r="F12" s="320"/>
      <c r="G12" s="321">
        <v>43.88</v>
      </c>
      <c r="H12" s="319">
        <v>43.88</v>
      </c>
      <c r="I12" s="564">
        <v>43.88</v>
      </c>
      <c r="J12" s="320"/>
      <c r="K12" s="321">
        <v>43.88</v>
      </c>
      <c r="L12" s="319">
        <v>43.88</v>
      </c>
      <c r="M12" s="564">
        <v>43.88</v>
      </c>
      <c r="N12" s="320"/>
      <c r="O12" s="321">
        <v>43.88</v>
      </c>
      <c r="P12" s="319">
        <v>43.88</v>
      </c>
      <c r="Q12" s="564">
        <v>43.88</v>
      </c>
      <c r="R12" s="320"/>
      <c r="S12" s="321">
        <v>43.88</v>
      </c>
      <c r="T12" s="319">
        <v>43.88</v>
      </c>
      <c r="U12" s="564">
        <v>43.88</v>
      </c>
      <c r="V12" s="320"/>
      <c r="W12" s="321">
        <v>43.88</v>
      </c>
    </row>
    <row r="13" spans="2:23" ht="13" thickBot="1"/>
    <row r="14" spans="2:23" ht="16.5" customHeight="1" thickBot="1">
      <c r="B14" s="2"/>
      <c r="C14" s="2"/>
      <c r="D14" s="611" t="s">
        <v>61</v>
      </c>
      <c r="E14" s="612"/>
      <c r="F14" s="612"/>
      <c r="G14" s="612"/>
      <c r="H14" s="612"/>
      <c r="I14" s="612"/>
      <c r="J14" s="612"/>
      <c r="K14" s="612"/>
      <c r="L14" s="612"/>
      <c r="M14" s="612"/>
      <c r="N14" s="612"/>
      <c r="O14" s="612"/>
      <c r="P14" s="612"/>
      <c r="Q14" s="612"/>
      <c r="R14" s="612"/>
      <c r="S14" s="612"/>
      <c r="T14" s="612"/>
      <c r="U14" s="612"/>
      <c r="V14" s="612"/>
      <c r="W14" s="613"/>
    </row>
    <row r="15" spans="2:23" ht="15.5">
      <c r="B15" s="101"/>
      <c r="C15" s="100"/>
      <c r="D15" s="617">
        <v>2022</v>
      </c>
      <c r="E15" s="605"/>
      <c r="F15" s="605"/>
      <c r="G15" s="606"/>
      <c r="H15" s="617">
        <v>2023</v>
      </c>
      <c r="I15" s="605"/>
      <c r="J15" s="605"/>
      <c r="K15" s="606"/>
      <c r="L15" s="617">
        <v>2024</v>
      </c>
      <c r="M15" s="605"/>
      <c r="N15" s="605"/>
      <c r="O15" s="606"/>
      <c r="P15" s="617">
        <v>2025</v>
      </c>
      <c r="Q15" s="605"/>
      <c r="R15" s="605"/>
      <c r="S15" s="606"/>
      <c r="T15" s="617">
        <v>2026</v>
      </c>
      <c r="U15" s="605"/>
      <c r="V15" s="605"/>
      <c r="W15" s="606"/>
    </row>
    <row r="16" spans="2:23" ht="15.5">
      <c r="B16" s="49" t="s">
        <v>22</v>
      </c>
      <c r="C16" s="167"/>
      <c r="D16" s="202" t="s">
        <v>23</v>
      </c>
      <c r="E16" s="410" t="s">
        <v>268</v>
      </c>
      <c r="F16" s="410" t="s">
        <v>24</v>
      </c>
      <c r="G16" s="474" t="s">
        <v>24</v>
      </c>
      <c r="H16" s="202" t="s">
        <v>23</v>
      </c>
      <c r="I16" s="410" t="s">
        <v>268</v>
      </c>
      <c r="J16" s="410" t="s">
        <v>24</v>
      </c>
      <c r="K16" s="474" t="s">
        <v>24</v>
      </c>
      <c r="L16" s="202" t="s">
        <v>23</v>
      </c>
      <c r="M16" s="410" t="s">
        <v>268</v>
      </c>
      <c r="N16" s="410" t="s">
        <v>24</v>
      </c>
      <c r="O16" s="474" t="s">
        <v>24</v>
      </c>
      <c r="P16" s="202" t="s">
        <v>23</v>
      </c>
      <c r="Q16" s="410" t="s">
        <v>268</v>
      </c>
      <c r="R16" s="410" t="s">
        <v>24</v>
      </c>
      <c r="S16" s="474" t="s">
        <v>24</v>
      </c>
      <c r="T16" s="202" t="s">
        <v>23</v>
      </c>
      <c r="U16" s="410" t="s">
        <v>268</v>
      </c>
      <c r="V16" s="410" t="s">
        <v>24</v>
      </c>
      <c r="W16" s="474" t="s">
        <v>24</v>
      </c>
    </row>
    <row r="17" spans="2:23" ht="16" thickBot="1">
      <c r="B17" s="50" t="s">
        <v>7</v>
      </c>
      <c r="C17" s="168" t="s">
        <v>25</v>
      </c>
      <c r="D17" s="255">
        <f>'4a. OEB_Adjustment_Input_Sheet'!$E$9</f>
        <v>44196</v>
      </c>
      <c r="E17" s="254" t="s">
        <v>269</v>
      </c>
      <c r="F17" s="174" t="s">
        <v>27</v>
      </c>
      <c r="G17" s="11" t="s">
        <v>28</v>
      </c>
      <c r="H17" s="255">
        <f>'4a. OEB_Adjustment_Input_Sheet'!$E$9</f>
        <v>44196</v>
      </c>
      <c r="I17" s="254" t="s">
        <v>269</v>
      </c>
      <c r="J17" s="174" t="s">
        <v>27</v>
      </c>
      <c r="K17" s="11" t="s">
        <v>28</v>
      </c>
      <c r="L17" s="255">
        <f>'4a. OEB_Adjustment_Input_Sheet'!$E$9</f>
        <v>44196</v>
      </c>
      <c r="M17" s="254" t="s">
        <v>269</v>
      </c>
      <c r="N17" s="174" t="s">
        <v>27</v>
      </c>
      <c r="O17" s="11" t="s">
        <v>28</v>
      </c>
      <c r="P17" s="255">
        <f>'4a. OEB_Adjustment_Input_Sheet'!$E$9</f>
        <v>44196</v>
      </c>
      <c r="Q17" s="254" t="s">
        <v>269</v>
      </c>
      <c r="R17" s="174" t="s">
        <v>27</v>
      </c>
      <c r="S17" s="11" t="s">
        <v>28</v>
      </c>
      <c r="T17" s="255">
        <f>'4a. OEB_Adjustment_Input_Sheet'!$E$9</f>
        <v>44196</v>
      </c>
      <c r="U17" s="254" t="s">
        <v>269</v>
      </c>
      <c r="V17" s="174" t="s">
        <v>27</v>
      </c>
      <c r="W17" s="11" t="s">
        <v>28</v>
      </c>
    </row>
    <row r="18" spans="2:23" ht="15.5">
      <c r="B18" s="48"/>
      <c r="C18" s="85"/>
      <c r="D18" s="580" t="s">
        <v>29</v>
      </c>
      <c r="E18" s="170" t="s">
        <v>30</v>
      </c>
      <c r="F18" s="579" t="s">
        <v>283</v>
      </c>
      <c r="G18" s="172" t="s">
        <v>31</v>
      </c>
      <c r="H18" s="586" t="s">
        <v>284</v>
      </c>
      <c r="I18" s="170" t="s">
        <v>32</v>
      </c>
      <c r="J18" s="171" t="s">
        <v>33</v>
      </c>
      <c r="K18" s="172" t="s">
        <v>34</v>
      </c>
      <c r="L18" s="170" t="s">
        <v>35</v>
      </c>
      <c r="M18" s="170" t="s">
        <v>36</v>
      </c>
      <c r="N18" s="171" t="s">
        <v>37</v>
      </c>
      <c r="O18" s="172" t="s">
        <v>38</v>
      </c>
      <c r="P18" s="170" t="s">
        <v>39</v>
      </c>
      <c r="Q18" s="170" t="s">
        <v>40</v>
      </c>
      <c r="R18" s="171" t="s">
        <v>41</v>
      </c>
      <c r="S18" s="172" t="s">
        <v>278</v>
      </c>
      <c r="T18" s="170" t="s">
        <v>279</v>
      </c>
      <c r="U18" s="170" t="s">
        <v>280</v>
      </c>
      <c r="V18" s="171" t="s">
        <v>281</v>
      </c>
      <c r="W18" s="172" t="s">
        <v>282</v>
      </c>
    </row>
    <row r="19" spans="2:23" ht="13" thickBot="1">
      <c r="B19" s="54"/>
      <c r="C19" s="24"/>
      <c r="D19" s="54"/>
      <c r="E19" s="24"/>
      <c r="F19" s="24"/>
      <c r="G19" s="55"/>
      <c r="H19" s="54"/>
      <c r="I19" s="24"/>
      <c r="J19" s="24"/>
      <c r="K19" s="55"/>
      <c r="L19" s="54"/>
      <c r="M19" s="24"/>
      <c r="N19" s="24"/>
      <c r="O19" s="55"/>
      <c r="P19" s="54"/>
      <c r="Q19" s="24"/>
      <c r="R19" s="24"/>
      <c r="S19" s="55"/>
      <c r="T19" s="54"/>
      <c r="U19" s="24"/>
      <c r="V19" s="24"/>
      <c r="W19" s="55"/>
    </row>
    <row r="20" spans="2:23" ht="16" thickBot="1">
      <c r="B20" s="44">
        <v>2</v>
      </c>
      <c r="C20" s="38" t="s">
        <v>221</v>
      </c>
      <c r="D20" s="160">
        <f>'7. Rev_Req'!D37</f>
        <v>3611.3659159650256</v>
      </c>
      <c r="E20" s="548">
        <f>'7. Rev_Req'!E37</f>
        <v>3511.6757414886306</v>
      </c>
      <c r="F20" s="161">
        <f>G20-E20</f>
        <v>0</v>
      </c>
      <c r="G20" s="162">
        <f>'7. Rev_Req'!G37</f>
        <v>3511.6757414886306</v>
      </c>
      <c r="H20" s="160">
        <f>'7. Rev_Req'!H37</f>
        <v>3540.8265248476473</v>
      </c>
      <c r="I20" s="548">
        <f>'7. Rev_Req'!I37</f>
        <v>3425.8911469782834</v>
      </c>
      <c r="J20" s="161">
        <f>K20-I20</f>
        <v>0</v>
      </c>
      <c r="K20" s="162">
        <f>'7. Rev_Req'!K37</f>
        <v>3425.8911469782834</v>
      </c>
      <c r="L20" s="160">
        <f>'7. Rev_Req'!L37</f>
        <v>3644.2096971026244</v>
      </c>
      <c r="M20" s="548">
        <f>'7. Rev_Req'!M37</f>
        <v>3510.5017353668063</v>
      </c>
      <c r="N20" s="161">
        <f>O20-M20</f>
        <v>0</v>
      </c>
      <c r="O20" s="162">
        <f>'7. Rev_Req'!O37</f>
        <v>3510.5017353668063</v>
      </c>
      <c r="P20" s="160">
        <f>'7. Rev_Req'!P37</f>
        <v>3324.5234060371986</v>
      </c>
      <c r="Q20" s="548">
        <f>'7. Rev_Req'!Q37</f>
        <v>3187.9744303387974</v>
      </c>
      <c r="R20" s="161">
        <f>S20-Q20</f>
        <v>0</v>
      </c>
      <c r="S20" s="162">
        <f>'7. Rev_Req'!S37</f>
        <v>3187.9744303387974</v>
      </c>
      <c r="T20" s="160">
        <f>'7. Rev_Req'!T37</f>
        <v>2550.9256777285391</v>
      </c>
      <c r="U20" s="548">
        <f>'7. Rev_Req'!U37</f>
        <v>2428.5361996032566</v>
      </c>
      <c r="V20" s="161">
        <f>W20-U20</f>
        <v>0</v>
      </c>
      <c r="W20" s="162">
        <f>'7. Rev_Req'!W37</f>
        <v>2428.5361996032566</v>
      </c>
    </row>
    <row r="21" spans="2:23" ht="16" thickBot="1">
      <c r="B21" s="54"/>
      <c r="C21" s="24"/>
      <c r="D21" s="78"/>
      <c r="E21" s="61"/>
      <c r="F21" s="61"/>
      <c r="G21" s="77"/>
      <c r="H21" s="78"/>
      <c r="I21" s="61"/>
      <c r="J21" s="61"/>
      <c r="K21" s="77"/>
      <c r="L21" s="78"/>
      <c r="M21" s="61"/>
      <c r="N21" s="61"/>
      <c r="O21" s="77"/>
      <c r="P21" s="78"/>
      <c r="Q21" s="61"/>
      <c r="R21" s="61"/>
      <c r="S21" s="77"/>
      <c r="T21" s="78"/>
      <c r="U21" s="61"/>
      <c r="V21" s="61"/>
      <c r="W21" s="77"/>
    </row>
    <row r="22" spans="2:23" ht="16" thickBot="1">
      <c r="B22" s="44">
        <v>3</v>
      </c>
      <c r="C22" s="38" t="s">
        <v>222</v>
      </c>
      <c r="D22" s="160">
        <f>'7. Rev_Req'!D35</f>
        <v>0</v>
      </c>
      <c r="E22" s="548">
        <f>'7. Rev_Req'!E35</f>
        <v>0</v>
      </c>
      <c r="F22" s="322">
        <f>G22-E22</f>
        <v>0</v>
      </c>
      <c r="G22" s="162">
        <f>'7. Rev_Req'!G35</f>
        <v>0</v>
      </c>
      <c r="H22" s="160">
        <v>9.5390547613850636</v>
      </c>
      <c r="I22" s="548">
        <f>'7. Rev_Req'!I35</f>
        <v>14.944668602328054</v>
      </c>
      <c r="J22" s="161">
        <f>K22-I22</f>
        <v>0</v>
      </c>
      <c r="K22" s="162">
        <f>'7. Rev_Req'!K35</f>
        <v>14.944668602328054</v>
      </c>
      <c r="L22" s="160">
        <v>18.650690153069959</v>
      </c>
      <c r="M22" s="548">
        <f>'7. Rev_Req'!M35</f>
        <v>29.234597728971131</v>
      </c>
      <c r="N22" s="161">
        <f>O22-M22</f>
        <v>0</v>
      </c>
      <c r="O22" s="162">
        <f>'7. Rev_Req'!O35</f>
        <v>29.234597728971131</v>
      </c>
      <c r="P22" s="160">
        <v>25.546493040031301</v>
      </c>
      <c r="Q22" s="548">
        <f>'7. Rev_Req'!Q35</f>
        <v>39.899645412837003</v>
      </c>
      <c r="R22" s="161">
        <f>S22-Q22</f>
        <v>0</v>
      </c>
      <c r="S22" s="162">
        <f>'7. Rev_Req'!S35</f>
        <v>39.899645412837003</v>
      </c>
      <c r="T22" s="160">
        <v>18.033300733095004</v>
      </c>
      <c r="U22" s="548">
        <f>'7. Rev_Req'!U35</f>
        <v>27.575405836878929</v>
      </c>
      <c r="V22" s="161">
        <f>W22-U22</f>
        <v>0</v>
      </c>
      <c r="W22" s="162">
        <f>'7. Rev_Req'!W35</f>
        <v>27.575405836878929</v>
      </c>
    </row>
    <row r="23" spans="2:23" ht="16" thickBot="1">
      <c r="B23" s="44"/>
      <c r="C23" s="38"/>
      <c r="D23" s="159"/>
      <c r="E23" s="157"/>
      <c r="F23" s="157"/>
      <c r="G23" s="158"/>
      <c r="H23" s="159"/>
      <c r="I23" s="157"/>
      <c r="J23" s="157"/>
      <c r="K23" s="158"/>
      <c r="L23" s="159"/>
      <c r="M23" s="157"/>
      <c r="N23" s="157"/>
      <c r="O23" s="158"/>
      <c r="P23" s="159"/>
      <c r="Q23" s="157"/>
      <c r="R23" s="157"/>
      <c r="S23" s="158"/>
      <c r="T23" s="159"/>
      <c r="U23" s="157"/>
      <c r="V23" s="157"/>
      <c r="W23" s="158"/>
    </row>
    <row r="24" spans="2:23" ht="16" thickBot="1">
      <c r="B24" s="44">
        <v>4</v>
      </c>
      <c r="C24" s="38" t="s">
        <v>213</v>
      </c>
      <c r="D24" s="160">
        <f>'4a. OEB_Adjustment_Input_Sheet'!E59</f>
        <v>33.200164176462152</v>
      </c>
      <c r="E24" s="548">
        <f>'4a. OEB_Adjustment_Input_Sheet'!F59</f>
        <v>33.600164176462151</v>
      </c>
      <c r="F24" s="161">
        <f>G24-E24</f>
        <v>0</v>
      </c>
      <c r="G24" s="162">
        <f>'4a. OEB_Adjustment_Input_Sheet'!H59</f>
        <v>33.600164176462151</v>
      </c>
      <c r="H24" s="160">
        <f>'4a. OEB_Adjustment_Input_Sheet'!I59</f>
        <v>30.827702027725657</v>
      </c>
      <c r="I24" s="548">
        <f>'4a. OEB_Adjustment_Input_Sheet'!J59</f>
        <v>31.227702027725655</v>
      </c>
      <c r="J24" s="161">
        <f>K24-I24</f>
        <v>0</v>
      </c>
      <c r="K24" s="162">
        <f>'4a. OEB_Adjustment_Input_Sheet'!L59</f>
        <v>31.227702027725655</v>
      </c>
      <c r="L24" s="160">
        <f>'4a. OEB_Adjustment_Input_Sheet'!M59</f>
        <v>33.299999999999997</v>
      </c>
      <c r="M24" s="548">
        <f>'4a. OEB_Adjustment_Input_Sheet'!N59</f>
        <v>34</v>
      </c>
      <c r="N24" s="161">
        <f>O24-M24</f>
        <v>0</v>
      </c>
      <c r="O24" s="162">
        <f>'4a. OEB_Adjustment_Input_Sheet'!P59</f>
        <v>34</v>
      </c>
      <c r="P24" s="160">
        <f>'4a. OEB_Adjustment_Input_Sheet'!Q59</f>
        <v>30.189065368159635</v>
      </c>
      <c r="Q24" s="548">
        <f>'4a. OEB_Adjustment_Input_Sheet'!R59</f>
        <v>31.089065368159634</v>
      </c>
      <c r="R24" s="161">
        <f>S24-Q24</f>
        <v>0</v>
      </c>
      <c r="S24" s="162">
        <f>'4a. OEB_Adjustment_Input_Sheet'!T59</f>
        <v>31.089065368159634</v>
      </c>
      <c r="T24" s="160">
        <f>'4a. OEB_Adjustment_Input_Sheet'!U59</f>
        <v>21.511204607036518</v>
      </c>
      <c r="U24" s="548">
        <f>'4a. OEB_Adjustment_Input_Sheet'!V59</f>
        <v>21.911204607036517</v>
      </c>
      <c r="V24" s="161">
        <f>W24-U24</f>
        <v>0</v>
      </c>
      <c r="W24" s="162">
        <f>'4a. OEB_Adjustment_Input_Sheet'!X59</f>
        <v>21.911204607036517</v>
      </c>
    </row>
    <row r="25" spans="2:23" ht="16" thickBot="1">
      <c r="B25" s="44"/>
      <c r="C25" s="38"/>
      <c r="D25" s="145"/>
      <c r="E25" s="521"/>
      <c r="F25" s="324"/>
      <c r="G25" s="146"/>
      <c r="H25" s="145"/>
      <c r="I25" s="521"/>
      <c r="J25" s="324"/>
      <c r="K25" s="146"/>
      <c r="L25" s="145"/>
      <c r="M25" s="521"/>
      <c r="N25" s="324"/>
      <c r="O25" s="146"/>
      <c r="P25" s="145"/>
      <c r="Q25" s="521"/>
      <c r="R25" s="324"/>
      <c r="S25" s="146"/>
      <c r="T25" s="145"/>
      <c r="U25" s="521"/>
      <c r="V25" s="324"/>
      <c r="W25" s="146"/>
    </row>
    <row r="26" spans="2:23" ht="16" thickBot="1">
      <c r="B26" s="45">
        <v>5</v>
      </c>
      <c r="C26" s="84" t="s">
        <v>287</v>
      </c>
      <c r="D26" s="90">
        <f>(D20)/D24</f>
        <v>108.77554390304394</v>
      </c>
      <c r="E26" s="549">
        <f>(E20)/E24</f>
        <v>104.51364829784544</v>
      </c>
      <c r="F26" s="91">
        <f>G26-E26</f>
        <v>0</v>
      </c>
      <c r="G26" s="92">
        <f>(G20)/G24</f>
        <v>104.51364829784544</v>
      </c>
      <c r="H26" s="549">
        <f>(H20)/H24</f>
        <v>114.85859444415019</v>
      </c>
      <c r="I26" s="549">
        <f>(I20)/I24</f>
        <v>109.70679635461458</v>
      </c>
      <c r="J26" s="91">
        <f>IFERROR(J17/J21,0)</f>
        <v>0</v>
      </c>
      <c r="K26" s="92">
        <f>(K20)/K24</f>
        <v>109.70679635461458</v>
      </c>
      <c r="L26" s="90">
        <f>(L20)/L24</f>
        <v>109.43572663971847</v>
      </c>
      <c r="M26" s="549">
        <f>(M20)/M24</f>
        <v>103.25005104020019</v>
      </c>
      <c r="N26" s="91">
        <f>O26-M26</f>
        <v>0</v>
      </c>
      <c r="O26" s="92">
        <f>(O20)/O24</f>
        <v>103.25005104020019</v>
      </c>
      <c r="P26" s="90">
        <f>(P20)/P24</f>
        <v>110.12342931105012</v>
      </c>
      <c r="Q26" s="549">
        <f>(Q20)/Q24</f>
        <v>102.54327020084087</v>
      </c>
      <c r="R26" s="91">
        <f>IFERROR(R17/R21,0)</f>
        <v>0</v>
      </c>
      <c r="S26" s="92">
        <f>(S20)/S24</f>
        <v>102.54327020084087</v>
      </c>
      <c r="T26" s="90">
        <f>(T20)/T24</f>
        <v>118.58590554682871</v>
      </c>
      <c r="U26" s="549">
        <f>(U20)/U24</f>
        <v>110.83535767008271</v>
      </c>
      <c r="V26" s="91">
        <f>W26-U26</f>
        <v>0</v>
      </c>
      <c r="W26" s="549">
        <f>(W20)/W24</f>
        <v>110.83535767008271</v>
      </c>
    </row>
    <row r="27" spans="2:23" s="325" customFormat="1" ht="16" thickBot="1">
      <c r="B27" s="75"/>
      <c r="C27" s="39"/>
      <c r="D27" s="159"/>
      <c r="E27" s="157"/>
      <c r="F27" s="326"/>
      <c r="G27" s="158"/>
      <c r="H27" s="159"/>
      <c r="I27" s="157"/>
      <c r="J27" s="326"/>
      <c r="K27" s="158"/>
      <c r="L27" s="159"/>
      <c r="M27" s="157"/>
      <c r="N27" s="326"/>
      <c r="O27" s="158"/>
      <c r="P27" s="159"/>
      <c r="Q27" s="157"/>
      <c r="R27" s="326"/>
      <c r="S27" s="158"/>
      <c r="T27" s="159"/>
      <c r="U27" s="157"/>
      <c r="V27" s="326"/>
      <c r="W27" s="158"/>
    </row>
    <row r="28" spans="2:23" ht="16" thickBot="1">
      <c r="B28" s="45">
        <v>6</v>
      </c>
      <c r="C28" s="84" t="s">
        <v>223</v>
      </c>
      <c r="D28" s="90">
        <v>101.58</v>
      </c>
      <c r="E28" s="549">
        <v>102.06</v>
      </c>
      <c r="F28" s="91">
        <f>IFERROR(F20/F24,0)</f>
        <v>0</v>
      </c>
      <c r="G28" s="549">
        <v>102.06</v>
      </c>
      <c r="H28" s="90">
        <v>105.21</v>
      </c>
      <c r="I28" s="549">
        <v>105.68</v>
      </c>
      <c r="J28" s="91">
        <f>IFERROR(J20/J24,0)</f>
        <v>0</v>
      </c>
      <c r="K28" s="92">
        <v>105.68</v>
      </c>
      <c r="L28" s="90">
        <v>104.49</v>
      </c>
      <c r="M28" s="549">
        <v>103.25</v>
      </c>
      <c r="N28" s="91">
        <f>IFERROR(N20/N24,0)</f>
        <v>0</v>
      </c>
      <c r="O28" s="92">
        <v>103.25</v>
      </c>
      <c r="P28" s="90">
        <v>106.7</v>
      </c>
      <c r="Q28" s="549">
        <v>102.54</v>
      </c>
      <c r="R28" s="91">
        <f>IFERROR(R20/R24,0)</f>
        <v>0</v>
      </c>
      <c r="S28" s="92">
        <v>102.54</v>
      </c>
      <c r="T28" s="90">
        <v>120.67</v>
      </c>
      <c r="U28" s="549">
        <v>110.84</v>
      </c>
      <c r="V28" s="91">
        <f>IFERROR(V20/V24,0)</f>
        <v>0</v>
      </c>
      <c r="W28" s="549">
        <v>110.84</v>
      </c>
    </row>
    <row r="29" spans="2:23" ht="15.5">
      <c r="B29" s="53"/>
      <c r="C29" s="13"/>
      <c r="D29" s="74"/>
      <c r="E29" s="74"/>
      <c r="F29" s="73"/>
      <c r="G29" s="74"/>
      <c r="H29" s="74"/>
      <c r="I29" s="74"/>
      <c r="J29" s="73"/>
      <c r="K29" s="74"/>
      <c r="L29" s="74"/>
      <c r="M29" s="74"/>
      <c r="N29" s="73"/>
      <c r="O29" s="74"/>
      <c r="P29" s="74"/>
      <c r="Q29" s="74"/>
      <c r="R29" s="73"/>
      <c r="S29" s="74"/>
      <c r="T29" s="74"/>
      <c r="U29" s="74"/>
      <c r="V29" s="73"/>
      <c r="W29" s="74"/>
    </row>
    <row r="30" spans="2:23" ht="15.5">
      <c r="B30" s="334" t="s">
        <v>173</v>
      </c>
      <c r="C30" s="13"/>
      <c r="D30" s="13"/>
      <c r="E30" s="13"/>
      <c r="F30" s="73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3"/>
      <c r="S30" s="74"/>
      <c r="T30" s="74"/>
      <c r="U30" s="74"/>
      <c r="V30" s="99"/>
      <c r="W30" s="89"/>
    </row>
    <row r="31" spans="2:23"/>
    <row r="32" spans="2:23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</sheetData>
  <mergeCells count="13">
    <mergeCell ref="B1:G1"/>
    <mergeCell ref="P15:S15"/>
    <mergeCell ref="T15:W15"/>
    <mergeCell ref="H15:K15"/>
    <mergeCell ref="L15:O15"/>
    <mergeCell ref="H7:K7"/>
    <mergeCell ref="L7:O7"/>
    <mergeCell ref="D7:G7"/>
    <mergeCell ref="P7:S7"/>
    <mergeCell ref="T7:W7"/>
    <mergeCell ref="D14:W14"/>
    <mergeCell ref="D15:G15"/>
    <mergeCell ref="D6:W6"/>
  </mergeCells>
  <pageMargins left="1" right="1" top="1" bottom="1" header="0.5" footer="0.5"/>
  <pageSetup paperSize="17" scale="46" orientation="landscape" r:id="rId1"/>
  <headerFooter>
    <oddHeader>&amp;COPG Requested Payment Amounts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D107"/>
  <sheetViews>
    <sheetView showGridLines="0" view="pageBreakPreview" zoomScale="55" zoomScaleNormal="55" zoomScaleSheetLayoutView="55" workbookViewId="0">
      <selection activeCell="B2" sqref="B2"/>
    </sheetView>
  </sheetViews>
  <sheetFormatPr defaultColWidth="0" defaultRowHeight="12.5" zeroHeight="1"/>
  <cols>
    <col min="1" max="1" width="2.7265625" customWidth="1"/>
    <col min="2" max="2" width="9.26953125" customWidth="1"/>
    <col min="3" max="3" width="81.54296875" customWidth="1"/>
    <col min="4" max="25" width="16.7265625" customWidth="1"/>
    <col min="26" max="26" width="8.7265625" customWidth="1"/>
    <col min="27" max="30" width="0" hidden="1" customWidth="1"/>
    <col min="31" max="16384" width="9.26953125" hidden="1"/>
  </cols>
  <sheetData>
    <row r="1" spans="2:28" ht="18">
      <c r="B1" s="615" t="s">
        <v>224</v>
      </c>
      <c r="C1" s="615"/>
      <c r="D1" s="615"/>
      <c r="E1" s="615"/>
      <c r="F1" s="615"/>
      <c r="G1" s="615"/>
      <c r="H1" s="396"/>
      <c r="I1" s="540"/>
      <c r="J1" s="396"/>
      <c r="K1" s="396"/>
      <c r="L1" s="396"/>
      <c r="M1" s="540"/>
      <c r="N1" s="396"/>
      <c r="O1" s="396"/>
      <c r="P1" s="396"/>
      <c r="Q1" s="540"/>
      <c r="R1" s="396"/>
      <c r="S1" s="396"/>
      <c r="T1" s="396"/>
      <c r="U1" s="540"/>
      <c r="V1" s="396"/>
      <c r="W1" s="389" t="str">
        <f>'1. Cover'!M1</f>
        <v>Updated: 2021-07-16</v>
      </c>
      <c r="X1" s="396"/>
      <c r="Y1" s="396"/>
    </row>
    <row r="2" spans="2:28" ht="18">
      <c r="B2" s="592" t="s">
        <v>291</v>
      </c>
      <c r="C2" s="396"/>
      <c r="D2" s="396"/>
      <c r="E2" s="540"/>
      <c r="F2" s="396"/>
      <c r="G2" s="396"/>
      <c r="H2" s="396"/>
      <c r="I2" s="540"/>
      <c r="J2" s="396"/>
      <c r="K2" s="396"/>
      <c r="L2" s="396"/>
      <c r="M2" s="540"/>
      <c r="N2" s="396"/>
      <c r="O2" s="396"/>
      <c r="P2" s="396"/>
      <c r="Q2" s="540"/>
      <c r="R2" s="396"/>
      <c r="S2" s="396"/>
      <c r="T2" s="396"/>
      <c r="U2" s="540"/>
      <c r="V2" s="396"/>
      <c r="W2" s="389" t="str">
        <f>'1. Cover'!M2</f>
        <v>EB-2020-0290</v>
      </c>
      <c r="X2" s="396"/>
      <c r="Y2" s="396"/>
    </row>
    <row r="3" spans="2:28" ht="18">
      <c r="B3" s="396"/>
      <c r="C3" s="396"/>
      <c r="D3" s="396"/>
      <c r="E3" s="540"/>
      <c r="F3" s="396"/>
      <c r="G3" s="396"/>
      <c r="H3" s="396"/>
      <c r="I3" s="540"/>
      <c r="J3" s="396"/>
      <c r="K3" s="396"/>
      <c r="L3" s="396"/>
      <c r="M3" s="540"/>
      <c r="N3" s="396"/>
      <c r="O3" s="396"/>
      <c r="P3" s="396"/>
      <c r="Q3" s="540"/>
      <c r="R3" s="396"/>
      <c r="S3" s="396"/>
      <c r="T3" s="396"/>
      <c r="U3" s="540"/>
      <c r="V3" s="396"/>
      <c r="W3" s="389" t="str">
        <f>'1. Cover'!M3</f>
        <v>Draft Payment Amounts Order</v>
      </c>
      <c r="X3" s="396"/>
      <c r="Y3" s="396"/>
    </row>
    <row r="4" spans="2:28" ht="18">
      <c r="B4" s="396"/>
      <c r="C4" s="396"/>
      <c r="D4" s="396"/>
      <c r="E4" s="540"/>
      <c r="F4" s="396"/>
      <c r="G4" s="396"/>
      <c r="H4" s="396"/>
      <c r="I4" s="540"/>
      <c r="J4" s="396"/>
      <c r="K4" s="396"/>
      <c r="L4" s="396"/>
      <c r="M4" s="540"/>
      <c r="N4" s="396"/>
      <c r="O4" s="396"/>
      <c r="P4" s="396"/>
      <c r="Q4" s="540"/>
      <c r="R4" s="396"/>
      <c r="S4" s="396"/>
      <c r="T4" s="396"/>
      <c r="U4" s="540"/>
      <c r="V4" s="396"/>
      <c r="W4" s="389" t="str">
        <f>'1. Cover'!M4</f>
        <v>Appendix G</v>
      </c>
      <c r="X4" s="396"/>
      <c r="Y4" s="396"/>
    </row>
    <row r="5" spans="2:28" ht="18.5" thickBot="1">
      <c r="B5" s="396"/>
      <c r="C5" s="396"/>
      <c r="D5" s="396"/>
      <c r="E5" s="540"/>
      <c r="F5" s="396"/>
      <c r="G5" s="396"/>
      <c r="H5" s="396"/>
      <c r="I5" s="540"/>
      <c r="J5" s="396"/>
      <c r="K5" s="396"/>
      <c r="L5" s="396"/>
      <c r="M5" s="540"/>
      <c r="N5" s="396"/>
      <c r="O5" s="396"/>
      <c r="P5" s="396"/>
      <c r="Q5" s="540"/>
      <c r="R5" s="396"/>
      <c r="S5" s="396"/>
      <c r="T5" s="396"/>
      <c r="U5" s="540"/>
      <c r="V5" s="396"/>
      <c r="W5" s="396"/>
      <c r="X5" s="396"/>
      <c r="Y5" s="396"/>
    </row>
    <row r="6" spans="2:28" ht="15.75" customHeight="1" thickBot="1">
      <c r="B6" s="2"/>
      <c r="C6" s="2"/>
      <c r="D6" s="611" t="s">
        <v>225</v>
      </c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3"/>
      <c r="X6" s="347"/>
      <c r="Y6" s="347"/>
    </row>
    <row r="7" spans="2:28" ht="15.5">
      <c r="B7" s="101"/>
      <c r="C7" s="100"/>
      <c r="D7" s="617" t="s">
        <v>226</v>
      </c>
      <c r="E7" s="605"/>
      <c r="F7" s="605"/>
      <c r="G7" s="606"/>
      <c r="H7" s="617" t="s">
        <v>227</v>
      </c>
      <c r="I7" s="605"/>
      <c r="J7" s="605"/>
      <c r="K7" s="606"/>
      <c r="L7" s="617" t="s">
        <v>228</v>
      </c>
      <c r="M7" s="605"/>
      <c r="N7" s="605"/>
      <c r="O7" s="606"/>
      <c r="P7" s="617" t="s">
        <v>229</v>
      </c>
      <c r="Q7" s="605"/>
      <c r="R7" s="605"/>
      <c r="S7" s="606"/>
      <c r="T7" s="617" t="s">
        <v>230</v>
      </c>
      <c r="U7" s="605"/>
      <c r="V7" s="605"/>
      <c r="W7" s="606"/>
      <c r="X7" s="348"/>
      <c r="Y7" s="348"/>
    </row>
    <row r="8" spans="2:28" ht="15.5">
      <c r="B8" s="49" t="s">
        <v>22</v>
      </c>
      <c r="C8" s="167"/>
      <c r="D8" s="202" t="s">
        <v>23</v>
      </c>
      <c r="E8" s="410" t="s">
        <v>268</v>
      </c>
      <c r="F8" s="410" t="s">
        <v>24</v>
      </c>
      <c r="G8" s="474" t="s">
        <v>24</v>
      </c>
      <c r="H8" s="202" t="s">
        <v>23</v>
      </c>
      <c r="I8" s="410" t="s">
        <v>268</v>
      </c>
      <c r="J8" s="410" t="s">
        <v>24</v>
      </c>
      <c r="K8" s="474" t="s">
        <v>24</v>
      </c>
      <c r="L8" s="202" t="s">
        <v>23</v>
      </c>
      <c r="M8" s="410" t="s">
        <v>268</v>
      </c>
      <c r="N8" s="410" t="s">
        <v>24</v>
      </c>
      <c r="O8" s="474" t="s">
        <v>24</v>
      </c>
      <c r="P8" s="202" t="s">
        <v>23</v>
      </c>
      <c r="Q8" s="410" t="s">
        <v>268</v>
      </c>
      <c r="R8" s="410" t="s">
        <v>24</v>
      </c>
      <c r="S8" s="474" t="s">
        <v>24</v>
      </c>
      <c r="T8" s="202" t="s">
        <v>23</v>
      </c>
      <c r="U8" s="410" t="s">
        <v>268</v>
      </c>
      <c r="V8" s="410" t="s">
        <v>24</v>
      </c>
      <c r="W8" s="474" t="s">
        <v>24</v>
      </c>
      <c r="X8" s="348"/>
      <c r="Y8" s="348"/>
    </row>
    <row r="9" spans="2:28" ht="16" thickBot="1">
      <c r="B9" s="50" t="s">
        <v>7</v>
      </c>
      <c r="C9" s="168" t="s">
        <v>25</v>
      </c>
      <c r="D9" s="255">
        <f>'4a. OEB_Adjustment_Input_Sheet'!$E$9</f>
        <v>44196</v>
      </c>
      <c r="E9" s="254" t="s">
        <v>269</v>
      </c>
      <c r="F9" s="174" t="s">
        <v>27</v>
      </c>
      <c r="G9" s="11" t="s">
        <v>28</v>
      </c>
      <c r="H9" s="255">
        <f>'4a. OEB_Adjustment_Input_Sheet'!$E$9</f>
        <v>44196</v>
      </c>
      <c r="I9" s="254" t="s">
        <v>269</v>
      </c>
      <c r="J9" s="174" t="s">
        <v>27</v>
      </c>
      <c r="K9" s="11" t="s">
        <v>28</v>
      </c>
      <c r="L9" s="255">
        <f>'4a. OEB_Adjustment_Input_Sheet'!$E$9</f>
        <v>44196</v>
      </c>
      <c r="M9" s="254" t="s">
        <v>269</v>
      </c>
      <c r="N9" s="174" t="s">
        <v>27</v>
      </c>
      <c r="O9" s="11" t="s">
        <v>28</v>
      </c>
      <c r="P9" s="255">
        <f>'4a. OEB_Adjustment_Input_Sheet'!$E$9</f>
        <v>44196</v>
      </c>
      <c r="Q9" s="254" t="s">
        <v>269</v>
      </c>
      <c r="R9" s="174" t="s">
        <v>27</v>
      </c>
      <c r="S9" s="11" t="s">
        <v>28</v>
      </c>
      <c r="T9" s="255">
        <f>'4a. OEB_Adjustment_Input_Sheet'!$E$9</f>
        <v>44196</v>
      </c>
      <c r="U9" s="254" t="s">
        <v>269</v>
      </c>
      <c r="V9" s="174" t="s">
        <v>27</v>
      </c>
      <c r="W9" s="11" t="s">
        <v>28</v>
      </c>
      <c r="X9" s="348"/>
      <c r="Y9" s="348"/>
    </row>
    <row r="10" spans="2:28" ht="15.5">
      <c r="B10" s="48"/>
      <c r="C10" s="581"/>
      <c r="D10" s="170" t="s">
        <v>29</v>
      </c>
      <c r="E10" s="170" t="s">
        <v>30</v>
      </c>
      <c r="F10" s="579" t="s">
        <v>283</v>
      </c>
      <c r="G10" s="172" t="s">
        <v>31</v>
      </c>
      <c r="H10" s="586" t="s">
        <v>284</v>
      </c>
      <c r="I10" s="170" t="s">
        <v>32</v>
      </c>
      <c r="J10" s="171" t="s">
        <v>33</v>
      </c>
      <c r="K10" s="172" t="s">
        <v>34</v>
      </c>
      <c r="L10" s="170" t="s">
        <v>35</v>
      </c>
      <c r="M10" s="170" t="s">
        <v>36</v>
      </c>
      <c r="N10" s="171" t="s">
        <v>37</v>
      </c>
      <c r="O10" s="172" t="s">
        <v>38</v>
      </c>
      <c r="P10" s="170" t="s">
        <v>39</v>
      </c>
      <c r="Q10" s="170" t="s">
        <v>40</v>
      </c>
      <c r="R10" s="171" t="s">
        <v>41</v>
      </c>
      <c r="S10" s="172" t="s">
        <v>278</v>
      </c>
      <c r="T10" s="170" t="s">
        <v>279</v>
      </c>
      <c r="U10" s="170" t="s">
        <v>280</v>
      </c>
      <c r="V10" s="171" t="s">
        <v>281</v>
      </c>
      <c r="W10" s="172" t="s">
        <v>282</v>
      </c>
      <c r="X10" s="170"/>
      <c r="Y10" s="170"/>
    </row>
    <row r="11" spans="2:28" ht="16" thickBot="1">
      <c r="B11" s="64" t="s">
        <v>231</v>
      </c>
      <c r="C11" s="38"/>
      <c r="D11" s="82"/>
      <c r="E11" s="57"/>
      <c r="F11" s="57"/>
      <c r="G11" s="81"/>
      <c r="H11" s="82"/>
      <c r="I11" s="57"/>
      <c r="J11" s="57"/>
      <c r="K11" s="81"/>
      <c r="L11" s="82"/>
      <c r="M11" s="57"/>
      <c r="N11" s="57"/>
      <c r="O11" s="81"/>
      <c r="P11" s="82"/>
      <c r="Q11" s="57"/>
      <c r="R11" s="57"/>
      <c r="S11" s="81"/>
      <c r="T11" s="82"/>
      <c r="U11" s="57"/>
      <c r="V11" s="57"/>
      <c r="W11" s="81"/>
      <c r="X11" s="57"/>
      <c r="Y11" s="57"/>
      <c r="Z11" s="57"/>
      <c r="AA11" s="57"/>
      <c r="AB11" s="57"/>
    </row>
    <row r="12" spans="2:28" ht="15.5">
      <c r="B12" s="365">
        <v>1</v>
      </c>
      <c r="C12" s="220" t="s">
        <v>113</v>
      </c>
      <c r="D12" s="367">
        <f>'4b. OEB_Adjustment_Input_Sheet'!E12</f>
        <v>-36.372395366435839</v>
      </c>
      <c r="E12" s="565">
        <f>'4b. OEB_Adjustment_Input_Sheet'!F12</f>
        <v>-36.372395366435839</v>
      </c>
      <c r="F12" s="496">
        <f>'4b. OEB_Adjustment_Input_Sheet'!G12</f>
        <v>0</v>
      </c>
      <c r="G12" s="368">
        <f>'4b. OEB_Adjustment_Input_Sheet'!H12</f>
        <v>-36.372395366435839</v>
      </c>
      <c r="H12" s="367">
        <f>'4b. OEB_Adjustment_Input_Sheet'!I12</f>
        <v>-36.372395366435839</v>
      </c>
      <c r="I12" s="565">
        <f>'4b. OEB_Adjustment_Input_Sheet'!J12</f>
        <v>-36.372395366435839</v>
      </c>
      <c r="J12" s="496">
        <f>'4b. OEB_Adjustment_Input_Sheet'!K12</f>
        <v>0</v>
      </c>
      <c r="K12" s="368">
        <f>'4b. OEB_Adjustment_Input_Sheet'!L12</f>
        <v>-36.372395366435839</v>
      </c>
      <c r="L12" s="367">
        <f>'4b. OEB_Adjustment_Input_Sheet'!M12</f>
        <v>-36.372395366435839</v>
      </c>
      <c r="M12" s="565">
        <f>'4b. OEB_Adjustment_Input_Sheet'!N12</f>
        <v>-36.372395366435839</v>
      </c>
      <c r="N12" s="496">
        <f>'4b. OEB_Adjustment_Input_Sheet'!O12</f>
        <v>0</v>
      </c>
      <c r="O12" s="368">
        <f>'4b. OEB_Adjustment_Input_Sheet'!P12</f>
        <v>-36.372395366435839</v>
      </c>
      <c r="P12" s="367">
        <f>'4b. OEB_Adjustment_Input_Sheet'!Q12</f>
        <v>0</v>
      </c>
      <c r="Q12" s="565">
        <f>'4b. OEB_Adjustment_Input_Sheet'!R12</f>
        <v>0</v>
      </c>
      <c r="R12" s="496">
        <f>'4b. OEB_Adjustment_Input_Sheet'!S12</f>
        <v>0</v>
      </c>
      <c r="S12" s="368">
        <f>'4b. OEB_Adjustment_Input_Sheet'!T12</f>
        <v>0</v>
      </c>
      <c r="T12" s="367">
        <f>'4b. OEB_Adjustment_Input_Sheet'!U12</f>
        <v>0</v>
      </c>
      <c r="U12" s="565">
        <f>'4b. OEB_Adjustment_Input_Sheet'!V12</f>
        <v>0</v>
      </c>
      <c r="V12" s="496">
        <f>'4b. OEB_Adjustment_Input_Sheet'!W12</f>
        <v>0</v>
      </c>
      <c r="W12" s="368">
        <f>'4b. OEB_Adjustment_Input_Sheet'!X12</f>
        <v>0</v>
      </c>
      <c r="X12" s="349"/>
      <c r="Y12" s="349"/>
      <c r="Z12" s="57"/>
      <c r="AA12" s="57"/>
      <c r="AB12" s="57"/>
    </row>
    <row r="13" spans="2:28" ht="15.5">
      <c r="B13" s="365">
        <v>2</v>
      </c>
      <c r="C13" s="220" t="s">
        <v>115</v>
      </c>
      <c r="D13" s="369">
        <f>'4b. OEB_Adjustment_Input_Sheet'!E13</f>
        <v>-11.118750766888654</v>
      </c>
      <c r="E13" s="566">
        <f>'4b. OEB_Adjustment_Input_Sheet'!F13</f>
        <v>-11.118750766888654</v>
      </c>
      <c r="F13" s="497">
        <f>'4b. OEB_Adjustment_Input_Sheet'!G13</f>
        <v>0</v>
      </c>
      <c r="G13" s="370">
        <f>'4b. OEB_Adjustment_Input_Sheet'!H13</f>
        <v>-11.118750766888654</v>
      </c>
      <c r="H13" s="369">
        <f>'4b. OEB_Adjustment_Input_Sheet'!I13</f>
        <v>-11.118750766888654</v>
      </c>
      <c r="I13" s="566">
        <f>'4b. OEB_Adjustment_Input_Sheet'!J13</f>
        <v>-11.118750766888654</v>
      </c>
      <c r="J13" s="497">
        <f>'4b. OEB_Adjustment_Input_Sheet'!K13</f>
        <v>0</v>
      </c>
      <c r="K13" s="370">
        <f>'4b. OEB_Adjustment_Input_Sheet'!L13</f>
        <v>-11.118750766888654</v>
      </c>
      <c r="L13" s="369">
        <f>'4b. OEB_Adjustment_Input_Sheet'!M13</f>
        <v>-11.118750766888654</v>
      </c>
      <c r="M13" s="566">
        <f>'4b. OEB_Adjustment_Input_Sheet'!N13</f>
        <v>-11.118750766888654</v>
      </c>
      <c r="N13" s="497">
        <f>'4b. OEB_Adjustment_Input_Sheet'!O13</f>
        <v>0</v>
      </c>
      <c r="O13" s="370">
        <f>'4b. OEB_Adjustment_Input_Sheet'!P13</f>
        <v>-11.118750766888654</v>
      </c>
      <c r="P13" s="369">
        <f>'4b. OEB_Adjustment_Input_Sheet'!Q13</f>
        <v>0</v>
      </c>
      <c r="Q13" s="566">
        <f>'4b. OEB_Adjustment_Input_Sheet'!R13</f>
        <v>0</v>
      </c>
      <c r="R13" s="497">
        <f>'4b. OEB_Adjustment_Input_Sheet'!S13</f>
        <v>0</v>
      </c>
      <c r="S13" s="370">
        <f>'4b. OEB_Adjustment_Input_Sheet'!T13</f>
        <v>0</v>
      </c>
      <c r="T13" s="369">
        <f>'4b. OEB_Adjustment_Input_Sheet'!U13</f>
        <v>0</v>
      </c>
      <c r="U13" s="566">
        <f>'4b. OEB_Adjustment_Input_Sheet'!V13</f>
        <v>0</v>
      </c>
      <c r="V13" s="497">
        <f>'4b. OEB_Adjustment_Input_Sheet'!W13</f>
        <v>0</v>
      </c>
      <c r="W13" s="370">
        <f>'4b. OEB_Adjustment_Input_Sheet'!X13</f>
        <v>0</v>
      </c>
      <c r="X13" s="349"/>
      <c r="Y13" s="349"/>
      <c r="Z13" s="57"/>
      <c r="AA13" s="57"/>
      <c r="AB13" s="57"/>
    </row>
    <row r="14" spans="2:28" ht="15.5">
      <c r="B14" s="365">
        <v>3</v>
      </c>
      <c r="C14" s="220" t="s">
        <v>116</v>
      </c>
      <c r="D14" s="369">
        <f>'4b. OEB_Adjustment_Input_Sheet'!E14</f>
        <v>8.5372177470322205E-3</v>
      </c>
      <c r="E14" s="566">
        <f>'4b. OEB_Adjustment_Input_Sheet'!F14</f>
        <v>8.5372177470322205E-3</v>
      </c>
      <c r="F14" s="497">
        <f>'4b. OEB_Adjustment_Input_Sheet'!G14</f>
        <v>0</v>
      </c>
      <c r="G14" s="370">
        <f>'4b. OEB_Adjustment_Input_Sheet'!H14</f>
        <v>8.5372177470322205E-3</v>
      </c>
      <c r="H14" s="369">
        <f>'4b. OEB_Adjustment_Input_Sheet'!I14</f>
        <v>8.5372177470322205E-3</v>
      </c>
      <c r="I14" s="566">
        <f>'4b. OEB_Adjustment_Input_Sheet'!J14</f>
        <v>8.5372177470322205E-3</v>
      </c>
      <c r="J14" s="497">
        <f>'4b. OEB_Adjustment_Input_Sheet'!K14</f>
        <v>0</v>
      </c>
      <c r="K14" s="370">
        <f>'4b. OEB_Adjustment_Input_Sheet'!L14</f>
        <v>8.5372177470322205E-3</v>
      </c>
      <c r="L14" s="369">
        <f>'4b. OEB_Adjustment_Input_Sheet'!M14</f>
        <v>8.5372177470322205E-3</v>
      </c>
      <c r="M14" s="566">
        <f>'4b. OEB_Adjustment_Input_Sheet'!N14</f>
        <v>8.5372177470322205E-3</v>
      </c>
      <c r="N14" s="497">
        <f>'4b. OEB_Adjustment_Input_Sheet'!O14</f>
        <v>0</v>
      </c>
      <c r="O14" s="370">
        <f>'4b. OEB_Adjustment_Input_Sheet'!P14</f>
        <v>8.5372177470322205E-3</v>
      </c>
      <c r="P14" s="369">
        <f>'4b. OEB_Adjustment_Input_Sheet'!Q14</f>
        <v>0</v>
      </c>
      <c r="Q14" s="566">
        <f>'4b. OEB_Adjustment_Input_Sheet'!R14</f>
        <v>0</v>
      </c>
      <c r="R14" s="497">
        <f>'4b. OEB_Adjustment_Input_Sheet'!S14</f>
        <v>0</v>
      </c>
      <c r="S14" s="370">
        <f>'4b. OEB_Adjustment_Input_Sheet'!T14</f>
        <v>0</v>
      </c>
      <c r="T14" s="369">
        <f>'4b. OEB_Adjustment_Input_Sheet'!U14</f>
        <v>0</v>
      </c>
      <c r="U14" s="566">
        <f>'4b. OEB_Adjustment_Input_Sheet'!V14</f>
        <v>0</v>
      </c>
      <c r="V14" s="497">
        <f>'4b. OEB_Adjustment_Input_Sheet'!W14</f>
        <v>0</v>
      </c>
      <c r="W14" s="370">
        <f>'4b. OEB_Adjustment_Input_Sheet'!X14</f>
        <v>0</v>
      </c>
      <c r="X14" s="349"/>
      <c r="Y14" s="349"/>
      <c r="Z14" s="57"/>
      <c r="AA14" s="57"/>
      <c r="AB14" s="57"/>
    </row>
    <row r="15" spans="2:28" ht="15.5">
      <c r="B15" s="365">
        <v>4</v>
      </c>
      <c r="C15" s="220" t="s">
        <v>117</v>
      </c>
      <c r="D15" s="369">
        <f>'4b. OEB_Adjustment_Input_Sheet'!E15</f>
        <v>69.443659309731842</v>
      </c>
      <c r="E15" s="566">
        <f>'4b. OEB_Adjustment_Input_Sheet'!F15</f>
        <v>56.110325976398499</v>
      </c>
      <c r="F15" s="497">
        <f>'4b. OEB_Adjustment_Input_Sheet'!G15</f>
        <v>0</v>
      </c>
      <c r="G15" s="370">
        <f>'4b. OEB_Adjustment_Input_Sheet'!H15</f>
        <v>56.110325976398499</v>
      </c>
      <c r="H15" s="369">
        <f>'4b. OEB_Adjustment_Input_Sheet'!I15</f>
        <v>69.443659309731842</v>
      </c>
      <c r="I15" s="566">
        <f>'4b. OEB_Adjustment_Input_Sheet'!J15</f>
        <v>56.110325976398499</v>
      </c>
      <c r="J15" s="497">
        <f>'4b. OEB_Adjustment_Input_Sheet'!K15</f>
        <v>0</v>
      </c>
      <c r="K15" s="370">
        <f>'4b. OEB_Adjustment_Input_Sheet'!L15</f>
        <v>56.110325976398499</v>
      </c>
      <c r="L15" s="369">
        <f>'4b. OEB_Adjustment_Input_Sheet'!M15</f>
        <v>69.443659309731842</v>
      </c>
      <c r="M15" s="566">
        <f>'4b. OEB_Adjustment_Input_Sheet'!N15</f>
        <v>56.110325976398499</v>
      </c>
      <c r="N15" s="497">
        <f>'4b. OEB_Adjustment_Input_Sheet'!O15</f>
        <v>0</v>
      </c>
      <c r="O15" s="370">
        <f>'4b. OEB_Adjustment_Input_Sheet'!P15</f>
        <v>56.110325976398499</v>
      </c>
      <c r="P15" s="369">
        <f>'4b. OEB_Adjustment_Input_Sheet'!Q15</f>
        <v>0</v>
      </c>
      <c r="Q15" s="566">
        <f>'4b. OEB_Adjustment_Input_Sheet'!R15</f>
        <v>0</v>
      </c>
      <c r="R15" s="497">
        <f>'4b. OEB_Adjustment_Input_Sheet'!S15</f>
        <v>0</v>
      </c>
      <c r="S15" s="370">
        <f>'4b. OEB_Adjustment_Input_Sheet'!T15</f>
        <v>0</v>
      </c>
      <c r="T15" s="369">
        <f>'4b. OEB_Adjustment_Input_Sheet'!U15</f>
        <v>0</v>
      </c>
      <c r="U15" s="566">
        <f>'4b. OEB_Adjustment_Input_Sheet'!V15</f>
        <v>0</v>
      </c>
      <c r="V15" s="497">
        <f>'4b. OEB_Adjustment_Input_Sheet'!W15</f>
        <v>0</v>
      </c>
      <c r="W15" s="370">
        <f>'4b. OEB_Adjustment_Input_Sheet'!X15</f>
        <v>0</v>
      </c>
      <c r="X15" s="349"/>
      <c r="Y15" s="349"/>
      <c r="Z15" s="57"/>
      <c r="AA15" s="57"/>
      <c r="AB15" s="57"/>
    </row>
    <row r="16" spans="2:28" ht="15.5">
      <c r="B16" s="365">
        <v>5</v>
      </c>
      <c r="C16" s="220" t="s">
        <v>118</v>
      </c>
      <c r="D16" s="369">
        <f>'4b. OEB_Adjustment_Input_Sheet'!E16</f>
        <v>-0.87840184081436379</v>
      </c>
      <c r="E16" s="566">
        <f>'4b. OEB_Adjustment_Input_Sheet'!F16</f>
        <v>-0.87840184081436379</v>
      </c>
      <c r="F16" s="497">
        <f>'4b. OEB_Adjustment_Input_Sheet'!G16</f>
        <v>0</v>
      </c>
      <c r="G16" s="370">
        <f>'4b. OEB_Adjustment_Input_Sheet'!H16</f>
        <v>-0.87840184081436379</v>
      </c>
      <c r="H16" s="369">
        <f>'4b. OEB_Adjustment_Input_Sheet'!I16</f>
        <v>-0.87840184081436379</v>
      </c>
      <c r="I16" s="566">
        <f>'4b. OEB_Adjustment_Input_Sheet'!J16</f>
        <v>-0.87840184081436379</v>
      </c>
      <c r="J16" s="497">
        <f>'4b. OEB_Adjustment_Input_Sheet'!K16</f>
        <v>0</v>
      </c>
      <c r="K16" s="370">
        <f>'4b. OEB_Adjustment_Input_Sheet'!L16</f>
        <v>-0.87840184081436379</v>
      </c>
      <c r="L16" s="369">
        <f>'4b. OEB_Adjustment_Input_Sheet'!M16</f>
        <v>-0.87840184081436379</v>
      </c>
      <c r="M16" s="566">
        <f>'4b. OEB_Adjustment_Input_Sheet'!N16</f>
        <v>-0.87840184081436379</v>
      </c>
      <c r="N16" s="497">
        <f>'4b. OEB_Adjustment_Input_Sheet'!O16</f>
        <v>0</v>
      </c>
      <c r="O16" s="370">
        <f>'4b. OEB_Adjustment_Input_Sheet'!P16</f>
        <v>-0.87840184081436379</v>
      </c>
      <c r="P16" s="369">
        <f>'4b. OEB_Adjustment_Input_Sheet'!Q16</f>
        <v>0</v>
      </c>
      <c r="Q16" s="566">
        <f>'4b. OEB_Adjustment_Input_Sheet'!R16</f>
        <v>0</v>
      </c>
      <c r="R16" s="497">
        <f>'4b. OEB_Adjustment_Input_Sheet'!S16</f>
        <v>0</v>
      </c>
      <c r="S16" s="370">
        <f>'4b. OEB_Adjustment_Input_Sheet'!T16</f>
        <v>0</v>
      </c>
      <c r="T16" s="369">
        <f>'4b. OEB_Adjustment_Input_Sheet'!U16</f>
        <v>0</v>
      </c>
      <c r="U16" s="566">
        <f>'4b. OEB_Adjustment_Input_Sheet'!V16</f>
        <v>0</v>
      </c>
      <c r="V16" s="497">
        <f>'4b. OEB_Adjustment_Input_Sheet'!W16</f>
        <v>0</v>
      </c>
      <c r="W16" s="370">
        <f>'4b. OEB_Adjustment_Input_Sheet'!X16</f>
        <v>0</v>
      </c>
      <c r="X16" s="349"/>
      <c r="Y16" s="349"/>
      <c r="Z16" s="57"/>
      <c r="AA16" s="57"/>
      <c r="AB16" s="57"/>
    </row>
    <row r="17" spans="2:28" ht="15.5">
      <c r="B17" s="365">
        <v>6</v>
      </c>
      <c r="C17" s="220" t="s">
        <v>119</v>
      </c>
      <c r="D17" s="369">
        <f>'4b. OEB_Adjustment_Input_Sheet'!E17</f>
        <v>0</v>
      </c>
      <c r="E17" s="566">
        <f>'4b. OEB_Adjustment_Input_Sheet'!F17</f>
        <v>0</v>
      </c>
      <c r="F17" s="497">
        <f>'4b. OEB_Adjustment_Input_Sheet'!G17</f>
        <v>0</v>
      </c>
      <c r="G17" s="370">
        <f>'4b. OEB_Adjustment_Input_Sheet'!H17</f>
        <v>0</v>
      </c>
      <c r="H17" s="369">
        <f>'4b. OEB_Adjustment_Input_Sheet'!I17</f>
        <v>0</v>
      </c>
      <c r="I17" s="566">
        <f>'4b. OEB_Adjustment_Input_Sheet'!J17</f>
        <v>0</v>
      </c>
      <c r="J17" s="497">
        <f>'4b. OEB_Adjustment_Input_Sheet'!K17</f>
        <v>0</v>
      </c>
      <c r="K17" s="370">
        <f>'4b. OEB_Adjustment_Input_Sheet'!L17</f>
        <v>0</v>
      </c>
      <c r="L17" s="369">
        <f>'4b. OEB_Adjustment_Input_Sheet'!M17</f>
        <v>0</v>
      </c>
      <c r="M17" s="566">
        <f>'4b. OEB_Adjustment_Input_Sheet'!N17</f>
        <v>0</v>
      </c>
      <c r="N17" s="497">
        <f>'4b. OEB_Adjustment_Input_Sheet'!O17</f>
        <v>0</v>
      </c>
      <c r="O17" s="370">
        <f>'4b. OEB_Adjustment_Input_Sheet'!P17</f>
        <v>0</v>
      </c>
      <c r="P17" s="369">
        <f>'4b. OEB_Adjustment_Input_Sheet'!Q17</f>
        <v>0</v>
      </c>
      <c r="Q17" s="566">
        <f>'4b. OEB_Adjustment_Input_Sheet'!R17</f>
        <v>0</v>
      </c>
      <c r="R17" s="497">
        <f>'4b. OEB_Adjustment_Input_Sheet'!S17</f>
        <v>0</v>
      </c>
      <c r="S17" s="370">
        <f>'4b. OEB_Adjustment_Input_Sheet'!T17</f>
        <v>0</v>
      </c>
      <c r="T17" s="369">
        <f>'4b. OEB_Adjustment_Input_Sheet'!U17</f>
        <v>0</v>
      </c>
      <c r="U17" s="566">
        <f>'4b. OEB_Adjustment_Input_Sheet'!V17</f>
        <v>0</v>
      </c>
      <c r="V17" s="497">
        <f>'4b. OEB_Adjustment_Input_Sheet'!W17</f>
        <v>0</v>
      </c>
      <c r="W17" s="370">
        <f>'4b. OEB_Adjustment_Input_Sheet'!X17</f>
        <v>0</v>
      </c>
      <c r="X17" s="349"/>
      <c r="Y17" s="349"/>
      <c r="Z17" s="57"/>
      <c r="AA17" s="57"/>
      <c r="AB17" s="57"/>
    </row>
    <row r="18" spans="2:28" ht="15.5">
      <c r="B18" s="365">
        <v>7</v>
      </c>
      <c r="C18" s="220" t="s">
        <v>120</v>
      </c>
      <c r="D18" s="369">
        <f>'4b. OEB_Adjustment_Input_Sheet'!E18</f>
        <v>1.2586587673050076</v>
      </c>
      <c r="E18" s="566">
        <f>'4b. OEB_Adjustment_Input_Sheet'!F18</f>
        <v>1.2586587673050076</v>
      </c>
      <c r="F18" s="497">
        <f>'4b. OEB_Adjustment_Input_Sheet'!G18</f>
        <v>0</v>
      </c>
      <c r="G18" s="370">
        <f>'4b. OEB_Adjustment_Input_Sheet'!H18</f>
        <v>1.2586587673050076</v>
      </c>
      <c r="H18" s="369">
        <f>'4b. OEB_Adjustment_Input_Sheet'!I18</f>
        <v>1.2586587673050076</v>
      </c>
      <c r="I18" s="566">
        <f>'4b. OEB_Adjustment_Input_Sheet'!J18</f>
        <v>1.2586587673050076</v>
      </c>
      <c r="J18" s="497">
        <f>'4b. OEB_Adjustment_Input_Sheet'!K18</f>
        <v>0</v>
      </c>
      <c r="K18" s="370">
        <f>'4b. OEB_Adjustment_Input_Sheet'!L18</f>
        <v>1.2586587673050076</v>
      </c>
      <c r="L18" s="369">
        <f>'4b. OEB_Adjustment_Input_Sheet'!M18</f>
        <v>1.2586587673050076</v>
      </c>
      <c r="M18" s="566">
        <f>'4b. OEB_Adjustment_Input_Sheet'!N18</f>
        <v>1.2586587673050076</v>
      </c>
      <c r="N18" s="497">
        <f>'4b. OEB_Adjustment_Input_Sheet'!O18</f>
        <v>0</v>
      </c>
      <c r="O18" s="370">
        <f>'4b. OEB_Adjustment_Input_Sheet'!P18</f>
        <v>1.2586587673050076</v>
      </c>
      <c r="P18" s="369">
        <f>'4b. OEB_Adjustment_Input_Sheet'!Q18</f>
        <v>0</v>
      </c>
      <c r="Q18" s="566">
        <f>'4b. OEB_Adjustment_Input_Sheet'!R18</f>
        <v>0</v>
      </c>
      <c r="R18" s="497">
        <f>'4b. OEB_Adjustment_Input_Sheet'!S18</f>
        <v>0</v>
      </c>
      <c r="S18" s="370">
        <f>'4b. OEB_Adjustment_Input_Sheet'!T18</f>
        <v>0</v>
      </c>
      <c r="T18" s="369">
        <f>'4b. OEB_Adjustment_Input_Sheet'!U18</f>
        <v>0</v>
      </c>
      <c r="U18" s="566">
        <f>'4b. OEB_Adjustment_Input_Sheet'!V18</f>
        <v>0</v>
      </c>
      <c r="V18" s="497">
        <f>'4b. OEB_Adjustment_Input_Sheet'!W18</f>
        <v>0</v>
      </c>
      <c r="W18" s="370">
        <f>'4b. OEB_Adjustment_Input_Sheet'!X18</f>
        <v>0</v>
      </c>
      <c r="X18" s="349"/>
      <c r="Y18" s="349"/>
      <c r="Z18" s="57"/>
      <c r="AA18" s="57"/>
      <c r="AB18" s="57"/>
    </row>
    <row r="19" spans="2:28" ht="15.5">
      <c r="B19" s="365">
        <v>8</v>
      </c>
      <c r="C19" s="220" t="s">
        <v>121</v>
      </c>
      <c r="D19" s="369">
        <f>'4b. OEB_Adjustment_Input_Sheet'!E19</f>
        <v>1.0502686788579121</v>
      </c>
      <c r="E19" s="566">
        <f>'4b. OEB_Adjustment_Input_Sheet'!F19</f>
        <v>1.0502686788579121</v>
      </c>
      <c r="F19" s="497">
        <f>'4b. OEB_Adjustment_Input_Sheet'!G19</f>
        <v>0</v>
      </c>
      <c r="G19" s="370">
        <f>'4b. OEB_Adjustment_Input_Sheet'!H19</f>
        <v>1.0502686788579121</v>
      </c>
      <c r="H19" s="369">
        <f>'4b. OEB_Adjustment_Input_Sheet'!I19</f>
        <v>1.0502686788579121</v>
      </c>
      <c r="I19" s="566">
        <f>'4b. OEB_Adjustment_Input_Sheet'!J19</f>
        <v>1.0502686788579121</v>
      </c>
      <c r="J19" s="497">
        <f>'4b. OEB_Adjustment_Input_Sheet'!K19</f>
        <v>0</v>
      </c>
      <c r="K19" s="370">
        <f>'4b. OEB_Adjustment_Input_Sheet'!L19</f>
        <v>1.0502686788579121</v>
      </c>
      <c r="L19" s="369">
        <f>'4b. OEB_Adjustment_Input_Sheet'!M19</f>
        <v>1.0502686788579121</v>
      </c>
      <c r="M19" s="566">
        <f>'4b. OEB_Adjustment_Input_Sheet'!N19</f>
        <v>1.0502686788579121</v>
      </c>
      <c r="N19" s="497">
        <f>'4b. OEB_Adjustment_Input_Sheet'!O19</f>
        <v>0</v>
      </c>
      <c r="O19" s="370">
        <f>'4b. OEB_Adjustment_Input_Sheet'!P19</f>
        <v>1.0502686788579121</v>
      </c>
      <c r="P19" s="369">
        <f>'4b. OEB_Adjustment_Input_Sheet'!Q19</f>
        <v>0</v>
      </c>
      <c r="Q19" s="566">
        <f>'4b. OEB_Adjustment_Input_Sheet'!R19</f>
        <v>0</v>
      </c>
      <c r="R19" s="497">
        <f>'4b. OEB_Adjustment_Input_Sheet'!S19</f>
        <v>0</v>
      </c>
      <c r="S19" s="370">
        <f>'4b. OEB_Adjustment_Input_Sheet'!T19</f>
        <v>0</v>
      </c>
      <c r="T19" s="369">
        <f>'4b. OEB_Adjustment_Input_Sheet'!U19</f>
        <v>0</v>
      </c>
      <c r="U19" s="566">
        <f>'4b. OEB_Adjustment_Input_Sheet'!V19</f>
        <v>0</v>
      </c>
      <c r="V19" s="497">
        <f>'4b. OEB_Adjustment_Input_Sheet'!W19</f>
        <v>0</v>
      </c>
      <c r="W19" s="370">
        <f>'4b. OEB_Adjustment_Input_Sheet'!X19</f>
        <v>0</v>
      </c>
      <c r="X19" s="349"/>
      <c r="Y19" s="349"/>
      <c r="Z19" s="57"/>
      <c r="AA19" s="57"/>
      <c r="AB19" s="57"/>
    </row>
    <row r="20" spans="2:28" ht="15.5">
      <c r="B20" s="365">
        <v>9</v>
      </c>
      <c r="C20" s="220" t="s">
        <v>122</v>
      </c>
      <c r="D20" s="369">
        <f>'4b. OEB_Adjustment_Input_Sheet'!E20</f>
        <v>0</v>
      </c>
      <c r="E20" s="566">
        <f>'4b. OEB_Adjustment_Input_Sheet'!F20</f>
        <v>0</v>
      </c>
      <c r="F20" s="497">
        <f>'4b. OEB_Adjustment_Input_Sheet'!G20</f>
        <v>0</v>
      </c>
      <c r="G20" s="370">
        <f>'4b. OEB_Adjustment_Input_Sheet'!H20</f>
        <v>0</v>
      </c>
      <c r="H20" s="369">
        <f>'4b. OEB_Adjustment_Input_Sheet'!I20</f>
        <v>0</v>
      </c>
      <c r="I20" s="566">
        <f>'4b. OEB_Adjustment_Input_Sheet'!J20</f>
        <v>0</v>
      </c>
      <c r="J20" s="497">
        <f>'4b. OEB_Adjustment_Input_Sheet'!K20</f>
        <v>0</v>
      </c>
      <c r="K20" s="370">
        <f>'4b. OEB_Adjustment_Input_Sheet'!L20</f>
        <v>0</v>
      </c>
      <c r="L20" s="369">
        <f>'4b. OEB_Adjustment_Input_Sheet'!M20</f>
        <v>0</v>
      </c>
      <c r="M20" s="566">
        <f>'4b. OEB_Adjustment_Input_Sheet'!N20</f>
        <v>0</v>
      </c>
      <c r="N20" s="497">
        <f>'4b. OEB_Adjustment_Input_Sheet'!O20</f>
        <v>0</v>
      </c>
      <c r="O20" s="370">
        <f>'4b. OEB_Adjustment_Input_Sheet'!P20</f>
        <v>0</v>
      </c>
      <c r="P20" s="369">
        <f>'4b. OEB_Adjustment_Input_Sheet'!Q20</f>
        <v>0</v>
      </c>
      <c r="Q20" s="566">
        <f>'4b. OEB_Adjustment_Input_Sheet'!R20</f>
        <v>0</v>
      </c>
      <c r="R20" s="497">
        <f>'4b. OEB_Adjustment_Input_Sheet'!S20</f>
        <v>0</v>
      </c>
      <c r="S20" s="370">
        <f>'4b. OEB_Adjustment_Input_Sheet'!T20</f>
        <v>0</v>
      </c>
      <c r="T20" s="369">
        <f>'4b. OEB_Adjustment_Input_Sheet'!U20</f>
        <v>0</v>
      </c>
      <c r="U20" s="566">
        <f>'4b. OEB_Adjustment_Input_Sheet'!V20</f>
        <v>0</v>
      </c>
      <c r="V20" s="497">
        <f>'4b. OEB_Adjustment_Input_Sheet'!W20</f>
        <v>0</v>
      </c>
      <c r="W20" s="370">
        <f>'4b. OEB_Adjustment_Input_Sheet'!X20</f>
        <v>0</v>
      </c>
      <c r="X20" s="349"/>
      <c r="Y20" s="349"/>
      <c r="Z20" s="57"/>
      <c r="AA20" s="57"/>
      <c r="AB20" s="57"/>
    </row>
    <row r="21" spans="2:28" ht="31">
      <c r="B21" s="365">
        <v>10</v>
      </c>
      <c r="C21" s="220" t="s">
        <v>123</v>
      </c>
      <c r="D21" s="369">
        <f>'4b. OEB_Adjustment_Input_Sheet'!E21</f>
        <v>8.2562541568954106</v>
      </c>
      <c r="E21" s="566">
        <f>'4b. OEB_Adjustment_Input_Sheet'!F21</f>
        <v>8.2562541568954106</v>
      </c>
      <c r="F21" s="497">
        <f>'4b. OEB_Adjustment_Input_Sheet'!G21</f>
        <v>0</v>
      </c>
      <c r="G21" s="370">
        <f>'4b. OEB_Adjustment_Input_Sheet'!H21</f>
        <v>8.2562541568954106</v>
      </c>
      <c r="H21" s="369">
        <f>'4b. OEB_Adjustment_Input_Sheet'!I21</f>
        <v>8.2562541568954106</v>
      </c>
      <c r="I21" s="566">
        <f>'4b. OEB_Adjustment_Input_Sheet'!J21</f>
        <v>8.2562541568954106</v>
      </c>
      <c r="J21" s="497">
        <f>'4b. OEB_Adjustment_Input_Sheet'!K21</f>
        <v>0</v>
      </c>
      <c r="K21" s="370">
        <f>'4b. OEB_Adjustment_Input_Sheet'!L21</f>
        <v>8.2562541568954106</v>
      </c>
      <c r="L21" s="369">
        <f>'4b. OEB_Adjustment_Input_Sheet'!M21</f>
        <v>8.2562541568954106</v>
      </c>
      <c r="M21" s="566">
        <f>'4b. OEB_Adjustment_Input_Sheet'!N21</f>
        <v>8.2562541568954106</v>
      </c>
      <c r="N21" s="497">
        <f>'4b. OEB_Adjustment_Input_Sheet'!O21</f>
        <v>0</v>
      </c>
      <c r="O21" s="370">
        <f>'4b. OEB_Adjustment_Input_Sheet'!P21</f>
        <v>8.2562541568954106</v>
      </c>
      <c r="P21" s="369">
        <f>'4b. OEB_Adjustment_Input_Sheet'!Q21</f>
        <v>8.2562541568954106</v>
      </c>
      <c r="Q21" s="566">
        <f>'4b. OEB_Adjustment_Input_Sheet'!R21</f>
        <v>8.2562541568954106</v>
      </c>
      <c r="R21" s="497">
        <f>'4b. OEB_Adjustment_Input_Sheet'!S21</f>
        <v>0</v>
      </c>
      <c r="S21" s="370">
        <f>'4b. OEB_Adjustment_Input_Sheet'!T21</f>
        <v>8.2562541568954106</v>
      </c>
      <c r="T21" s="369">
        <f>'4b. OEB_Adjustment_Input_Sheet'!U21</f>
        <v>8.2562541568954106</v>
      </c>
      <c r="U21" s="566">
        <f>'4b. OEB_Adjustment_Input_Sheet'!V21</f>
        <v>8.2562541568954106</v>
      </c>
      <c r="V21" s="497">
        <f>'4b. OEB_Adjustment_Input_Sheet'!W21</f>
        <v>0</v>
      </c>
      <c r="W21" s="370">
        <f>'4b. OEB_Adjustment_Input_Sheet'!X21</f>
        <v>8.2562541568954106</v>
      </c>
      <c r="X21" s="349"/>
      <c r="Y21" s="349"/>
      <c r="Z21" s="57"/>
      <c r="AA21" s="57"/>
      <c r="AB21" s="57"/>
    </row>
    <row r="22" spans="2:28" ht="46.5">
      <c r="B22" s="365">
        <v>11</v>
      </c>
      <c r="C22" s="220" t="s">
        <v>124</v>
      </c>
      <c r="D22" s="369">
        <f>'4b. OEB_Adjustment_Input_Sheet'!E22</f>
        <v>6.9883765608203339</v>
      </c>
      <c r="E22" s="566">
        <f>'4b. OEB_Adjustment_Input_Sheet'!F22</f>
        <v>6.9883765608203339</v>
      </c>
      <c r="F22" s="497">
        <f>'4b. OEB_Adjustment_Input_Sheet'!G22</f>
        <v>0</v>
      </c>
      <c r="G22" s="370">
        <f>'4b. OEB_Adjustment_Input_Sheet'!H22</f>
        <v>6.9883765608203339</v>
      </c>
      <c r="H22" s="369">
        <f>'4b. OEB_Adjustment_Input_Sheet'!I22</f>
        <v>6.9883765608203339</v>
      </c>
      <c r="I22" s="566">
        <f>'4b. OEB_Adjustment_Input_Sheet'!J22</f>
        <v>6.9883765608203339</v>
      </c>
      <c r="J22" s="497">
        <f>'4b. OEB_Adjustment_Input_Sheet'!K22</f>
        <v>0</v>
      </c>
      <c r="K22" s="370">
        <f>'4b. OEB_Adjustment_Input_Sheet'!L22</f>
        <v>6.9883765608203339</v>
      </c>
      <c r="L22" s="369">
        <f>'4b. OEB_Adjustment_Input_Sheet'!M22</f>
        <v>6.9883765608203339</v>
      </c>
      <c r="M22" s="566">
        <f>'4b. OEB_Adjustment_Input_Sheet'!N22</f>
        <v>6.9883765608203339</v>
      </c>
      <c r="N22" s="497">
        <f>'4b. OEB_Adjustment_Input_Sheet'!O22</f>
        <v>0</v>
      </c>
      <c r="O22" s="370">
        <f>'4b. OEB_Adjustment_Input_Sheet'!P22</f>
        <v>6.9883765608203339</v>
      </c>
      <c r="P22" s="369">
        <f>'4b. OEB_Adjustment_Input_Sheet'!Q22</f>
        <v>0</v>
      </c>
      <c r="Q22" s="566">
        <f>'4b. OEB_Adjustment_Input_Sheet'!R22</f>
        <v>0</v>
      </c>
      <c r="R22" s="497">
        <f>'4b. OEB_Adjustment_Input_Sheet'!S22</f>
        <v>0</v>
      </c>
      <c r="S22" s="370">
        <f>'4b. OEB_Adjustment_Input_Sheet'!T22</f>
        <v>0</v>
      </c>
      <c r="T22" s="369">
        <f>'4b. OEB_Adjustment_Input_Sheet'!U22</f>
        <v>0</v>
      </c>
      <c r="U22" s="566">
        <f>'4b. OEB_Adjustment_Input_Sheet'!V22</f>
        <v>0</v>
      </c>
      <c r="V22" s="497">
        <f>'4b. OEB_Adjustment_Input_Sheet'!W22</f>
        <v>0</v>
      </c>
      <c r="W22" s="370">
        <f>'4b. OEB_Adjustment_Input_Sheet'!X22</f>
        <v>0</v>
      </c>
      <c r="X22" s="349"/>
      <c r="Y22" s="349"/>
      <c r="Z22" s="57"/>
      <c r="AA22" s="57"/>
      <c r="AB22" s="57"/>
    </row>
    <row r="23" spans="2:28" ht="31">
      <c r="B23" s="365">
        <v>12</v>
      </c>
      <c r="C23" s="220" t="s">
        <v>125</v>
      </c>
      <c r="D23" s="369">
        <f>'4b. OEB_Adjustment_Input_Sheet'!E23</f>
        <v>8.8274050273352174</v>
      </c>
      <c r="E23" s="566">
        <f>'4b. OEB_Adjustment_Input_Sheet'!F23</f>
        <v>8.8274050273352174</v>
      </c>
      <c r="F23" s="497">
        <f>'4b. OEB_Adjustment_Input_Sheet'!G23</f>
        <v>0</v>
      </c>
      <c r="G23" s="370">
        <f>'4b. OEB_Adjustment_Input_Sheet'!H23</f>
        <v>8.8274050273352174</v>
      </c>
      <c r="H23" s="369">
        <f>'4b. OEB_Adjustment_Input_Sheet'!I23</f>
        <v>8.8274050273352174</v>
      </c>
      <c r="I23" s="566">
        <f>'4b. OEB_Adjustment_Input_Sheet'!J23</f>
        <v>8.8274050273352174</v>
      </c>
      <c r="J23" s="497">
        <f>'4b. OEB_Adjustment_Input_Sheet'!K23</f>
        <v>0</v>
      </c>
      <c r="K23" s="370">
        <f>'4b. OEB_Adjustment_Input_Sheet'!L23</f>
        <v>8.8274050273352174</v>
      </c>
      <c r="L23" s="369">
        <f>'4b. OEB_Adjustment_Input_Sheet'!M23</f>
        <v>8.8274050273352174</v>
      </c>
      <c r="M23" s="566">
        <f>'4b. OEB_Adjustment_Input_Sheet'!N23</f>
        <v>8.8274050273352174</v>
      </c>
      <c r="N23" s="497">
        <f>'4b. OEB_Adjustment_Input_Sheet'!O23</f>
        <v>0</v>
      </c>
      <c r="O23" s="370">
        <f>'4b. OEB_Adjustment_Input_Sheet'!P23</f>
        <v>8.8274050273352174</v>
      </c>
      <c r="P23" s="369">
        <f>'4b. OEB_Adjustment_Input_Sheet'!Q23</f>
        <v>8.8274050273352174</v>
      </c>
      <c r="Q23" s="566">
        <f>'4b. OEB_Adjustment_Input_Sheet'!R23</f>
        <v>8.8274050273352174</v>
      </c>
      <c r="R23" s="497">
        <f>'4b. OEB_Adjustment_Input_Sheet'!S23</f>
        <v>0</v>
      </c>
      <c r="S23" s="370">
        <f>'4b. OEB_Adjustment_Input_Sheet'!T23</f>
        <v>8.8274050273352174</v>
      </c>
      <c r="T23" s="369">
        <f>'4b. OEB_Adjustment_Input_Sheet'!U23</f>
        <v>8.8274050273352174</v>
      </c>
      <c r="U23" s="566">
        <f>'4b. OEB_Adjustment_Input_Sheet'!V23</f>
        <v>8.8274050273352174</v>
      </c>
      <c r="V23" s="497">
        <f>'4b. OEB_Adjustment_Input_Sheet'!W23</f>
        <v>0</v>
      </c>
      <c r="W23" s="370">
        <f>'4b. OEB_Adjustment_Input_Sheet'!X23</f>
        <v>8.8274050273352174</v>
      </c>
      <c r="X23" s="349"/>
      <c r="Y23" s="349"/>
      <c r="Z23" s="57"/>
      <c r="AA23" s="57"/>
      <c r="AB23" s="57"/>
    </row>
    <row r="24" spans="2:28" ht="15.5">
      <c r="B24" s="365">
        <v>13</v>
      </c>
      <c r="C24" s="220" t="s">
        <v>126</v>
      </c>
      <c r="D24" s="369">
        <f>'4b. OEB_Adjustment_Input_Sheet'!E24</f>
        <v>-12.851397396511906</v>
      </c>
      <c r="E24" s="566">
        <f>'4b. OEB_Adjustment_Input_Sheet'!F24</f>
        <v>-12.851397396511906</v>
      </c>
      <c r="F24" s="497">
        <f>'4b. OEB_Adjustment_Input_Sheet'!G24</f>
        <v>0</v>
      </c>
      <c r="G24" s="370">
        <f>'4b. OEB_Adjustment_Input_Sheet'!H24</f>
        <v>-12.851397396511906</v>
      </c>
      <c r="H24" s="369">
        <f>'4b. OEB_Adjustment_Input_Sheet'!I24</f>
        <v>-12.851397396511906</v>
      </c>
      <c r="I24" s="566">
        <f>'4b. OEB_Adjustment_Input_Sheet'!J24</f>
        <v>-12.851397396511906</v>
      </c>
      <c r="J24" s="497">
        <f>'4b. OEB_Adjustment_Input_Sheet'!K24</f>
        <v>0</v>
      </c>
      <c r="K24" s="370">
        <f>'4b. OEB_Adjustment_Input_Sheet'!L24</f>
        <v>-12.851397396511906</v>
      </c>
      <c r="L24" s="369">
        <f>'4b. OEB_Adjustment_Input_Sheet'!M24</f>
        <v>-12.851397396511906</v>
      </c>
      <c r="M24" s="566">
        <f>'4b. OEB_Adjustment_Input_Sheet'!N24</f>
        <v>-12.851397396511906</v>
      </c>
      <c r="N24" s="497">
        <f>'4b. OEB_Adjustment_Input_Sheet'!O24</f>
        <v>0</v>
      </c>
      <c r="O24" s="370">
        <f>'4b. OEB_Adjustment_Input_Sheet'!P24</f>
        <v>-12.851397396511906</v>
      </c>
      <c r="P24" s="369">
        <f>'4b. OEB_Adjustment_Input_Sheet'!Q24</f>
        <v>0</v>
      </c>
      <c r="Q24" s="566">
        <f>'4b. OEB_Adjustment_Input_Sheet'!R24</f>
        <v>0</v>
      </c>
      <c r="R24" s="497">
        <f>'4b. OEB_Adjustment_Input_Sheet'!S24</f>
        <v>0</v>
      </c>
      <c r="S24" s="370">
        <f>'4b. OEB_Adjustment_Input_Sheet'!T24</f>
        <v>0</v>
      </c>
      <c r="T24" s="369">
        <f>'4b. OEB_Adjustment_Input_Sheet'!U24</f>
        <v>0</v>
      </c>
      <c r="U24" s="566">
        <f>'4b. OEB_Adjustment_Input_Sheet'!V24</f>
        <v>0</v>
      </c>
      <c r="V24" s="497">
        <f>'4b. OEB_Adjustment_Input_Sheet'!W24</f>
        <v>0</v>
      </c>
      <c r="W24" s="370">
        <f>'4b. OEB_Adjustment_Input_Sheet'!X24</f>
        <v>0</v>
      </c>
      <c r="X24" s="349"/>
      <c r="Y24" s="349"/>
      <c r="Z24" s="57"/>
      <c r="AA24" s="57"/>
      <c r="AB24" s="57"/>
    </row>
    <row r="25" spans="2:28" ht="31">
      <c r="B25" s="365">
        <v>14</v>
      </c>
      <c r="C25" s="220" t="s">
        <v>127</v>
      </c>
      <c r="D25" s="369">
        <f>'4b. OEB_Adjustment_Input_Sheet'!E25</f>
        <v>-3.217191323594245E-2</v>
      </c>
      <c r="E25" s="566">
        <f>'4b. OEB_Adjustment_Input_Sheet'!F25</f>
        <v>-3.217191323594245E-2</v>
      </c>
      <c r="F25" s="497">
        <f>'4b. OEB_Adjustment_Input_Sheet'!G25</f>
        <v>0</v>
      </c>
      <c r="G25" s="370">
        <f>'4b. OEB_Adjustment_Input_Sheet'!H25</f>
        <v>-3.217191323594245E-2</v>
      </c>
      <c r="H25" s="369">
        <f>'4b. OEB_Adjustment_Input_Sheet'!I25</f>
        <v>-3.217191323594245E-2</v>
      </c>
      <c r="I25" s="566">
        <f>'4b. OEB_Adjustment_Input_Sheet'!J25</f>
        <v>-3.217191323594245E-2</v>
      </c>
      <c r="J25" s="497">
        <f>'4b. OEB_Adjustment_Input_Sheet'!K25</f>
        <v>0</v>
      </c>
      <c r="K25" s="370">
        <f>'4b. OEB_Adjustment_Input_Sheet'!L25</f>
        <v>-3.217191323594245E-2</v>
      </c>
      <c r="L25" s="369">
        <f>'4b. OEB_Adjustment_Input_Sheet'!M25</f>
        <v>-3.217191323594245E-2</v>
      </c>
      <c r="M25" s="566">
        <f>'4b. OEB_Adjustment_Input_Sheet'!N25</f>
        <v>-3.217191323594245E-2</v>
      </c>
      <c r="N25" s="497">
        <f>'4b. OEB_Adjustment_Input_Sheet'!O25</f>
        <v>0</v>
      </c>
      <c r="O25" s="370">
        <f>'4b. OEB_Adjustment_Input_Sheet'!P25</f>
        <v>-3.217191323594245E-2</v>
      </c>
      <c r="P25" s="369">
        <f>'4b. OEB_Adjustment_Input_Sheet'!Q25</f>
        <v>0</v>
      </c>
      <c r="Q25" s="566">
        <f>'4b. OEB_Adjustment_Input_Sheet'!R25</f>
        <v>0</v>
      </c>
      <c r="R25" s="497">
        <f>'4b. OEB_Adjustment_Input_Sheet'!S25</f>
        <v>0</v>
      </c>
      <c r="S25" s="370">
        <f>'4b. OEB_Adjustment_Input_Sheet'!T25</f>
        <v>0</v>
      </c>
      <c r="T25" s="369">
        <f>'4b. OEB_Adjustment_Input_Sheet'!U25</f>
        <v>0</v>
      </c>
      <c r="U25" s="566">
        <f>'4b. OEB_Adjustment_Input_Sheet'!V25</f>
        <v>0</v>
      </c>
      <c r="V25" s="497">
        <f>'4b. OEB_Adjustment_Input_Sheet'!W25</f>
        <v>0</v>
      </c>
      <c r="W25" s="370">
        <f>'4b. OEB_Adjustment_Input_Sheet'!X25</f>
        <v>0</v>
      </c>
      <c r="X25" s="349"/>
      <c r="Y25" s="349"/>
      <c r="Z25" s="57"/>
      <c r="AA25" s="57"/>
      <c r="AB25" s="57"/>
    </row>
    <row r="26" spans="2:28" ht="15.5">
      <c r="B26" s="365">
        <v>15</v>
      </c>
      <c r="C26" s="366" t="s">
        <v>128</v>
      </c>
      <c r="D26" s="374">
        <f>'4b. OEB_Adjustment_Input_Sheet'!E26</f>
        <v>1.1307633751059516</v>
      </c>
      <c r="E26" s="567">
        <f>'4b. OEB_Adjustment_Input_Sheet'!F26</f>
        <v>1.1307633751059516</v>
      </c>
      <c r="F26" s="497">
        <f>'4b. OEB_Adjustment_Input_Sheet'!G26</f>
        <v>0</v>
      </c>
      <c r="G26" s="375">
        <f>'4b. OEB_Adjustment_Input_Sheet'!H26</f>
        <v>1.1307633751059516</v>
      </c>
      <c r="H26" s="374">
        <f>'4b. OEB_Adjustment_Input_Sheet'!I26</f>
        <v>1.1307633751059516</v>
      </c>
      <c r="I26" s="567">
        <f>'4b. OEB_Adjustment_Input_Sheet'!J26</f>
        <v>1.1307633751059516</v>
      </c>
      <c r="J26" s="498">
        <f>'4b. OEB_Adjustment_Input_Sheet'!K26</f>
        <v>0</v>
      </c>
      <c r="K26" s="375">
        <f>'4b. OEB_Adjustment_Input_Sheet'!L26</f>
        <v>1.1307633751059516</v>
      </c>
      <c r="L26" s="374">
        <f>'4b. OEB_Adjustment_Input_Sheet'!M26</f>
        <v>1.1307633751059516</v>
      </c>
      <c r="M26" s="567">
        <f>'4b. OEB_Adjustment_Input_Sheet'!N26</f>
        <v>1.1307633751059516</v>
      </c>
      <c r="N26" s="498">
        <f>'4b. OEB_Adjustment_Input_Sheet'!O26</f>
        <v>0</v>
      </c>
      <c r="O26" s="375">
        <f>'4b. OEB_Adjustment_Input_Sheet'!P26</f>
        <v>1.1307633751059516</v>
      </c>
      <c r="P26" s="374">
        <f>'4b. OEB_Adjustment_Input_Sheet'!Q26</f>
        <v>0</v>
      </c>
      <c r="Q26" s="567">
        <f>'4b. OEB_Adjustment_Input_Sheet'!R26</f>
        <v>0</v>
      </c>
      <c r="R26" s="498">
        <f>'4b. OEB_Adjustment_Input_Sheet'!S26</f>
        <v>0</v>
      </c>
      <c r="S26" s="375">
        <f>'4b. OEB_Adjustment_Input_Sheet'!T26</f>
        <v>0</v>
      </c>
      <c r="T26" s="374">
        <f>'4b. OEB_Adjustment_Input_Sheet'!U26</f>
        <v>0</v>
      </c>
      <c r="U26" s="567">
        <f>'4b. OEB_Adjustment_Input_Sheet'!V26</f>
        <v>0</v>
      </c>
      <c r="V26" s="498">
        <f>'4b. OEB_Adjustment_Input_Sheet'!W26</f>
        <v>0</v>
      </c>
      <c r="W26" s="375">
        <f>'4b. OEB_Adjustment_Input_Sheet'!X26</f>
        <v>0</v>
      </c>
      <c r="X26" s="349"/>
      <c r="Y26" s="349"/>
      <c r="Z26" s="57"/>
      <c r="AA26" s="57"/>
      <c r="AB26" s="57"/>
    </row>
    <row r="27" spans="2:28" ht="15.5">
      <c r="B27" s="365">
        <v>16</v>
      </c>
      <c r="C27" s="356" t="s">
        <v>69</v>
      </c>
      <c r="D27" s="371">
        <f>'4b. OEB_Adjustment_Input_Sheet'!E27</f>
        <v>35.710805809912003</v>
      </c>
      <c r="E27" s="568">
        <f>'4b. OEB_Adjustment_Input_Sheet'!F27</f>
        <v>22.37747247657866</v>
      </c>
      <c r="F27" s="554">
        <f>'4b. OEB_Adjustment_Input_Sheet'!G27</f>
        <v>0</v>
      </c>
      <c r="G27" s="373">
        <f>'4b. OEB_Adjustment_Input_Sheet'!H27</f>
        <v>22.37747247657866</v>
      </c>
      <c r="H27" s="371">
        <f>'4b. OEB_Adjustment_Input_Sheet'!I27</f>
        <v>35.710805809912003</v>
      </c>
      <c r="I27" s="568">
        <f>'4b. OEB_Adjustment_Input_Sheet'!J27</f>
        <v>22.37747247657866</v>
      </c>
      <c r="J27" s="372">
        <f>'4b. OEB_Adjustment_Input_Sheet'!K27</f>
        <v>0</v>
      </c>
      <c r="K27" s="373">
        <f>'4b. OEB_Adjustment_Input_Sheet'!L27</f>
        <v>22.37747247657866</v>
      </c>
      <c r="L27" s="371">
        <f>'4b. OEB_Adjustment_Input_Sheet'!M27</f>
        <v>35.710805809912003</v>
      </c>
      <c r="M27" s="568">
        <f>'4b. OEB_Adjustment_Input_Sheet'!N27</f>
        <v>22.37747247657866</v>
      </c>
      <c r="N27" s="372">
        <f>'4b. OEB_Adjustment_Input_Sheet'!O27</f>
        <v>0</v>
      </c>
      <c r="O27" s="373">
        <f>'4b. OEB_Adjustment_Input_Sheet'!P27</f>
        <v>22.37747247657866</v>
      </c>
      <c r="P27" s="371">
        <f>'4b. OEB_Adjustment_Input_Sheet'!Q27</f>
        <v>17.083659184230626</v>
      </c>
      <c r="Q27" s="568">
        <f>'4b. OEB_Adjustment_Input_Sheet'!R27</f>
        <v>17.083659184230626</v>
      </c>
      <c r="R27" s="372">
        <f>'4b. OEB_Adjustment_Input_Sheet'!S27</f>
        <v>0</v>
      </c>
      <c r="S27" s="373">
        <f>'4b. OEB_Adjustment_Input_Sheet'!T27</f>
        <v>17.083659184230626</v>
      </c>
      <c r="T27" s="371">
        <f>'4b. OEB_Adjustment_Input_Sheet'!U27</f>
        <v>17.083659184230626</v>
      </c>
      <c r="U27" s="568">
        <f>'4b. OEB_Adjustment_Input_Sheet'!V27</f>
        <v>17.083659184230626</v>
      </c>
      <c r="V27" s="372">
        <f>'4b. OEB_Adjustment_Input_Sheet'!W27</f>
        <v>0</v>
      </c>
      <c r="W27" s="373">
        <f>'4b. OEB_Adjustment_Input_Sheet'!X27</f>
        <v>17.083659184230626</v>
      </c>
      <c r="X27" s="349"/>
      <c r="Y27" s="349"/>
      <c r="Z27" s="57"/>
      <c r="AA27" s="57"/>
      <c r="AB27" s="57"/>
    </row>
    <row r="28" spans="2:28" ht="31">
      <c r="B28" s="365">
        <v>17</v>
      </c>
      <c r="C28" s="355" t="s">
        <v>129</v>
      </c>
      <c r="D28" s="369">
        <f>'4b. OEB_Adjustment_Input_Sheet'!E28</f>
        <v>2.7520847189651363</v>
      </c>
      <c r="E28" s="566">
        <f>'4b. OEB_Adjustment_Input_Sheet'!F28</f>
        <v>2.7520847189651363</v>
      </c>
      <c r="F28" s="497">
        <f>'4b. OEB_Adjustment_Input_Sheet'!G28</f>
        <v>0</v>
      </c>
      <c r="G28" s="370">
        <f>'4b. OEB_Adjustment_Input_Sheet'!H28</f>
        <v>2.7520847189651363</v>
      </c>
      <c r="H28" s="369">
        <f>'4b. OEB_Adjustment_Input_Sheet'!I28</f>
        <v>2.7520847189651363</v>
      </c>
      <c r="I28" s="566">
        <f>'4b. OEB_Adjustment_Input_Sheet'!J28</f>
        <v>2.7520847189651363</v>
      </c>
      <c r="J28" s="497">
        <f>'4b. OEB_Adjustment_Input_Sheet'!K28</f>
        <v>0</v>
      </c>
      <c r="K28" s="370">
        <f>'4b. OEB_Adjustment_Input_Sheet'!L28</f>
        <v>2.7520847189651363</v>
      </c>
      <c r="L28" s="369">
        <f>'4b. OEB_Adjustment_Input_Sheet'!M28</f>
        <v>2.7520847189651363</v>
      </c>
      <c r="M28" s="566">
        <f>'4b. OEB_Adjustment_Input_Sheet'!N28</f>
        <v>2.7520847189651363</v>
      </c>
      <c r="N28" s="497">
        <f>'4b. OEB_Adjustment_Input_Sheet'!O28</f>
        <v>0</v>
      </c>
      <c r="O28" s="370">
        <f>'4b. OEB_Adjustment_Input_Sheet'!P28</f>
        <v>2.7520847189651363</v>
      </c>
      <c r="P28" s="369">
        <f>'4b. OEB_Adjustment_Input_Sheet'!Q28</f>
        <v>2.7520847189651363</v>
      </c>
      <c r="Q28" s="566">
        <f>'4b. OEB_Adjustment_Input_Sheet'!R28</f>
        <v>2.7520847189651363</v>
      </c>
      <c r="R28" s="497">
        <f>'4b. OEB_Adjustment_Input_Sheet'!S28</f>
        <v>0</v>
      </c>
      <c r="S28" s="370">
        <f>'4b. OEB_Adjustment_Input_Sheet'!T28</f>
        <v>2.7520847189651363</v>
      </c>
      <c r="T28" s="369">
        <f>'4b. OEB_Adjustment_Input_Sheet'!U28</f>
        <v>2.7520847189651363</v>
      </c>
      <c r="U28" s="566">
        <f>'4b. OEB_Adjustment_Input_Sheet'!V28</f>
        <v>2.7520847189651363</v>
      </c>
      <c r="V28" s="497">
        <f>'4b. OEB_Adjustment_Input_Sheet'!W28</f>
        <v>0</v>
      </c>
      <c r="W28" s="370">
        <f>'4b. OEB_Adjustment_Input_Sheet'!X28</f>
        <v>2.7520847189651363</v>
      </c>
      <c r="X28" s="349"/>
      <c r="Y28" s="349"/>
      <c r="Z28" s="57"/>
      <c r="AA28" s="57"/>
      <c r="AB28" s="57"/>
    </row>
    <row r="29" spans="2:28" ht="31">
      <c r="B29" s="365">
        <v>18</v>
      </c>
      <c r="C29" s="355" t="s">
        <v>130</v>
      </c>
      <c r="D29" s="369">
        <f>'4b. OEB_Adjustment_Input_Sheet'!E29</f>
        <v>2.329458853606778</v>
      </c>
      <c r="E29" s="566">
        <f>'4b. OEB_Adjustment_Input_Sheet'!F29</f>
        <v>2.329458853606778</v>
      </c>
      <c r="F29" s="497">
        <f>'4b. OEB_Adjustment_Input_Sheet'!G29</f>
        <v>0</v>
      </c>
      <c r="G29" s="370">
        <f>'4b. OEB_Adjustment_Input_Sheet'!H29</f>
        <v>2.329458853606778</v>
      </c>
      <c r="H29" s="369">
        <f>'4b. OEB_Adjustment_Input_Sheet'!I29</f>
        <v>2.329458853606778</v>
      </c>
      <c r="I29" s="566">
        <f>'4b. OEB_Adjustment_Input_Sheet'!J29</f>
        <v>2.329458853606778</v>
      </c>
      <c r="J29" s="497">
        <f>'4b. OEB_Adjustment_Input_Sheet'!K29</f>
        <v>0</v>
      </c>
      <c r="K29" s="370">
        <f>'4b. OEB_Adjustment_Input_Sheet'!L29</f>
        <v>2.329458853606778</v>
      </c>
      <c r="L29" s="369">
        <f>'4b. OEB_Adjustment_Input_Sheet'!M29</f>
        <v>2.329458853606778</v>
      </c>
      <c r="M29" s="566">
        <f>'4b. OEB_Adjustment_Input_Sheet'!N29</f>
        <v>2.329458853606778</v>
      </c>
      <c r="N29" s="497">
        <f>'4b. OEB_Adjustment_Input_Sheet'!O29</f>
        <v>0</v>
      </c>
      <c r="O29" s="370">
        <f>'4b. OEB_Adjustment_Input_Sheet'!P29</f>
        <v>2.329458853606778</v>
      </c>
      <c r="P29" s="369">
        <f>'4b. OEB_Adjustment_Input_Sheet'!Q29</f>
        <v>0</v>
      </c>
      <c r="Q29" s="566">
        <f>'4b. OEB_Adjustment_Input_Sheet'!R29</f>
        <v>0</v>
      </c>
      <c r="R29" s="497">
        <f>'4b. OEB_Adjustment_Input_Sheet'!S29</f>
        <v>0</v>
      </c>
      <c r="S29" s="370">
        <f>'4b. OEB_Adjustment_Input_Sheet'!T29</f>
        <v>0</v>
      </c>
      <c r="T29" s="369">
        <f>'4b. OEB_Adjustment_Input_Sheet'!U29</f>
        <v>0</v>
      </c>
      <c r="U29" s="566">
        <f>'4b. OEB_Adjustment_Input_Sheet'!V29</f>
        <v>0</v>
      </c>
      <c r="V29" s="497">
        <f>'4b. OEB_Adjustment_Input_Sheet'!W29</f>
        <v>0</v>
      </c>
      <c r="W29" s="370">
        <f>'4b. OEB_Adjustment_Input_Sheet'!X29</f>
        <v>0</v>
      </c>
      <c r="X29" s="349"/>
      <c r="Y29" s="349"/>
      <c r="Z29" s="57"/>
      <c r="AA29" s="57"/>
      <c r="AB29" s="57"/>
    </row>
    <row r="30" spans="2:28" ht="31">
      <c r="B30" s="365">
        <v>19</v>
      </c>
      <c r="C30" s="355" t="s">
        <v>131</v>
      </c>
      <c r="D30" s="369">
        <f>'4b. OEB_Adjustment_Input_Sheet'!E30</f>
        <v>2.9424683424450726</v>
      </c>
      <c r="E30" s="566">
        <f>'4b. OEB_Adjustment_Input_Sheet'!F30</f>
        <v>2.9424683424450726</v>
      </c>
      <c r="F30" s="497">
        <f>'4b. OEB_Adjustment_Input_Sheet'!G30</f>
        <v>0</v>
      </c>
      <c r="G30" s="370">
        <f>'4b. OEB_Adjustment_Input_Sheet'!H30</f>
        <v>2.9424683424450726</v>
      </c>
      <c r="H30" s="369">
        <f>'4b. OEB_Adjustment_Input_Sheet'!I30</f>
        <v>2.9424683424450726</v>
      </c>
      <c r="I30" s="566">
        <f>'4b. OEB_Adjustment_Input_Sheet'!J30</f>
        <v>2.9424683424450726</v>
      </c>
      <c r="J30" s="497">
        <f>'4b. OEB_Adjustment_Input_Sheet'!K30</f>
        <v>0</v>
      </c>
      <c r="K30" s="370">
        <f>'4b. OEB_Adjustment_Input_Sheet'!L30</f>
        <v>2.9424683424450726</v>
      </c>
      <c r="L30" s="369">
        <f>'4b. OEB_Adjustment_Input_Sheet'!M30</f>
        <v>2.9424683424450726</v>
      </c>
      <c r="M30" s="566">
        <f>'4b. OEB_Adjustment_Input_Sheet'!N30</f>
        <v>2.9424683424450726</v>
      </c>
      <c r="N30" s="497">
        <f>'4b. OEB_Adjustment_Input_Sheet'!O30</f>
        <v>0</v>
      </c>
      <c r="O30" s="370">
        <f>'4b. OEB_Adjustment_Input_Sheet'!P30</f>
        <v>2.9424683424450726</v>
      </c>
      <c r="P30" s="369">
        <f>'4b. OEB_Adjustment_Input_Sheet'!Q30</f>
        <v>2.9424683424450726</v>
      </c>
      <c r="Q30" s="566">
        <f>'4b. OEB_Adjustment_Input_Sheet'!R30</f>
        <v>2.9424683424450726</v>
      </c>
      <c r="R30" s="497">
        <f>'4b. OEB_Adjustment_Input_Sheet'!S30</f>
        <v>0</v>
      </c>
      <c r="S30" s="370">
        <f>'4b. OEB_Adjustment_Input_Sheet'!T30</f>
        <v>2.9424683424450726</v>
      </c>
      <c r="T30" s="369">
        <f>'4b. OEB_Adjustment_Input_Sheet'!U30</f>
        <v>2.9424683424450726</v>
      </c>
      <c r="U30" s="566">
        <f>'4b. OEB_Adjustment_Input_Sheet'!V30</f>
        <v>2.9424683424450726</v>
      </c>
      <c r="V30" s="497">
        <f>'4b. OEB_Adjustment_Input_Sheet'!W30</f>
        <v>0</v>
      </c>
      <c r="W30" s="370">
        <f>'4b. OEB_Adjustment_Input_Sheet'!X30</f>
        <v>2.9424683424450726</v>
      </c>
      <c r="X30" s="349"/>
      <c r="Y30" s="349"/>
      <c r="Z30" s="57"/>
      <c r="AA30" s="57"/>
      <c r="AB30" s="57"/>
    </row>
    <row r="31" spans="2:28" ht="15.5">
      <c r="B31" s="365">
        <v>20</v>
      </c>
      <c r="C31" s="355" t="s">
        <v>274</v>
      </c>
      <c r="D31" s="369">
        <f>'4b. OEB_Adjustment_Input_Sheet'!E31</f>
        <v>0</v>
      </c>
      <c r="E31" s="567">
        <f>'4b. OEB_Adjustment_Input_Sheet'!F31</f>
        <v>3.6429349832292708</v>
      </c>
      <c r="F31" s="497">
        <f>'4b. OEB_Adjustment_Input_Sheet'!G31</f>
        <v>0</v>
      </c>
      <c r="G31" s="370">
        <f>'4b. OEB_Adjustment_Input_Sheet'!H31</f>
        <v>3.6429349832292708</v>
      </c>
      <c r="H31" s="369">
        <f>'4b. OEB_Adjustment_Input_Sheet'!I31</f>
        <v>0</v>
      </c>
      <c r="I31" s="567">
        <f>'4b. OEB_Adjustment_Input_Sheet'!J31</f>
        <v>3.6429349832292708</v>
      </c>
      <c r="J31" s="497">
        <f>'4b. OEB_Adjustment_Input_Sheet'!K31</f>
        <v>0</v>
      </c>
      <c r="K31" s="370">
        <f>'4b. OEB_Adjustment_Input_Sheet'!L31</f>
        <v>3.6429349832292708</v>
      </c>
      <c r="L31" s="369">
        <f>'4b. OEB_Adjustment_Input_Sheet'!M31</f>
        <v>0</v>
      </c>
      <c r="M31" s="567">
        <f>'4b. OEB_Adjustment_Input_Sheet'!N31</f>
        <v>3.6429349832292708</v>
      </c>
      <c r="N31" s="497">
        <f>'4b. OEB_Adjustment_Input_Sheet'!O31</f>
        <v>0</v>
      </c>
      <c r="O31" s="370">
        <f>'4b. OEB_Adjustment_Input_Sheet'!P31</f>
        <v>3.6429349832292708</v>
      </c>
      <c r="P31" s="374">
        <f>'4b. OEB_Adjustment_Input_Sheet'!Q31</f>
        <v>0</v>
      </c>
      <c r="Q31" s="566">
        <f>'4b. OEB_Adjustment_Input_Sheet'!R31</f>
        <v>0</v>
      </c>
      <c r="R31" s="497">
        <f>'4b. OEB_Adjustment_Input_Sheet'!S31</f>
        <v>0</v>
      </c>
      <c r="S31" s="370">
        <f>'4b. OEB_Adjustment_Input_Sheet'!T31</f>
        <v>0</v>
      </c>
      <c r="T31" s="369">
        <f>'4b. OEB_Adjustment_Input_Sheet'!U31</f>
        <v>0</v>
      </c>
      <c r="U31" s="567">
        <f>'4b. OEB_Adjustment_Input_Sheet'!V31</f>
        <v>0</v>
      </c>
      <c r="V31" s="497">
        <f>'4b. OEB_Adjustment_Input_Sheet'!W31</f>
        <v>0</v>
      </c>
      <c r="W31" s="370">
        <f>'4b. OEB_Adjustment_Input_Sheet'!X31</f>
        <v>0</v>
      </c>
      <c r="X31" s="349"/>
      <c r="Y31" s="349"/>
      <c r="Z31" s="57"/>
      <c r="AA31" s="57"/>
      <c r="AB31" s="57"/>
    </row>
    <row r="32" spans="2:28" ht="16" thickBot="1">
      <c r="B32" s="44">
        <v>21</v>
      </c>
      <c r="C32" s="14" t="s">
        <v>132</v>
      </c>
      <c r="D32" s="154">
        <f t="shared" ref="D32:W32" si="0">SUM(D27:D31)</f>
        <v>43.734817724928995</v>
      </c>
      <c r="E32" s="522">
        <f t="shared" si="0"/>
        <v>34.044419374824912</v>
      </c>
      <c r="F32" s="555">
        <f t="shared" si="0"/>
        <v>0</v>
      </c>
      <c r="G32" s="155">
        <f t="shared" si="0"/>
        <v>34.044419374824912</v>
      </c>
      <c r="H32" s="154">
        <f t="shared" si="0"/>
        <v>43.734817724928995</v>
      </c>
      <c r="I32" s="522">
        <f t="shared" si="0"/>
        <v>34.044419374824912</v>
      </c>
      <c r="J32" s="481">
        <f t="shared" si="0"/>
        <v>0</v>
      </c>
      <c r="K32" s="155">
        <f t="shared" si="0"/>
        <v>34.044419374824912</v>
      </c>
      <c r="L32" s="154">
        <f t="shared" si="0"/>
        <v>43.734817724928995</v>
      </c>
      <c r="M32" s="522">
        <f t="shared" si="0"/>
        <v>34.044419374824912</v>
      </c>
      <c r="N32" s="481">
        <f t="shared" si="0"/>
        <v>0</v>
      </c>
      <c r="O32" s="155">
        <f t="shared" si="0"/>
        <v>34.044419374824912</v>
      </c>
      <c r="P32" s="154">
        <f t="shared" si="0"/>
        <v>22.778212245640834</v>
      </c>
      <c r="Q32" s="522">
        <f t="shared" si="0"/>
        <v>22.778212245640834</v>
      </c>
      <c r="R32" s="481">
        <f t="shared" si="0"/>
        <v>0</v>
      </c>
      <c r="S32" s="155">
        <f t="shared" si="0"/>
        <v>22.778212245640834</v>
      </c>
      <c r="T32" s="154">
        <f t="shared" si="0"/>
        <v>22.778212245640834</v>
      </c>
      <c r="U32" s="522">
        <f t="shared" si="0"/>
        <v>22.778212245640834</v>
      </c>
      <c r="V32" s="481">
        <f t="shared" si="0"/>
        <v>0</v>
      </c>
      <c r="W32" s="155">
        <f t="shared" si="0"/>
        <v>22.778212245640834</v>
      </c>
      <c r="X32" s="350"/>
      <c r="Y32" s="350"/>
      <c r="Z32" s="57"/>
      <c r="AA32" s="57"/>
      <c r="AB32" s="57"/>
    </row>
    <row r="33" spans="2:28" ht="16" thickBot="1">
      <c r="B33" s="54"/>
      <c r="C33" s="24"/>
      <c r="D33" s="159"/>
      <c r="E33" s="157"/>
      <c r="F33" s="157"/>
      <c r="G33" s="158"/>
      <c r="H33" s="159"/>
      <c r="I33" s="157"/>
      <c r="J33" s="157"/>
      <c r="K33" s="158"/>
      <c r="L33" s="159"/>
      <c r="M33" s="157"/>
      <c r="N33" s="157"/>
      <c r="O33" s="158"/>
      <c r="P33" s="159"/>
      <c r="Q33" s="157"/>
      <c r="R33" s="157"/>
      <c r="S33" s="158"/>
      <c r="T33" s="159"/>
      <c r="U33" s="157"/>
      <c r="V33" s="157"/>
      <c r="W33" s="158"/>
      <c r="X33" s="157"/>
      <c r="Y33" s="157"/>
      <c r="Z33" s="57"/>
      <c r="AA33" s="57"/>
      <c r="AB33" s="57"/>
    </row>
    <row r="34" spans="2:28" ht="16" thickBot="1">
      <c r="B34" s="75">
        <v>22</v>
      </c>
      <c r="C34" s="13" t="s">
        <v>232</v>
      </c>
      <c r="D34" s="152">
        <v>32.979999999999997</v>
      </c>
      <c r="E34" s="536">
        <v>32.979999999999997</v>
      </c>
      <c r="F34" s="161"/>
      <c r="G34" s="153">
        <f>E34+F34</f>
        <v>32.979999999999997</v>
      </c>
      <c r="H34" s="152">
        <v>32.979999999999997</v>
      </c>
      <c r="I34" s="536">
        <v>32.979999999999997</v>
      </c>
      <c r="J34" s="161"/>
      <c r="K34" s="153">
        <f>I34+J34</f>
        <v>32.979999999999997</v>
      </c>
      <c r="L34" s="152">
        <v>32.979999999999997</v>
      </c>
      <c r="M34" s="536">
        <v>32.979999999999997</v>
      </c>
      <c r="N34" s="161"/>
      <c r="O34" s="153">
        <f>M34+N34</f>
        <v>32.979999999999997</v>
      </c>
      <c r="P34" s="152">
        <v>32.979999999999997</v>
      </c>
      <c r="Q34" s="536">
        <v>32.979999999999997</v>
      </c>
      <c r="R34" s="161"/>
      <c r="S34" s="153">
        <f>Q34+R34</f>
        <v>32.979999999999997</v>
      </c>
      <c r="T34" s="152">
        <v>32.979999999999997</v>
      </c>
      <c r="U34" s="536">
        <v>32.979999999999997</v>
      </c>
      <c r="V34" s="161"/>
      <c r="W34" s="153">
        <f>U34+V34</f>
        <v>32.979999999999997</v>
      </c>
      <c r="X34" s="350"/>
      <c r="Y34" s="350"/>
      <c r="Z34" s="57"/>
      <c r="AA34" s="57"/>
      <c r="AB34" s="57"/>
    </row>
    <row r="35" spans="2:28" ht="16" thickBot="1">
      <c r="B35" s="54"/>
      <c r="C35" s="24"/>
      <c r="D35" s="78"/>
      <c r="E35" s="61"/>
      <c r="F35" s="61"/>
      <c r="G35" s="77"/>
      <c r="H35" s="78"/>
      <c r="I35" s="61"/>
      <c r="J35" s="61"/>
      <c r="K35" s="77"/>
      <c r="L35" s="78"/>
      <c r="M35" s="61"/>
      <c r="N35" s="61"/>
      <c r="O35" s="77"/>
      <c r="P35" s="78"/>
      <c r="Q35" s="61"/>
      <c r="R35" s="61"/>
      <c r="S35" s="77"/>
      <c r="T35" s="78"/>
      <c r="U35" s="61"/>
      <c r="V35" s="61"/>
      <c r="W35" s="77"/>
      <c r="X35" s="61"/>
      <c r="Y35" s="61"/>
      <c r="Z35" s="57"/>
      <c r="AA35" s="57"/>
      <c r="AB35" s="57"/>
    </row>
    <row r="36" spans="2:28" ht="16" thickBot="1">
      <c r="B36" s="83">
        <v>23</v>
      </c>
      <c r="C36" s="84" t="s">
        <v>233</v>
      </c>
      <c r="D36" s="67">
        <f>ROUND(D32/D34,2)</f>
        <v>1.33</v>
      </c>
      <c r="E36" s="569">
        <f t="shared" ref="E36" si="1">ROUND(E32/E34,2)</f>
        <v>1.03</v>
      </c>
      <c r="F36" s="161">
        <f>G36-E36</f>
        <v>0</v>
      </c>
      <c r="G36" s="68">
        <f>ROUND(G32/G34,2)</f>
        <v>1.03</v>
      </c>
      <c r="H36" s="67">
        <f>ROUND(H32/H34,2)</f>
        <v>1.33</v>
      </c>
      <c r="I36" s="569">
        <f t="shared" ref="I36" si="2">ROUND(I32/I34,2)</f>
        <v>1.03</v>
      </c>
      <c r="J36" s="161">
        <f>K36-I36</f>
        <v>0</v>
      </c>
      <c r="K36" s="68">
        <f>ROUND(K32/K34,2)</f>
        <v>1.03</v>
      </c>
      <c r="L36" s="67">
        <f>ROUND(L32/L34,2)</f>
        <v>1.33</v>
      </c>
      <c r="M36" s="569">
        <f t="shared" ref="M36" si="3">ROUND(M32/M34,2)</f>
        <v>1.03</v>
      </c>
      <c r="N36" s="161">
        <f>O36-M36</f>
        <v>0</v>
      </c>
      <c r="O36" s="68">
        <f>ROUND(O32/O34,2)</f>
        <v>1.03</v>
      </c>
      <c r="P36" s="67">
        <f>ROUND(P32/P34,2)</f>
        <v>0.69</v>
      </c>
      <c r="Q36" s="569">
        <f t="shared" ref="Q36" si="4">ROUND(Q32/Q34,2)</f>
        <v>0.69</v>
      </c>
      <c r="R36" s="161">
        <f>S36-Q36</f>
        <v>0</v>
      </c>
      <c r="S36" s="68">
        <f>ROUND(S32/S34,2)</f>
        <v>0.69</v>
      </c>
      <c r="T36" s="67">
        <f>ROUND(T32/T34,2)</f>
        <v>0.69</v>
      </c>
      <c r="U36" s="569">
        <f t="shared" ref="U36" si="5">ROUND(U32/U34,2)</f>
        <v>0.69</v>
      </c>
      <c r="V36" s="161">
        <f>W36-U36</f>
        <v>0</v>
      </c>
      <c r="W36" s="68">
        <f>ROUND(W32/W34,2)</f>
        <v>0.69</v>
      </c>
      <c r="X36" s="351"/>
      <c r="Y36" s="351"/>
      <c r="Z36" s="57"/>
      <c r="AA36" s="57"/>
      <c r="AB36" s="57"/>
    </row>
    <row r="37" spans="2:28" ht="16" thickBot="1"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57"/>
      <c r="AA37" s="57"/>
      <c r="AB37" s="57"/>
    </row>
    <row r="38" spans="2:28" ht="15.75" customHeight="1" thickBot="1">
      <c r="B38" s="76"/>
      <c r="C38" s="2"/>
      <c r="D38" s="611" t="s">
        <v>61</v>
      </c>
      <c r="E38" s="612"/>
      <c r="F38" s="612"/>
      <c r="G38" s="612"/>
      <c r="H38" s="612"/>
      <c r="I38" s="612"/>
      <c r="J38" s="612"/>
      <c r="K38" s="612"/>
      <c r="L38" s="612"/>
      <c r="M38" s="612"/>
      <c r="N38" s="612"/>
      <c r="O38" s="612"/>
      <c r="P38" s="612"/>
      <c r="Q38" s="612"/>
      <c r="R38" s="612"/>
      <c r="S38" s="612"/>
      <c r="T38" s="612"/>
      <c r="U38" s="612"/>
      <c r="V38" s="612"/>
      <c r="W38" s="613"/>
      <c r="X38" s="347"/>
      <c r="Y38" s="347"/>
      <c r="Z38" s="57"/>
      <c r="AA38" s="57"/>
      <c r="AB38" s="57"/>
    </row>
    <row r="39" spans="2:28" ht="15.5">
      <c r="B39" s="101"/>
      <c r="C39" s="100"/>
      <c r="D39" s="617" t="s">
        <v>226</v>
      </c>
      <c r="E39" s="605"/>
      <c r="F39" s="605"/>
      <c r="G39" s="606"/>
      <c r="H39" s="617" t="s">
        <v>227</v>
      </c>
      <c r="I39" s="605"/>
      <c r="J39" s="605"/>
      <c r="K39" s="606"/>
      <c r="L39" s="617" t="s">
        <v>228</v>
      </c>
      <c r="M39" s="605"/>
      <c r="N39" s="605"/>
      <c r="O39" s="606"/>
      <c r="P39" s="617" t="s">
        <v>229</v>
      </c>
      <c r="Q39" s="605"/>
      <c r="R39" s="605"/>
      <c r="S39" s="606"/>
      <c r="T39" s="617" t="s">
        <v>230</v>
      </c>
      <c r="U39" s="605"/>
      <c r="V39" s="605"/>
      <c r="W39" s="606"/>
      <c r="X39" s="348"/>
      <c r="Y39" s="348"/>
      <c r="Z39" s="57"/>
      <c r="AA39" s="57"/>
      <c r="AB39" s="57"/>
    </row>
    <row r="40" spans="2:28" ht="15.5">
      <c r="B40" s="49" t="s">
        <v>22</v>
      </c>
      <c r="C40" s="167"/>
      <c r="D40" s="202" t="s">
        <v>23</v>
      </c>
      <c r="E40" s="410" t="s">
        <v>268</v>
      </c>
      <c r="F40" s="410" t="s">
        <v>24</v>
      </c>
      <c r="G40" s="474" t="s">
        <v>24</v>
      </c>
      <c r="H40" s="202" t="s">
        <v>23</v>
      </c>
      <c r="I40" s="410" t="s">
        <v>268</v>
      </c>
      <c r="J40" s="410" t="s">
        <v>24</v>
      </c>
      <c r="K40" s="474" t="s">
        <v>24</v>
      </c>
      <c r="L40" s="202" t="s">
        <v>23</v>
      </c>
      <c r="M40" s="410" t="s">
        <v>268</v>
      </c>
      <c r="N40" s="410" t="s">
        <v>24</v>
      </c>
      <c r="O40" s="474" t="s">
        <v>24</v>
      </c>
      <c r="P40" s="202" t="s">
        <v>23</v>
      </c>
      <c r="Q40" s="410" t="s">
        <v>268</v>
      </c>
      <c r="R40" s="410" t="s">
        <v>24</v>
      </c>
      <c r="S40" s="474" t="s">
        <v>24</v>
      </c>
      <c r="T40" s="202" t="s">
        <v>23</v>
      </c>
      <c r="U40" s="410" t="s">
        <v>268</v>
      </c>
      <c r="V40" s="410" t="s">
        <v>24</v>
      </c>
      <c r="W40" s="474" t="s">
        <v>24</v>
      </c>
      <c r="X40" s="348"/>
      <c r="Y40" s="348"/>
      <c r="Z40" s="57"/>
      <c r="AA40" s="57"/>
      <c r="AB40" s="57"/>
    </row>
    <row r="41" spans="2:28" ht="16" thickBot="1">
      <c r="B41" s="50" t="s">
        <v>7</v>
      </c>
      <c r="C41" s="168" t="s">
        <v>25</v>
      </c>
      <c r="D41" s="255">
        <f>'4a. OEB_Adjustment_Input_Sheet'!$E$9</f>
        <v>44196</v>
      </c>
      <c r="E41" s="254" t="s">
        <v>269</v>
      </c>
      <c r="F41" s="174" t="s">
        <v>27</v>
      </c>
      <c r="G41" s="11" t="s">
        <v>28</v>
      </c>
      <c r="H41" s="255">
        <f>'4a. OEB_Adjustment_Input_Sheet'!$E$9</f>
        <v>44196</v>
      </c>
      <c r="I41" s="254" t="s">
        <v>269</v>
      </c>
      <c r="J41" s="174" t="s">
        <v>27</v>
      </c>
      <c r="K41" s="11" t="s">
        <v>28</v>
      </c>
      <c r="L41" s="255">
        <f>'4a. OEB_Adjustment_Input_Sheet'!$E$9</f>
        <v>44196</v>
      </c>
      <c r="M41" s="254" t="s">
        <v>269</v>
      </c>
      <c r="N41" s="174" t="s">
        <v>27</v>
      </c>
      <c r="O41" s="11" t="s">
        <v>28</v>
      </c>
      <c r="P41" s="255">
        <f>'4a. OEB_Adjustment_Input_Sheet'!$E$9</f>
        <v>44196</v>
      </c>
      <c r="Q41" s="254" t="s">
        <v>269</v>
      </c>
      <c r="R41" s="174" t="s">
        <v>27</v>
      </c>
      <c r="S41" s="11" t="s">
        <v>28</v>
      </c>
      <c r="T41" s="255">
        <f>'4a. OEB_Adjustment_Input_Sheet'!$E$9</f>
        <v>44196</v>
      </c>
      <c r="U41" s="254" t="s">
        <v>269</v>
      </c>
      <c r="V41" s="174" t="s">
        <v>27</v>
      </c>
      <c r="W41" s="11" t="s">
        <v>28</v>
      </c>
      <c r="X41" s="348"/>
      <c r="Y41" s="348"/>
      <c r="Z41" s="57"/>
      <c r="AA41" s="57"/>
      <c r="AB41" s="57"/>
    </row>
    <row r="42" spans="2:28" ht="15.5">
      <c r="B42" s="48"/>
      <c r="C42" s="581"/>
      <c r="D42" s="170" t="s">
        <v>29</v>
      </c>
      <c r="E42" s="170" t="s">
        <v>30</v>
      </c>
      <c r="F42" s="579" t="s">
        <v>283</v>
      </c>
      <c r="G42" s="172" t="s">
        <v>31</v>
      </c>
      <c r="H42" s="586" t="s">
        <v>284</v>
      </c>
      <c r="I42" s="170" t="s">
        <v>32</v>
      </c>
      <c r="J42" s="171" t="s">
        <v>33</v>
      </c>
      <c r="K42" s="172" t="s">
        <v>34</v>
      </c>
      <c r="L42" s="170" t="s">
        <v>35</v>
      </c>
      <c r="M42" s="170" t="s">
        <v>36</v>
      </c>
      <c r="N42" s="171" t="s">
        <v>37</v>
      </c>
      <c r="O42" s="172" t="s">
        <v>38</v>
      </c>
      <c r="P42" s="170" t="s">
        <v>39</v>
      </c>
      <c r="Q42" s="170" t="s">
        <v>40</v>
      </c>
      <c r="R42" s="171" t="s">
        <v>41</v>
      </c>
      <c r="S42" s="172" t="s">
        <v>278</v>
      </c>
      <c r="T42" s="170" t="s">
        <v>279</v>
      </c>
      <c r="U42" s="170" t="s">
        <v>280</v>
      </c>
      <c r="V42" s="171" t="s">
        <v>281</v>
      </c>
      <c r="W42" s="172" t="s">
        <v>282</v>
      </c>
      <c r="X42" s="170"/>
      <c r="Y42" s="170"/>
      <c r="Z42" s="57"/>
      <c r="AA42" s="57"/>
      <c r="AB42" s="57"/>
    </row>
    <row r="43" spans="2:28" ht="16" thickBot="1">
      <c r="B43" s="64" t="s">
        <v>231</v>
      </c>
      <c r="C43" s="38"/>
      <c r="D43" s="177"/>
      <c r="E43" s="38"/>
      <c r="F43" s="57"/>
      <c r="G43" s="81"/>
      <c r="H43" s="177"/>
      <c r="I43" s="38"/>
      <c r="J43" s="57"/>
      <c r="K43" s="81"/>
      <c r="L43" s="177"/>
      <c r="M43" s="38"/>
      <c r="N43" s="57"/>
      <c r="O43" s="81"/>
      <c r="P43" s="177"/>
      <c r="Q43" s="38"/>
      <c r="R43" s="57"/>
      <c r="S43" s="81"/>
      <c r="T43" s="177"/>
      <c r="U43" s="38"/>
      <c r="V43" s="57"/>
      <c r="W43" s="81"/>
      <c r="X43" s="57"/>
      <c r="Y43" s="57"/>
      <c r="Z43" s="57"/>
      <c r="AA43" s="57"/>
      <c r="AB43" s="57"/>
    </row>
    <row r="44" spans="2:28" ht="15.5">
      <c r="B44" s="44">
        <v>24</v>
      </c>
      <c r="C44" s="219" t="s">
        <v>134</v>
      </c>
      <c r="D44" s="367">
        <f>'4b. OEB_Adjustment_Input_Sheet'!E35</f>
        <v>0</v>
      </c>
      <c r="E44" s="565">
        <f>'4b. OEB_Adjustment_Input_Sheet'!F35</f>
        <v>0</v>
      </c>
      <c r="F44" s="496">
        <f>'4b. OEB_Adjustment_Input_Sheet'!G35</f>
        <v>0</v>
      </c>
      <c r="G44" s="368">
        <f>'4b. OEB_Adjustment_Input_Sheet'!H35</f>
        <v>0</v>
      </c>
      <c r="H44" s="367">
        <f>'4b. OEB_Adjustment_Input_Sheet'!I35</f>
        <v>0</v>
      </c>
      <c r="I44" s="565">
        <f>'4b. OEB_Adjustment_Input_Sheet'!J35</f>
        <v>0</v>
      </c>
      <c r="J44" s="496">
        <f>'4b. OEB_Adjustment_Input_Sheet'!K35</f>
        <v>0</v>
      </c>
      <c r="K44" s="368">
        <f>'4b. OEB_Adjustment_Input_Sheet'!L35</f>
        <v>0</v>
      </c>
      <c r="L44" s="367">
        <f>'4b. OEB_Adjustment_Input_Sheet'!M35</f>
        <v>0</v>
      </c>
      <c r="M44" s="565">
        <f>'4b. OEB_Adjustment_Input_Sheet'!N35</f>
        <v>0</v>
      </c>
      <c r="N44" s="496">
        <f>'4b. OEB_Adjustment_Input_Sheet'!O35</f>
        <v>0</v>
      </c>
      <c r="O44" s="368">
        <f>'4b. OEB_Adjustment_Input_Sheet'!P35</f>
        <v>0</v>
      </c>
      <c r="P44" s="367">
        <f>'4b. OEB_Adjustment_Input_Sheet'!Q35</f>
        <v>0</v>
      </c>
      <c r="Q44" s="565">
        <f>'4b. OEB_Adjustment_Input_Sheet'!R35</f>
        <v>0</v>
      </c>
      <c r="R44" s="496">
        <f>'4b. OEB_Adjustment_Input_Sheet'!S35</f>
        <v>0</v>
      </c>
      <c r="S44" s="496">
        <f>'4b. OEB_Adjustment_Input_Sheet'!T35</f>
        <v>0</v>
      </c>
      <c r="T44" s="367">
        <f>'4b. OEB_Adjustment_Input_Sheet'!U35</f>
        <v>0</v>
      </c>
      <c r="U44" s="565">
        <f>'4b. OEB_Adjustment_Input_Sheet'!V35</f>
        <v>0</v>
      </c>
      <c r="V44" s="496">
        <f>'4b. OEB_Adjustment_Input_Sheet'!W35</f>
        <v>0</v>
      </c>
      <c r="W44" s="496">
        <f>'4b. OEB_Adjustment_Input_Sheet'!X35</f>
        <v>0</v>
      </c>
      <c r="X44" s="349"/>
      <c r="Y44" s="349"/>
      <c r="Z44" s="57"/>
      <c r="AA44" s="57"/>
      <c r="AB44" s="57"/>
    </row>
    <row r="45" spans="2:28" ht="15.5">
      <c r="B45" s="44">
        <v>25</v>
      </c>
      <c r="C45" s="219" t="s">
        <v>136</v>
      </c>
      <c r="D45" s="369">
        <f>'4b. OEB_Adjustment_Input_Sheet'!E36</f>
        <v>0</v>
      </c>
      <c r="E45" s="566">
        <f>'4b. OEB_Adjustment_Input_Sheet'!F36</f>
        <v>0</v>
      </c>
      <c r="F45" s="497">
        <f>'4b. OEB_Adjustment_Input_Sheet'!G36</f>
        <v>0</v>
      </c>
      <c r="G45" s="370">
        <f>'4b. OEB_Adjustment_Input_Sheet'!H36</f>
        <v>0</v>
      </c>
      <c r="H45" s="369">
        <f>'4b. OEB_Adjustment_Input_Sheet'!I36</f>
        <v>0</v>
      </c>
      <c r="I45" s="566">
        <f>'4b. OEB_Adjustment_Input_Sheet'!J36</f>
        <v>0</v>
      </c>
      <c r="J45" s="497">
        <f>'4b. OEB_Adjustment_Input_Sheet'!K36</f>
        <v>0</v>
      </c>
      <c r="K45" s="370">
        <f>'4b. OEB_Adjustment_Input_Sheet'!L36</f>
        <v>0</v>
      </c>
      <c r="L45" s="369">
        <f>'4b. OEB_Adjustment_Input_Sheet'!M36</f>
        <v>0</v>
      </c>
      <c r="M45" s="566">
        <f>'4b. OEB_Adjustment_Input_Sheet'!N36</f>
        <v>0</v>
      </c>
      <c r="N45" s="497">
        <f>'4b. OEB_Adjustment_Input_Sheet'!O36</f>
        <v>0</v>
      </c>
      <c r="O45" s="370">
        <f>'4b. OEB_Adjustment_Input_Sheet'!P36</f>
        <v>0</v>
      </c>
      <c r="P45" s="369">
        <f>'4b. OEB_Adjustment_Input_Sheet'!Q36</f>
        <v>0</v>
      </c>
      <c r="Q45" s="566">
        <f>'4b. OEB_Adjustment_Input_Sheet'!R36</f>
        <v>0</v>
      </c>
      <c r="R45" s="497">
        <f>'4b. OEB_Adjustment_Input_Sheet'!S36</f>
        <v>0</v>
      </c>
      <c r="S45" s="497">
        <f>'4b. OEB_Adjustment_Input_Sheet'!T36</f>
        <v>0</v>
      </c>
      <c r="T45" s="369">
        <f>'4b. OEB_Adjustment_Input_Sheet'!U36</f>
        <v>0</v>
      </c>
      <c r="U45" s="566">
        <f>'4b. OEB_Adjustment_Input_Sheet'!V36</f>
        <v>0</v>
      </c>
      <c r="V45" s="497">
        <f>'4b. OEB_Adjustment_Input_Sheet'!W36</f>
        <v>0</v>
      </c>
      <c r="W45" s="497">
        <f>'4b. OEB_Adjustment_Input_Sheet'!X36</f>
        <v>0</v>
      </c>
      <c r="X45" s="349"/>
      <c r="Y45" s="349"/>
      <c r="Z45" s="57"/>
      <c r="AA45" s="57"/>
      <c r="AB45" s="57"/>
    </row>
    <row r="46" spans="2:28" ht="15.5">
      <c r="B46" s="44">
        <v>26</v>
      </c>
      <c r="C46" s="220" t="s">
        <v>137</v>
      </c>
      <c r="D46" s="369">
        <f>'4b. OEB_Adjustment_Input_Sheet'!E37</f>
        <v>1.2486282426950606</v>
      </c>
      <c r="E46" s="566">
        <f>'4b. OEB_Adjustment_Input_Sheet'!F37</f>
        <v>1.2486282426950606</v>
      </c>
      <c r="F46" s="497">
        <f>'4b. OEB_Adjustment_Input_Sheet'!G37</f>
        <v>0</v>
      </c>
      <c r="G46" s="370">
        <f>'4b. OEB_Adjustment_Input_Sheet'!H37</f>
        <v>1.2486282426950606</v>
      </c>
      <c r="H46" s="369">
        <f>'4b. OEB_Adjustment_Input_Sheet'!I37</f>
        <v>1.2486282426950606</v>
      </c>
      <c r="I46" s="566">
        <f>'4b. OEB_Adjustment_Input_Sheet'!J37</f>
        <v>1.2486282426950606</v>
      </c>
      <c r="J46" s="497">
        <f>'4b. OEB_Adjustment_Input_Sheet'!K37</f>
        <v>0</v>
      </c>
      <c r="K46" s="370">
        <f>'4b. OEB_Adjustment_Input_Sheet'!L37</f>
        <v>1.2486282426950606</v>
      </c>
      <c r="L46" s="369">
        <f>'4b. OEB_Adjustment_Input_Sheet'!M37</f>
        <v>1.2486282426950606</v>
      </c>
      <c r="M46" s="566">
        <f>'4b. OEB_Adjustment_Input_Sheet'!N37</f>
        <v>1.2486282426950606</v>
      </c>
      <c r="N46" s="497">
        <f>'4b. OEB_Adjustment_Input_Sheet'!O37</f>
        <v>0</v>
      </c>
      <c r="O46" s="370">
        <f>'4b. OEB_Adjustment_Input_Sheet'!P37</f>
        <v>1.2486282426950606</v>
      </c>
      <c r="P46" s="369">
        <f>'4b. OEB_Adjustment_Input_Sheet'!Q37</f>
        <v>0</v>
      </c>
      <c r="Q46" s="566">
        <f>'4b. OEB_Adjustment_Input_Sheet'!R37</f>
        <v>0</v>
      </c>
      <c r="R46" s="497">
        <f>'4b. OEB_Adjustment_Input_Sheet'!S37</f>
        <v>0</v>
      </c>
      <c r="S46" s="497">
        <f>'4b. OEB_Adjustment_Input_Sheet'!T37</f>
        <v>0</v>
      </c>
      <c r="T46" s="369">
        <f>'4b. OEB_Adjustment_Input_Sheet'!U37</f>
        <v>0</v>
      </c>
      <c r="U46" s="566">
        <f>'4b. OEB_Adjustment_Input_Sheet'!V37</f>
        <v>0</v>
      </c>
      <c r="V46" s="497">
        <f>'4b. OEB_Adjustment_Input_Sheet'!W37</f>
        <v>0</v>
      </c>
      <c r="W46" s="497">
        <f>'4b. OEB_Adjustment_Input_Sheet'!X37</f>
        <v>0</v>
      </c>
      <c r="X46" s="349"/>
      <c r="Y46" s="349"/>
      <c r="Z46" s="57"/>
      <c r="AA46" s="57"/>
      <c r="AB46" s="57"/>
    </row>
    <row r="47" spans="2:28" ht="15.5">
      <c r="B47" s="44">
        <v>27</v>
      </c>
      <c r="C47" s="220" t="s">
        <v>138</v>
      </c>
      <c r="D47" s="369">
        <f>'4b. OEB_Adjustment_Input_Sheet'!E38</f>
        <v>-1.1953341651435965</v>
      </c>
      <c r="E47" s="566">
        <f>'4b. OEB_Adjustment_Input_Sheet'!F38</f>
        <v>-1.1953341651435965</v>
      </c>
      <c r="F47" s="497">
        <f>'4b. OEB_Adjustment_Input_Sheet'!G38</f>
        <v>0</v>
      </c>
      <c r="G47" s="370">
        <f>'4b. OEB_Adjustment_Input_Sheet'!H38</f>
        <v>-1.1953341651435965</v>
      </c>
      <c r="H47" s="369">
        <f>'4b. OEB_Adjustment_Input_Sheet'!I38</f>
        <v>-1.1953341651435965</v>
      </c>
      <c r="I47" s="566">
        <f>'4b. OEB_Adjustment_Input_Sheet'!J38</f>
        <v>-1.1953341651435965</v>
      </c>
      <c r="J47" s="497">
        <f>'4b. OEB_Adjustment_Input_Sheet'!K38</f>
        <v>0</v>
      </c>
      <c r="K47" s="370">
        <f>'4b. OEB_Adjustment_Input_Sheet'!L38</f>
        <v>-1.1953341651435965</v>
      </c>
      <c r="L47" s="369">
        <f>'4b. OEB_Adjustment_Input_Sheet'!M38</f>
        <v>-1.1953341651435965</v>
      </c>
      <c r="M47" s="566">
        <f>'4b. OEB_Adjustment_Input_Sheet'!N38</f>
        <v>-1.1953341651435965</v>
      </c>
      <c r="N47" s="497">
        <f>'4b. OEB_Adjustment_Input_Sheet'!O38</f>
        <v>0</v>
      </c>
      <c r="O47" s="370">
        <f>'4b. OEB_Adjustment_Input_Sheet'!P38</f>
        <v>-1.1953341651435965</v>
      </c>
      <c r="P47" s="369">
        <f>'4b. OEB_Adjustment_Input_Sheet'!Q38</f>
        <v>0</v>
      </c>
      <c r="Q47" s="566">
        <f>'4b. OEB_Adjustment_Input_Sheet'!R38</f>
        <v>0</v>
      </c>
      <c r="R47" s="497">
        <f>'4b. OEB_Adjustment_Input_Sheet'!S38</f>
        <v>0</v>
      </c>
      <c r="S47" s="497">
        <f>'4b. OEB_Adjustment_Input_Sheet'!T38</f>
        <v>0</v>
      </c>
      <c r="T47" s="369">
        <f>'4b. OEB_Adjustment_Input_Sheet'!U38</f>
        <v>0</v>
      </c>
      <c r="U47" s="566">
        <f>'4b. OEB_Adjustment_Input_Sheet'!V38</f>
        <v>0</v>
      </c>
      <c r="V47" s="497">
        <f>'4b. OEB_Adjustment_Input_Sheet'!W38</f>
        <v>0</v>
      </c>
      <c r="W47" s="497">
        <f>'4b. OEB_Adjustment_Input_Sheet'!X38</f>
        <v>0</v>
      </c>
      <c r="X47" s="349"/>
      <c r="Y47" s="349"/>
      <c r="Z47" s="57"/>
      <c r="AA47" s="57"/>
      <c r="AB47" s="57"/>
    </row>
    <row r="48" spans="2:28" ht="15.5">
      <c r="B48" s="44">
        <v>28</v>
      </c>
      <c r="C48" s="220" t="s">
        <v>139</v>
      </c>
      <c r="D48" s="369">
        <f>'4b. OEB_Adjustment_Input_Sheet'!E39</f>
        <v>0</v>
      </c>
      <c r="E48" s="566">
        <f>'4b. OEB_Adjustment_Input_Sheet'!F39</f>
        <v>0</v>
      </c>
      <c r="F48" s="497">
        <f>'4b. OEB_Adjustment_Input_Sheet'!G39</f>
        <v>0</v>
      </c>
      <c r="G48" s="370">
        <f>'4b. OEB_Adjustment_Input_Sheet'!H39</f>
        <v>0</v>
      </c>
      <c r="H48" s="369">
        <f>'4b. OEB_Adjustment_Input_Sheet'!I39</f>
        <v>0</v>
      </c>
      <c r="I48" s="566">
        <f>'4b. OEB_Adjustment_Input_Sheet'!J39</f>
        <v>0</v>
      </c>
      <c r="J48" s="497">
        <f>'4b. OEB_Adjustment_Input_Sheet'!K39</f>
        <v>0</v>
      </c>
      <c r="K48" s="370">
        <f>'4b. OEB_Adjustment_Input_Sheet'!L39</f>
        <v>0</v>
      </c>
      <c r="L48" s="369">
        <f>'4b. OEB_Adjustment_Input_Sheet'!M39</f>
        <v>0</v>
      </c>
      <c r="M48" s="566">
        <f>'4b. OEB_Adjustment_Input_Sheet'!N39</f>
        <v>0</v>
      </c>
      <c r="N48" s="497">
        <f>'4b. OEB_Adjustment_Input_Sheet'!O39</f>
        <v>0</v>
      </c>
      <c r="O48" s="370">
        <f>'4b. OEB_Adjustment_Input_Sheet'!P39</f>
        <v>0</v>
      </c>
      <c r="P48" s="369">
        <f>'4b. OEB_Adjustment_Input_Sheet'!Q39</f>
        <v>0</v>
      </c>
      <c r="Q48" s="566">
        <f>'4b. OEB_Adjustment_Input_Sheet'!R39</f>
        <v>0</v>
      </c>
      <c r="R48" s="497">
        <f>'4b. OEB_Adjustment_Input_Sheet'!S39</f>
        <v>0</v>
      </c>
      <c r="S48" s="497">
        <f>'4b. OEB_Adjustment_Input_Sheet'!T39</f>
        <v>0</v>
      </c>
      <c r="T48" s="369">
        <f>'4b. OEB_Adjustment_Input_Sheet'!U39</f>
        <v>0</v>
      </c>
      <c r="U48" s="566">
        <f>'4b. OEB_Adjustment_Input_Sheet'!V39</f>
        <v>0</v>
      </c>
      <c r="V48" s="497">
        <f>'4b. OEB_Adjustment_Input_Sheet'!W39</f>
        <v>0</v>
      </c>
      <c r="W48" s="497">
        <f>'4b. OEB_Adjustment_Input_Sheet'!X39</f>
        <v>0</v>
      </c>
      <c r="X48" s="349"/>
      <c r="Y48" s="349"/>
      <c r="Z48" s="57"/>
      <c r="AA48" s="57"/>
      <c r="AB48" s="57"/>
    </row>
    <row r="49" spans="2:28" ht="15.5">
      <c r="B49" s="44">
        <v>29</v>
      </c>
      <c r="C49" s="220" t="s">
        <v>140</v>
      </c>
      <c r="D49" s="369">
        <f>'4b. OEB_Adjustment_Input_Sheet'!E40</f>
        <v>-34.301961995548453</v>
      </c>
      <c r="E49" s="566">
        <f>'4b. OEB_Adjustment_Input_Sheet'!F40</f>
        <v>-32.035295328881787</v>
      </c>
      <c r="F49" s="497">
        <f>'4b. OEB_Adjustment_Input_Sheet'!G40</f>
        <v>0</v>
      </c>
      <c r="G49" s="370">
        <f>'4b. OEB_Adjustment_Input_Sheet'!H40</f>
        <v>-32.035295328881787</v>
      </c>
      <c r="H49" s="369">
        <f>'4b. OEB_Adjustment_Input_Sheet'!I40</f>
        <v>-34.301961995548453</v>
      </c>
      <c r="I49" s="566">
        <f>'4b. OEB_Adjustment_Input_Sheet'!J40</f>
        <v>-32.035295328881787</v>
      </c>
      <c r="J49" s="497">
        <f>'4b. OEB_Adjustment_Input_Sheet'!K40</f>
        <v>0</v>
      </c>
      <c r="K49" s="370">
        <f>'4b. OEB_Adjustment_Input_Sheet'!L40</f>
        <v>-32.035295328881787</v>
      </c>
      <c r="L49" s="369">
        <f>'4b. OEB_Adjustment_Input_Sheet'!M40</f>
        <v>-34.301961995548453</v>
      </c>
      <c r="M49" s="566">
        <f>'4b. OEB_Adjustment_Input_Sheet'!N40</f>
        <v>-32.035295328881787</v>
      </c>
      <c r="N49" s="497">
        <f>'4b. OEB_Adjustment_Input_Sheet'!O40</f>
        <v>0</v>
      </c>
      <c r="O49" s="370">
        <f>'4b. OEB_Adjustment_Input_Sheet'!P40</f>
        <v>-32.035295328881787</v>
      </c>
      <c r="P49" s="369">
        <f>'4b. OEB_Adjustment_Input_Sheet'!Q40</f>
        <v>0</v>
      </c>
      <c r="Q49" s="566">
        <f>'4b. OEB_Adjustment_Input_Sheet'!R40</f>
        <v>0</v>
      </c>
      <c r="R49" s="497">
        <f>'4b. OEB_Adjustment_Input_Sheet'!S40</f>
        <v>0</v>
      </c>
      <c r="S49" s="497">
        <f>'4b. OEB_Adjustment_Input_Sheet'!T40</f>
        <v>0</v>
      </c>
      <c r="T49" s="369">
        <f>'4b. OEB_Adjustment_Input_Sheet'!U40</f>
        <v>0</v>
      </c>
      <c r="U49" s="566">
        <f>'4b. OEB_Adjustment_Input_Sheet'!V40</f>
        <v>0</v>
      </c>
      <c r="V49" s="497">
        <f>'4b. OEB_Adjustment_Input_Sheet'!W40</f>
        <v>0</v>
      </c>
      <c r="W49" s="497">
        <f>'4b. OEB_Adjustment_Input_Sheet'!X40</f>
        <v>0</v>
      </c>
      <c r="X49" s="349"/>
      <c r="Y49" s="349"/>
      <c r="Z49" s="57"/>
      <c r="AA49" s="57"/>
      <c r="AB49" s="57"/>
    </row>
    <row r="50" spans="2:28" ht="31">
      <c r="B50" s="44">
        <v>30</v>
      </c>
      <c r="C50" s="220" t="s">
        <v>141</v>
      </c>
      <c r="D50" s="369">
        <f>'4b. OEB_Adjustment_Input_Sheet'!E41</f>
        <v>-6.3926962469568984</v>
      </c>
      <c r="E50" s="566">
        <f>'4b. OEB_Adjustment_Input_Sheet'!F41</f>
        <v>-6.3926962469568984</v>
      </c>
      <c r="F50" s="497">
        <f>'4b. OEB_Adjustment_Input_Sheet'!G41</f>
        <v>0</v>
      </c>
      <c r="G50" s="370">
        <f>'4b. OEB_Adjustment_Input_Sheet'!H41</f>
        <v>-6.3926962469568984</v>
      </c>
      <c r="H50" s="369">
        <f>'4b. OEB_Adjustment_Input_Sheet'!I41</f>
        <v>-6.3926962469568984</v>
      </c>
      <c r="I50" s="566">
        <f>'4b. OEB_Adjustment_Input_Sheet'!J41</f>
        <v>-6.3926962469568984</v>
      </c>
      <c r="J50" s="497">
        <f>'4b. OEB_Adjustment_Input_Sheet'!K41</f>
        <v>0</v>
      </c>
      <c r="K50" s="370">
        <f>'4b. OEB_Adjustment_Input_Sheet'!L41</f>
        <v>-6.3926962469568984</v>
      </c>
      <c r="L50" s="369">
        <f>'4b. OEB_Adjustment_Input_Sheet'!M41</f>
        <v>-6.3926962469568984</v>
      </c>
      <c r="M50" s="566">
        <f>'4b. OEB_Adjustment_Input_Sheet'!N41</f>
        <v>-6.3926962469568984</v>
      </c>
      <c r="N50" s="497">
        <f>'4b. OEB_Adjustment_Input_Sheet'!O41</f>
        <v>0</v>
      </c>
      <c r="O50" s="370">
        <f>'4b. OEB_Adjustment_Input_Sheet'!P41</f>
        <v>-6.3926962469568984</v>
      </c>
      <c r="P50" s="369">
        <f>'4b. OEB_Adjustment_Input_Sheet'!Q41</f>
        <v>0</v>
      </c>
      <c r="Q50" s="566">
        <f>'4b. OEB_Adjustment_Input_Sheet'!R41</f>
        <v>0</v>
      </c>
      <c r="R50" s="497">
        <f>'4b. OEB_Adjustment_Input_Sheet'!S41</f>
        <v>0</v>
      </c>
      <c r="S50" s="497">
        <f>'4b. OEB_Adjustment_Input_Sheet'!T41</f>
        <v>0</v>
      </c>
      <c r="T50" s="369">
        <f>'4b. OEB_Adjustment_Input_Sheet'!U41</f>
        <v>0</v>
      </c>
      <c r="U50" s="566">
        <f>'4b. OEB_Adjustment_Input_Sheet'!V41</f>
        <v>0</v>
      </c>
      <c r="V50" s="497">
        <f>'4b. OEB_Adjustment_Input_Sheet'!W41</f>
        <v>0</v>
      </c>
      <c r="W50" s="497">
        <f>'4b. OEB_Adjustment_Input_Sheet'!X41</f>
        <v>0</v>
      </c>
      <c r="X50" s="349"/>
      <c r="Y50" s="349"/>
      <c r="Z50" s="57"/>
      <c r="AA50" s="57"/>
      <c r="AB50" s="57"/>
    </row>
    <row r="51" spans="2:28" ht="15.5">
      <c r="B51" s="44">
        <v>31</v>
      </c>
      <c r="C51" s="220" t="s">
        <v>142</v>
      </c>
      <c r="D51" s="369">
        <f>'4b. OEB_Adjustment_Input_Sheet'!E42</f>
        <v>19.356250754265272</v>
      </c>
      <c r="E51" s="566">
        <f>'4b. OEB_Adjustment_Input_Sheet'!F42</f>
        <v>19.347078885118968</v>
      </c>
      <c r="F51" s="497">
        <f>'4b. OEB_Adjustment_Input_Sheet'!G42</f>
        <v>0</v>
      </c>
      <c r="G51" s="370">
        <f>'4b. OEB_Adjustment_Input_Sheet'!H42</f>
        <v>19.347078885118968</v>
      </c>
      <c r="H51" s="369">
        <f>'4b. OEB_Adjustment_Input_Sheet'!I42</f>
        <v>19.356250754265272</v>
      </c>
      <c r="I51" s="566">
        <f>'4b. OEB_Adjustment_Input_Sheet'!J42</f>
        <v>19.347078885118968</v>
      </c>
      <c r="J51" s="497">
        <f>'4b. OEB_Adjustment_Input_Sheet'!K42</f>
        <v>0</v>
      </c>
      <c r="K51" s="370">
        <f>'4b. OEB_Adjustment_Input_Sheet'!L42</f>
        <v>19.347078885118968</v>
      </c>
      <c r="L51" s="369">
        <f>'4b. OEB_Adjustment_Input_Sheet'!M42</f>
        <v>19.356250754265272</v>
      </c>
      <c r="M51" s="566">
        <f>'4b. OEB_Adjustment_Input_Sheet'!N42</f>
        <v>19.347078885118968</v>
      </c>
      <c r="N51" s="497">
        <f>'4b. OEB_Adjustment_Input_Sheet'!O42</f>
        <v>0</v>
      </c>
      <c r="O51" s="370">
        <f>'4b. OEB_Adjustment_Input_Sheet'!P42</f>
        <v>19.347078885118968</v>
      </c>
      <c r="P51" s="369">
        <f>'4b. OEB_Adjustment_Input_Sheet'!Q42</f>
        <v>0</v>
      </c>
      <c r="Q51" s="566">
        <f>'4b. OEB_Adjustment_Input_Sheet'!R42</f>
        <v>0</v>
      </c>
      <c r="R51" s="497">
        <f>'4b. OEB_Adjustment_Input_Sheet'!S42</f>
        <v>0</v>
      </c>
      <c r="S51" s="497">
        <f>'4b. OEB_Adjustment_Input_Sheet'!T42</f>
        <v>0</v>
      </c>
      <c r="T51" s="369">
        <f>'4b. OEB_Adjustment_Input_Sheet'!U42</f>
        <v>0</v>
      </c>
      <c r="U51" s="566">
        <f>'4b. OEB_Adjustment_Input_Sheet'!V42</f>
        <v>0</v>
      </c>
      <c r="V51" s="497">
        <f>'4b. OEB_Adjustment_Input_Sheet'!W42</f>
        <v>0</v>
      </c>
      <c r="W51" s="497">
        <f>'4b. OEB_Adjustment_Input_Sheet'!X42</f>
        <v>0</v>
      </c>
      <c r="X51" s="349"/>
      <c r="Y51" s="349"/>
      <c r="Z51" s="57"/>
      <c r="AA51" s="57"/>
      <c r="AB51" s="57"/>
    </row>
    <row r="52" spans="2:28" ht="15.5">
      <c r="B52" s="44">
        <v>32</v>
      </c>
      <c r="C52" s="220" t="s">
        <v>143</v>
      </c>
      <c r="D52" s="369">
        <f>'4b. OEB_Adjustment_Input_Sheet'!E43</f>
        <v>-0.71932551710919579</v>
      </c>
      <c r="E52" s="566">
        <f>'4b. OEB_Adjustment_Input_Sheet'!F43</f>
        <v>0</v>
      </c>
      <c r="F52" s="497">
        <f>'4b. OEB_Adjustment_Input_Sheet'!G43</f>
        <v>0</v>
      </c>
      <c r="G52" s="370">
        <f>'4b. OEB_Adjustment_Input_Sheet'!H43</f>
        <v>0</v>
      </c>
      <c r="H52" s="369">
        <f>'4b. OEB_Adjustment_Input_Sheet'!I43</f>
        <v>-0.71932551710919579</v>
      </c>
      <c r="I52" s="566">
        <f>'4b. OEB_Adjustment_Input_Sheet'!J43</f>
        <v>0</v>
      </c>
      <c r="J52" s="497">
        <f>'4b. OEB_Adjustment_Input_Sheet'!K43</f>
        <v>0</v>
      </c>
      <c r="K52" s="370">
        <f>'4b. OEB_Adjustment_Input_Sheet'!L43</f>
        <v>0</v>
      </c>
      <c r="L52" s="369">
        <f>'4b. OEB_Adjustment_Input_Sheet'!M43</f>
        <v>-0.71932551710919579</v>
      </c>
      <c r="M52" s="566">
        <f>'4b. OEB_Adjustment_Input_Sheet'!N43</f>
        <v>0</v>
      </c>
      <c r="N52" s="497">
        <f>'4b. OEB_Adjustment_Input_Sheet'!O43</f>
        <v>0</v>
      </c>
      <c r="O52" s="370">
        <f>'4b. OEB_Adjustment_Input_Sheet'!P43</f>
        <v>0</v>
      </c>
      <c r="P52" s="369">
        <f>'4b. OEB_Adjustment_Input_Sheet'!Q43</f>
        <v>0</v>
      </c>
      <c r="Q52" s="566">
        <f>'4b. OEB_Adjustment_Input_Sheet'!R43</f>
        <v>0</v>
      </c>
      <c r="R52" s="497">
        <f>'4b. OEB_Adjustment_Input_Sheet'!S43</f>
        <v>0</v>
      </c>
      <c r="S52" s="497">
        <f>'4b. OEB_Adjustment_Input_Sheet'!T43</f>
        <v>0</v>
      </c>
      <c r="T52" s="369">
        <f>'4b. OEB_Adjustment_Input_Sheet'!U43</f>
        <v>0</v>
      </c>
      <c r="U52" s="566">
        <f>'4b. OEB_Adjustment_Input_Sheet'!V43</f>
        <v>0</v>
      </c>
      <c r="V52" s="497">
        <f>'4b. OEB_Adjustment_Input_Sheet'!W43</f>
        <v>0</v>
      </c>
      <c r="W52" s="497">
        <f>'4b. OEB_Adjustment_Input_Sheet'!X43</f>
        <v>0</v>
      </c>
      <c r="X52" s="349"/>
      <c r="Y52" s="349"/>
      <c r="Z52" s="57"/>
      <c r="AA52" s="57"/>
      <c r="AB52" s="57"/>
    </row>
    <row r="53" spans="2:28" ht="31">
      <c r="B53" s="44">
        <v>33</v>
      </c>
      <c r="C53" s="220" t="s">
        <v>144</v>
      </c>
      <c r="D53" s="369">
        <f>'4b. OEB_Adjustment_Input_Sheet'!E44</f>
        <v>21.050088168948456</v>
      </c>
      <c r="E53" s="566">
        <f>'4b. OEB_Adjustment_Input_Sheet'!F44</f>
        <v>21.050088168948456</v>
      </c>
      <c r="F53" s="497">
        <f>'4b. OEB_Adjustment_Input_Sheet'!G44</f>
        <v>0</v>
      </c>
      <c r="G53" s="370">
        <f>'4b. OEB_Adjustment_Input_Sheet'!H44</f>
        <v>21.050088168948456</v>
      </c>
      <c r="H53" s="369">
        <f>'4b. OEB_Adjustment_Input_Sheet'!I44</f>
        <v>21.050088168948456</v>
      </c>
      <c r="I53" s="566">
        <f>'4b. OEB_Adjustment_Input_Sheet'!J44</f>
        <v>21.050088168948456</v>
      </c>
      <c r="J53" s="497">
        <f>'4b. OEB_Adjustment_Input_Sheet'!K44</f>
        <v>0</v>
      </c>
      <c r="K53" s="370">
        <f>'4b. OEB_Adjustment_Input_Sheet'!L44</f>
        <v>21.050088168948456</v>
      </c>
      <c r="L53" s="369">
        <f>'4b. OEB_Adjustment_Input_Sheet'!M44</f>
        <v>21.050088168948456</v>
      </c>
      <c r="M53" s="566">
        <f>'4b. OEB_Adjustment_Input_Sheet'!N44</f>
        <v>21.050088168948456</v>
      </c>
      <c r="N53" s="497">
        <f>'4b. OEB_Adjustment_Input_Sheet'!O44</f>
        <v>0</v>
      </c>
      <c r="O53" s="370">
        <f>'4b. OEB_Adjustment_Input_Sheet'!P44</f>
        <v>21.050088168948456</v>
      </c>
      <c r="P53" s="369">
        <f>'4b. OEB_Adjustment_Input_Sheet'!Q44</f>
        <v>21.050088168948456</v>
      </c>
      <c r="Q53" s="566">
        <f>'4b. OEB_Adjustment_Input_Sheet'!R44</f>
        <v>21.050088168948456</v>
      </c>
      <c r="R53" s="497">
        <f>'4b. OEB_Adjustment_Input_Sheet'!S44</f>
        <v>0</v>
      </c>
      <c r="S53" s="497">
        <f>'4b. OEB_Adjustment_Input_Sheet'!T44</f>
        <v>21.050088168948456</v>
      </c>
      <c r="T53" s="369">
        <f>'4b. OEB_Adjustment_Input_Sheet'!U44</f>
        <v>21.050088168948456</v>
      </c>
      <c r="U53" s="566">
        <f>'4b. OEB_Adjustment_Input_Sheet'!V44</f>
        <v>21.050088168948456</v>
      </c>
      <c r="V53" s="497">
        <f>'4b. OEB_Adjustment_Input_Sheet'!W44</f>
        <v>0</v>
      </c>
      <c r="W53" s="497">
        <f>'4b. OEB_Adjustment_Input_Sheet'!X44</f>
        <v>21.050088168948456</v>
      </c>
      <c r="X53" s="349"/>
      <c r="Y53" s="349"/>
      <c r="Z53" s="57"/>
      <c r="AA53" s="57"/>
      <c r="AB53" s="57"/>
    </row>
    <row r="54" spans="2:28" ht="31">
      <c r="B54" s="44">
        <v>34</v>
      </c>
      <c r="C54" s="220" t="s">
        <v>145</v>
      </c>
      <c r="D54" s="369">
        <f>'4b. OEB_Adjustment_Input_Sheet'!E45</f>
        <v>7.690229118670473</v>
      </c>
      <c r="E54" s="566">
        <f>'4b. OEB_Adjustment_Input_Sheet'!F45</f>
        <v>7.690229118670473</v>
      </c>
      <c r="F54" s="497">
        <f>'4b. OEB_Adjustment_Input_Sheet'!G45</f>
        <v>0</v>
      </c>
      <c r="G54" s="370">
        <f>'4b. OEB_Adjustment_Input_Sheet'!H45</f>
        <v>7.690229118670473</v>
      </c>
      <c r="H54" s="369">
        <f>'4b. OEB_Adjustment_Input_Sheet'!I45</f>
        <v>7.690229118670473</v>
      </c>
      <c r="I54" s="566">
        <f>'4b. OEB_Adjustment_Input_Sheet'!J45</f>
        <v>7.690229118670473</v>
      </c>
      <c r="J54" s="497">
        <f>'4b. OEB_Adjustment_Input_Sheet'!K45</f>
        <v>0</v>
      </c>
      <c r="K54" s="370">
        <f>'4b. OEB_Adjustment_Input_Sheet'!L45</f>
        <v>7.690229118670473</v>
      </c>
      <c r="L54" s="369">
        <f>'4b. OEB_Adjustment_Input_Sheet'!M45</f>
        <v>7.690229118670473</v>
      </c>
      <c r="M54" s="566">
        <f>'4b. OEB_Adjustment_Input_Sheet'!N45</f>
        <v>7.690229118670473</v>
      </c>
      <c r="N54" s="497">
        <f>'4b. OEB_Adjustment_Input_Sheet'!O45</f>
        <v>0</v>
      </c>
      <c r="O54" s="370">
        <f>'4b. OEB_Adjustment_Input_Sheet'!P45</f>
        <v>7.690229118670473</v>
      </c>
      <c r="P54" s="369">
        <f>'4b. OEB_Adjustment_Input_Sheet'!Q45</f>
        <v>0</v>
      </c>
      <c r="Q54" s="566">
        <f>'4b. OEB_Adjustment_Input_Sheet'!R45</f>
        <v>0</v>
      </c>
      <c r="R54" s="497">
        <f>'4b. OEB_Adjustment_Input_Sheet'!S45</f>
        <v>0</v>
      </c>
      <c r="S54" s="497">
        <f>'4b. OEB_Adjustment_Input_Sheet'!T45</f>
        <v>0</v>
      </c>
      <c r="T54" s="369">
        <f>'4b. OEB_Adjustment_Input_Sheet'!U45</f>
        <v>0</v>
      </c>
      <c r="U54" s="566">
        <f>'4b. OEB_Adjustment_Input_Sheet'!V45</f>
        <v>0</v>
      </c>
      <c r="V54" s="497">
        <f>'4b. OEB_Adjustment_Input_Sheet'!W45</f>
        <v>0</v>
      </c>
      <c r="W54" s="497">
        <f>'4b. OEB_Adjustment_Input_Sheet'!X45</f>
        <v>0</v>
      </c>
      <c r="X54" s="349"/>
      <c r="Y54" s="349"/>
      <c r="Z54" s="57"/>
      <c r="AA54" s="57"/>
      <c r="AB54" s="57"/>
    </row>
    <row r="55" spans="2:28" ht="15.5">
      <c r="B55" s="44">
        <v>35</v>
      </c>
      <c r="C55" s="220" t="s">
        <v>146</v>
      </c>
      <c r="D55" s="369">
        <f>'4b. OEB_Adjustment_Input_Sheet'!E46</f>
        <v>-4.8354429059507975</v>
      </c>
      <c r="E55" s="566">
        <f>'4b. OEB_Adjustment_Input_Sheet'!F46</f>
        <v>-4.8354429059507975</v>
      </c>
      <c r="F55" s="497">
        <f>'4b. OEB_Adjustment_Input_Sheet'!G46</f>
        <v>0</v>
      </c>
      <c r="G55" s="370">
        <f>'4b. OEB_Adjustment_Input_Sheet'!H46</f>
        <v>-4.8354429059507975</v>
      </c>
      <c r="H55" s="369">
        <f>'4b. OEB_Adjustment_Input_Sheet'!I46</f>
        <v>-4.8354429059507975</v>
      </c>
      <c r="I55" s="566">
        <f>'4b. OEB_Adjustment_Input_Sheet'!J46</f>
        <v>-4.8354429059507975</v>
      </c>
      <c r="J55" s="497">
        <f>'4b. OEB_Adjustment_Input_Sheet'!K46</f>
        <v>0</v>
      </c>
      <c r="K55" s="370">
        <f>'4b. OEB_Adjustment_Input_Sheet'!L46</f>
        <v>-4.8354429059507975</v>
      </c>
      <c r="L55" s="369">
        <f>'4b. OEB_Adjustment_Input_Sheet'!M46</f>
        <v>-4.8354429059507975</v>
      </c>
      <c r="M55" s="566">
        <f>'4b. OEB_Adjustment_Input_Sheet'!N46</f>
        <v>-4.8354429059507975</v>
      </c>
      <c r="N55" s="497">
        <f>'4b. OEB_Adjustment_Input_Sheet'!O46</f>
        <v>0</v>
      </c>
      <c r="O55" s="370">
        <f>'4b. OEB_Adjustment_Input_Sheet'!P46</f>
        <v>-4.8354429059507975</v>
      </c>
      <c r="P55" s="369">
        <f>'4b. OEB_Adjustment_Input_Sheet'!Q46</f>
        <v>0</v>
      </c>
      <c r="Q55" s="566">
        <f>'4b. OEB_Adjustment_Input_Sheet'!R46</f>
        <v>0</v>
      </c>
      <c r="R55" s="497">
        <f>'4b. OEB_Adjustment_Input_Sheet'!S46</f>
        <v>0</v>
      </c>
      <c r="S55" s="497">
        <f>'4b. OEB_Adjustment_Input_Sheet'!T46</f>
        <v>0</v>
      </c>
      <c r="T55" s="369">
        <f>'4b. OEB_Adjustment_Input_Sheet'!U46</f>
        <v>0</v>
      </c>
      <c r="U55" s="566">
        <f>'4b. OEB_Adjustment_Input_Sheet'!V46</f>
        <v>0</v>
      </c>
      <c r="V55" s="497">
        <f>'4b. OEB_Adjustment_Input_Sheet'!W46</f>
        <v>0</v>
      </c>
      <c r="W55" s="497">
        <f>'4b. OEB_Adjustment_Input_Sheet'!X46</f>
        <v>0</v>
      </c>
      <c r="X55" s="349"/>
      <c r="Y55" s="349"/>
      <c r="Z55" s="57"/>
      <c r="AA55" s="57"/>
      <c r="AB55" s="57"/>
    </row>
    <row r="56" spans="2:28" ht="15.5">
      <c r="B56" s="44">
        <v>36</v>
      </c>
      <c r="C56" s="220" t="s">
        <v>147</v>
      </c>
      <c r="D56" s="369">
        <f>'4b. OEB_Adjustment_Input_Sheet'!E47</f>
        <v>21.46601916183959</v>
      </c>
      <c r="E56" s="566">
        <f>'4b. OEB_Adjustment_Input_Sheet'!F47</f>
        <v>21.46601916183959</v>
      </c>
      <c r="F56" s="497">
        <f>'4b. OEB_Adjustment_Input_Sheet'!G47</f>
        <v>0</v>
      </c>
      <c r="G56" s="370">
        <f>'4b. OEB_Adjustment_Input_Sheet'!H47</f>
        <v>21.46601916183959</v>
      </c>
      <c r="H56" s="369">
        <f>'4b. OEB_Adjustment_Input_Sheet'!I47</f>
        <v>21.46601916183959</v>
      </c>
      <c r="I56" s="566">
        <f>'4b. OEB_Adjustment_Input_Sheet'!J47</f>
        <v>21.46601916183959</v>
      </c>
      <c r="J56" s="497">
        <f>'4b. OEB_Adjustment_Input_Sheet'!K47</f>
        <v>0</v>
      </c>
      <c r="K56" s="370">
        <f>'4b. OEB_Adjustment_Input_Sheet'!L47</f>
        <v>21.46601916183959</v>
      </c>
      <c r="L56" s="369">
        <f>'4b. OEB_Adjustment_Input_Sheet'!M47</f>
        <v>21.46601916183959</v>
      </c>
      <c r="M56" s="566">
        <f>'4b. OEB_Adjustment_Input_Sheet'!N47</f>
        <v>21.46601916183959</v>
      </c>
      <c r="N56" s="497">
        <f>'4b. OEB_Adjustment_Input_Sheet'!O47</f>
        <v>0</v>
      </c>
      <c r="O56" s="370">
        <f>'4b. OEB_Adjustment_Input_Sheet'!P47</f>
        <v>21.46601916183959</v>
      </c>
      <c r="P56" s="369">
        <f>'4b. OEB_Adjustment_Input_Sheet'!Q47</f>
        <v>0</v>
      </c>
      <c r="Q56" s="566">
        <f>'4b. OEB_Adjustment_Input_Sheet'!R47</f>
        <v>0</v>
      </c>
      <c r="R56" s="497">
        <f>'4b. OEB_Adjustment_Input_Sheet'!S47</f>
        <v>0</v>
      </c>
      <c r="S56" s="497">
        <f>'4b. OEB_Adjustment_Input_Sheet'!T47</f>
        <v>0</v>
      </c>
      <c r="T56" s="369">
        <f>'4b. OEB_Adjustment_Input_Sheet'!U47</f>
        <v>0</v>
      </c>
      <c r="U56" s="566">
        <f>'4b. OEB_Adjustment_Input_Sheet'!V47</f>
        <v>0</v>
      </c>
      <c r="V56" s="497">
        <f>'4b. OEB_Adjustment_Input_Sheet'!W47</f>
        <v>0</v>
      </c>
      <c r="W56" s="497">
        <f>'4b. OEB_Adjustment_Input_Sheet'!X47</f>
        <v>0</v>
      </c>
      <c r="X56" s="349"/>
      <c r="Y56" s="349"/>
      <c r="Z56" s="57"/>
      <c r="AA56" s="57"/>
      <c r="AB56" s="57"/>
    </row>
    <row r="57" spans="2:28" ht="15.5">
      <c r="B57" s="44">
        <v>37</v>
      </c>
      <c r="C57" s="220" t="s">
        <v>148</v>
      </c>
      <c r="D57" s="369">
        <f>'4b. OEB_Adjustment_Input_Sheet'!E48</f>
        <v>0</v>
      </c>
      <c r="E57" s="566">
        <f>'4b. OEB_Adjustment_Input_Sheet'!F48</f>
        <v>0</v>
      </c>
      <c r="F57" s="497">
        <f>'4b. OEB_Adjustment_Input_Sheet'!G48</f>
        <v>0</v>
      </c>
      <c r="G57" s="370">
        <f>'4b. OEB_Adjustment_Input_Sheet'!H48</f>
        <v>0</v>
      </c>
      <c r="H57" s="369">
        <f>'4b. OEB_Adjustment_Input_Sheet'!I48</f>
        <v>0</v>
      </c>
      <c r="I57" s="566">
        <f>'4b. OEB_Adjustment_Input_Sheet'!J48</f>
        <v>0</v>
      </c>
      <c r="J57" s="497">
        <f>'4b. OEB_Adjustment_Input_Sheet'!K48</f>
        <v>0</v>
      </c>
      <c r="K57" s="370">
        <f>'4b. OEB_Adjustment_Input_Sheet'!L48</f>
        <v>0</v>
      </c>
      <c r="L57" s="369">
        <f>'4b. OEB_Adjustment_Input_Sheet'!M48</f>
        <v>0</v>
      </c>
      <c r="M57" s="566">
        <f>'4b. OEB_Adjustment_Input_Sheet'!N48</f>
        <v>0</v>
      </c>
      <c r="N57" s="497">
        <f>'4b. OEB_Adjustment_Input_Sheet'!O48</f>
        <v>0</v>
      </c>
      <c r="O57" s="370">
        <f>'4b. OEB_Adjustment_Input_Sheet'!P48</f>
        <v>0</v>
      </c>
      <c r="P57" s="369">
        <f>'4b. OEB_Adjustment_Input_Sheet'!Q48</f>
        <v>0</v>
      </c>
      <c r="Q57" s="566">
        <f>'4b. OEB_Adjustment_Input_Sheet'!R48</f>
        <v>0</v>
      </c>
      <c r="R57" s="497">
        <f>'4b. OEB_Adjustment_Input_Sheet'!S48</f>
        <v>0</v>
      </c>
      <c r="S57" s="497">
        <f>'4b. OEB_Adjustment_Input_Sheet'!T48</f>
        <v>0</v>
      </c>
      <c r="T57" s="369">
        <f>'4b. OEB_Adjustment_Input_Sheet'!U48</f>
        <v>0</v>
      </c>
      <c r="U57" s="566">
        <f>'4b. OEB_Adjustment_Input_Sheet'!V48</f>
        <v>0</v>
      </c>
      <c r="V57" s="497">
        <f>'4b. OEB_Adjustment_Input_Sheet'!W48</f>
        <v>0</v>
      </c>
      <c r="W57" s="497">
        <f>'4b. OEB_Adjustment_Input_Sheet'!X48</f>
        <v>0</v>
      </c>
      <c r="X57" s="349"/>
      <c r="Y57" s="349"/>
      <c r="Z57" s="57"/>
      <c r="AA57" s="57"/>
      <c r="AB57" s="57"/>
    </row>
    <row r="58" spans="2:28" ht="46.5">
      <c r="B58" s="44">
        <v>38</v>
      </c>
      <c r="C58" s="220" t="s">
        <v>149</v>
      </c>
      <c r="D58" s="369">
        <f>'4b. OEB_Adjustment_Input_Sheet'!E49</f>
        <v>53.202525147604725</v>
      </c>
      <c r="E58" s="566">
        <f>'4b. OEB_Adjustment_Input_Sheet'!F49</f>
        <v>53.202525147604725</v>
      </c>
      <c r="F58" s="497">
        <f>'4b. OEB_Adjustment_Input_Sheet'!G49</f>
        <v>0</v>
      </c>
      <c r="G58" s="370">
        <f>'4b. OEB_Adjustment_Input_Sheet'!H49</f>
        <v>53.202525147604725</v>
      </c>
      <c r="H58" s="369">
        <f>'4b. OEB_Adjustment_Input_Sheet'!I49</f>
        <v>53.202525147604725</v>
      </c>
      <c r="I58" s="566">
        <f>'4b. OEB_Adjustment_Input_Sheet'!J49</f>
        <v>53.202525147604725</v>
      </c>
      <c r="J58" s="497">
        <f>'4b. OEB_Adjustment_Input_Sheet'!K49</f>
        <v>0</v>
      </c>
      <c r="K58" s="370">
        <f>'4b. OEB_Adjustment_Input_Sheet'!L49</f>
        <v>53.202525147604725</v>
      </c>
      <c r="L58" s="369">
        <f>'4b. OEB_Adjustment_Input_Sheet'!M49</f>
        <v>53.202525147604725</v>
      </c>
      <c r="M58" s="566">
        <f>'4b. OEB_Adjustment_Input_Sheet'!N49</f>
        <v>53.202525147604725</v>
      </c>
      <c r="N58" s="497">
        <f>'4b. OEB_Adjustment_Input_Sheet'!O49</f>
        <v>0</v>
      </c>
      <c r="O58" s="370">
        <f>'4b. OEB_Adjustment_Input_Sheet'!P49</f>
        <v>53.202525147604725</v>
      </c>
      <c r="P58" s="369">
        <f>'4b. OEB_Adjustment_Input_Sheet'!Q49</f>
        <v>53.202525147604725</v>
      </c>
      <c r="Q58" s="566">
        <f>'4b. OEB_Adjustment_Input_Sheet'!R49</f>
        <v>53.202525147604725</v>
      </c>
      <c r="R58" s="497">
        <f>'4b. OEB_Adjustment_Input_Sheet'!S49</f>
        <v>0</v>
      </c>
      <c r="S58" s="497">
        <f>'4b. OEB_Adjustment_Input_Sheet'!T49</f>
        <v>53.202525147604725</v>
      </c>
      <c r="T58" s="369">
        <f>'4b. OEB_Adjustment_Input_Sheet'!U49</f>
        <v>53.202525147604725</v>
      </c>
      <c r="U58" s="566">
        <f>'4b. OEB_Adjustment_Input_Sheet'!V49</f>
        <v>53.202525147604725</v>
      </c>
      <c r="V58" s="497">
        <f>'4b. OEB_Adjustment_Input_Sheet'!W49</f>
        <v>0</v>
      </c>
      <c r="W58" s="497">
        <f>'4b. OEB_Adjustment_Input_Sheet'!X49</f>
        <v>53.202525147604725</v>
      </c>
      <c r="X58" s="349"/>
      <c r="Y58" s="349"/>
      <c r="Z58" s="57"/>
      <c r="AA58" s="57"/>
      <c r="AB58" s="57"/>
    </row>
    <row r="59" spans="2:28" ht="46.5">
      <c r="B59" s="44">
        <v>39</v>
      </c>
      <c r="C59" s="220" t="s">
        <v>150</v>
      </c>
      <c r="D59" s="369">
        <f>'4b. OEB_Adjustment_Input_Sheet'!E50</f>
        <v>44.077254631984069</v>
      </c>
      <c r="E59" s="566">
        <f>'4b. OEB_Adjustment_Input_Sheet'!F50</f>
        <v>44.077254631984069</v>
      </c>
      <c r="F59" s="497">
        <f>'4b. OEB_Adjustment_Input_Sheet'!G50</f>
        <v>0</v>
      </c>
      <c r="G59" s="370">
        <f>'4b. OEB_Adjustment_Input_Sheet'!H50</f>
        <v>44.077254631984069</v>
      </c>
      <c r="H59" s="369">
        <f>'4b. OEB_Adjustment_Input_Sheet'!I50</f>
        <v>44.077254631984069</v>
      </c>
      <c r="I59" s="566">
        <f>'4b. OEB_Adjustment_Input_Sheet'!J50</f>
        <v>44.077254631984069</v>
      </c>
      <c r="J59" s="497">
        <f>'4b. OEB_Adjustment_Input_Sheet'!K50</f>
        <v>0</v>
      </c>
      <c r="K59" s="370">
        <f>'4b. OEB_Adjustment_Input_Sheet'!L50</f>
        <v>44.077254631984069</v>
      </c>
      <c r="L59" s="369">
        <f>'4b. OEB_Adjustment_Input_Sheet'!M50</f>
        <v>44.077254631984069</v>
      </c>
      <c r="M59" s="566">
        <f>'4b. OEB_Adjustment_Input_Sheet'!N50</f>
        <v>44.077254631984069</v>
      </c>
      <c r="N59" s="497">
        <f>'4b. OEB_Adjustment_Input_Sheet'!O50</f>
        <v>0</v>
      </c>
      <c r="O59" s="370">
        <f>'4b. OEB_Adjustment_Input_Sheet'!P50</f>
        <v>44.077254631984069</v>
      </c>
      <c r="P59" s="369">
        <f>'4b. OEB_Adjustment_Input_Sheet'!Q50</f>
        <v>0</v>
      </c>
      <c r="Q59" s="566">
        <f>'4b. OEB_Adjustment_Input_Sheet'!R50</f>
        <v>0</v>
      </c>
      <c r="R59" s="497">
        <f>'4b. OEB_Adjustment_Input_Sheet'!S50</f>
        <v>0</v>
      </c>
      <c r="S59" s="497">
        <f>'4b. OEB_Adjustment_Input_Sheet'!T50</f>
        <v>0</v>
      </c>
      <c r="T59" s="369">
        <f>'4b. OEB_Adjustment_Input_Sheet'!U50</f>
        <v>0</v>
      </c>
      <c r="U59" s="566">
        <f>'4b. OEB_Adjustment_Input_Sheet'!V50</f>
        <v>0</v>
      </c>
      <c r="V59" s="497">
        <f>'4b. OEB_Adjustment_Input_Sheet'!W50</f>
        <v>0</v>
      </c>
      <c r="W59" s="497">
        <f>'4b. OEB_Adjustment_Input_Sheet'!X50</f>
        <v>0</v>
      </c>
      <c r="X59" s="349"/>
      <c r="Y59" s="349"/>
      <c r="Z59" s="57"/>
      <c r="AA59" s="57"/>
      <c r="AB59" s="57"/>
    </row>
    <row r="60" spans="2:28" ht="31">
      <c r="B60" s="44">
        <v>40</v>
      </c>
      <c r="C60" s="220" t="s">
        <v>151</v>
      </c>
      <c r="D60" s="369">
        <f>'4b. OEB_Adjustment_Input_Sheet'!E51</f>
        <v>55.634930854040263</v>
      </c>
      <c r="E60" s="566">
        <f>'4b. OEB_Adjustment_Input_Sheet'!F51</f>
        <v>55.634930854040263</v>
      </c>
      <c r="F60" s="497">
        <f>'4b. OEB_Adjustment_Input_Sheet'!G51</f>
        <v>0</v>
      </c>
      <c r="G60" s="370">
        <f>'4b. OEB_Adjustment_Input_Sheet'!H51</f>
        <v>55.634930854040263</v>
      </c>
      <c r="H60" s="369">
        <f>'4b. OEB_Adjustment_Input_Sheet'!I51</f>
        <v>55.634930854040263</v>
      </c>
      <c r="I60" s="566">
        <f>'4b. OEB_Adjustment_Input_Sheet'!J51</f>
        <v>55.634930854040263</v>
      </c>
      <c r="J60" s="497">
        <f>'4b. OEB_Adjustment_Input_Sheet'!K51</f>
        <v>0</v>
      </c>
      <c r="K60" s="370">
        <f>'4b. OEB_Adjustment_Input_Sheet'!L51</f>
        <v>55.634930854040263</v>
      </c>
      <c r="L60" s="369">
        <f>'4b. OEB_Adjustment_Input_Sheet'!M51</f>
        <v>55.634930854040263</v>
      </c>
      <c r="M60" s="566">
        <f>'4b. OEB_Adjustment_Input_Sheet'!N51</f>
        <v>55.634930854040263</v>
      </c>
      <c r="N60" s="497">
        <f>'4b. OEB_Adjustment_Input_Sheet'!O51</f>
        <v>0</v>
      </c>
      <c r="O60" s="370">
        <f>'4b. OEB_Adjustment_Input_Sheet'!P51</f>
        <v>55.634930854040263</v>
      </c>
      <c r="P60" s="369">
        <f>'4b. OEB_Adjustment_Input_Sheet'!Q51</f>
        <v>55.634930854040263</v>
      </c>
      <c r="Q60" s="566">
        <f>'4b. OEB_Adjustment_Input_Sheet'!R51</f>
        <v>55.634930854040263</v>
      </c>
      <c r="R60" s="497">
        <f>'4b. OEB_Adjustment_Input_Sheet'!S51</f>
        <v>0</v>
      </c>
      <c r="S60" s="497">
        <f>'4b. OEB_Adjustment_Input_Sheet'!T51</f>
        <v>55.634930854040263</v>
      </c>
      <c r="T60" s="369">
        <f>'4b. OEB_Adjustment_Input_Sheet'!U51</f>
        <v>55.634930854040263</v>
      </c>
      <c r="U60" s="566">
        <f>'4b. OEB_Adjustment_Input_Sheet'!V51</f>
        <v>55.634930854040263</v>
      </c>
      <c r="V60" s="497">
        <f>'4b. OEB_Adjustment_Input_Sheet'!W51</f>
        <v>0</v>
      </c>
      <c r="W60" s="497">
        <f>'4b. OEB_Adjustment_Input_Sheet'!X51</f>
        <v>55.634930854040263</v>
      </c>
      <c r="X60" s="349"/>
      <c r="Y60" s="349"/>
      <c r="Z60" s="57"/>
      <c r="AA60" s="57"/>
      <c r="AB60" s="57"/>
    </row>
    <row r="61" spans="2:28" ht="15.5">
      <c r="B61" s="44">
        <v>41</v>
      </c>
      <c r="C61" s="220" t="s">
        <v>152</v>
      </c>
      <c r="D61" s="369">
        <f>'4b. OEB_Adjustment_Input_Sheet'!E52</f>
        <v>-58.066229763886639</v>
      </c>
      <c r="E61" s="566">
        <f>'4b. OEB_Adjustment_Input_Sheet'!F52</f>
        <v>-58.066229763886639</v>
      </c>
      <c r="F61" s="497">
        <f>'4b. OEB_Adjustment_Input_Sheet'!G52</f>
        <v>0</v>
      </c>
      <c r="G61" s="370">
        <f>'4b. OEB_Adjustment_Input_Sheet'!H52</f>
        <v>-58.066229763886639</v>
      </c>
      <c r="H61" s="369">
        <f>'4b. OEB_Adjustment_Input_Sheet'!I52</f>
        <v>-58.066229763886639</v>
      </c>
      <c r="I61" s="566">
        <f>'4b. OEB_Adjustment_Input_Sheet'!J52</f>
        <v>-58.066229763886639</v>
      </c>
      <c r="J61" s="497">
        <f>'4b. OEB_Adjustment_Input_Sheet'!K52</f>
        <v>0</v>
      </c>
      <c r="K61" s="370">
        <f>'4b. OEB_Adjustment_Input_Sheet'!L52</f>
        <v>-58.066229763886639</v>
      </c>
      <c r="L61" s="369">
        <f>'4b. OEB_Adjustment_Input_Sheet'!M52</f>
        <v>-58.066229763886639</v>
      </c>
      <c r="M61" s="566">
        <f>'4b. OEB_Adjustment_Input_Sheet'!N52</f>
        <v>-58.066229763886639</v>
      </c>
      <c r="N61" s="497">
        <f>'4b. OEB_Adjustment_Input_Sheet'!O52</f>
        <v>0</v>
      </c>
      <c r="O61" s="370">
        <f>'4b. OEB_Adjustment_Input_Sheet'!P52</f>
        <v>-58.066229763886639</v>
      </c>
      <c r="P61" s="369">
        <f>'4b. OEB_Adjustment_Input_Sheet'!Q52</f>
        <v>0</v>
      </c>
      <c r="Q61" s="566">
        <f>'4b. OEB_Adjustment_Input_Sheet'!R52</f>
        <v>0</v>
      </c>
      <c r="R61" s="497">
        <f>'4b. OEB_Adjustment_Input_Sheet'!S52</f>
        <v>0</v>
      </c>
      <c r="S61" s="497">
        <f>'4b. OEB_Adjustment_Input_Sheet'!T52</f>
        <v>0</v>
      </c>
      <c r="T61" s="369">
        <f>'4b. OEB_Adjustment_Input_Sheet'!U52</f>
        <v>0</v>
      </c>
      <c r="U61" s="566">
        <f>'4b. OEB_Adjustment_Input_Sheet'!V52</f>
        <v>0</v>
      </c>
      <c r="V61" s="497">
        <f>'4b. OEB_Adjustment_Input_Sheet'!W52</f>
        <v>0</v>
      </c>
      <c r="W61" s="497">
        <f>'4b. OEB_Adjustment_Input_Sheet'!X52</f>
        <v>0</v>
      </c>
      <c r="X61" s="349"/>
      <c r="Y61" s="349"/>
      <c r="Z61" s="57"/>
      <c r="AA61" s="57"/>
      <c r="AB61" s="57"/>
    </row>
    <row r="62" spans="2:28" ht="31">
      <c r="B62" s="44">
        <v>42</v>
      </c>
      <c r="C62" s="220" t="s">
        <v>153</v>
      </c>
      <c r="D62" s="369">
        <f>'4b. OEB_Adjustment_Input_Sheet'!E53</f>
        <v>-0.20307483095780737</v>
      </c>
      <c r="E62" s="566">
        <f>'4b. OEB_Adjustment_Input_Sheet'!F53</f>
        <v>-0.20307483095780737</v>
      </c>
      <c r="F62" s="497">
        <f>'4b. OEB_Adjustment_Input_Sheet'!G53</f>
        <v>0</v>
      </c>
      <c r="G62" s="370">
        <f>'4b. OEB_Adjustment_Input_Sheet'!H53</f>
        <v>-0.20307483095780737</v>
      </c>
      <c r="H62" s="369">
        <f>'4b. OEB_Adjustment_Input_Sheet'!I53</f>
        <v>-0.20307483095780737</v>
      </c>
      <c r="I62" s="566">
        <f>'4b. OEB_Adjustment_Input_Sheet'!J53</f>
        <v>-0.20307483095780737</v>
      </c>
      <c r="J62" s="497">
        <f>'4b. OEB_Adjustment_Input_Sheet'!K53</f>
        <v>0</v>
      </c>
      <c r="K62" s="370">
        <f>'4b. OEB_Adjustment_Input_Sheet'!L53</f>
        <v>-0.20307483095780737</v>
      </c>
      <c r="L62" s="369">
        <f>'4b. OEB_Adjustment_Input_Sheet'!M53</f>
        <v>-0.20307483095780737</v>
      </c>
      <c r="M62" s="566">
        <f>'4b. OEB_Adjustment_Input_Sheet'!N53</f>
        <v>-0.20307483095780737</v>
      </c>
      <c r="N62" s="497">
        <f>'4b. OEB_Adjustment_Input_Sheet'!O53</f>
        <v>0</v>
      </c>
      <c r="O62" s="370">
        <f>'4b. OEB_Adjustment_Input_Sheet'!P53</f>
        <v>-0.20307483095780737</v>
      </c>
      <c r="P62" s="369">
        <f>'4b. OEB_Adjustment_Input_Sheet'!Q53</f>
        <v>0</v>
      </c>
      <c r="Q62" s="566">
        <f>'4b. OEB_Adjustment_Input_Sheet'!R53</f>
        <v>0</v>
      </c>
      <c r="R62" s="497">
        <f>'4b. OEB_Adjustment_Input_Sheet'!S53</f>
        <v>0</v>
      </c>
      <c r="S62" s="497">
        <f>'4b. OEB_Adjustment_Input_Sheet'!T53</f>
        <v>0</v>
      </c>
      <c r="T62" s="369">
        <f>'4b. OEB_Adjustment_Input_Sheet'!U53</f>
        <v>0</v>
      </c>
      <c r="U62" s="566">
        <f>'4b. OEB_Adjustment_Input_Sheet'!V53</f>
        <v>0</v>
      </c>
      <c r="V62" s="497">
        <f>'4b. OEB_Adjustment_Input_Sheet'!W53</f>
        <v>0</v>
      </c>
      <c r="W62" s="497">
        <f>'4b. OEB_Adjustment_Input_Sheet'!X53</f>
        <v>0</v>
      </c>
      <c r="X62" s="349"/>
      <c r="Y62" s="349"/>
      <c r="Z62" s="57"/>
      <c r="AA62" s="57"/>
      <c r="AB62" s="57"/>
    </row>
    <row r="63" spans="2:28" ht="15.5">
      <c r="B63" s="44">
        <v>43</v>
      </c>
      <c r="C63" s="220" t="s">
        <v>154</v>
      </c>
      <c r="D63" s="369">
        <f>'4b. OEB_Adjustment_Input_Sheet'!E54</f>
        <v>-7.6557697618971474</v>
      </c>
      <c r="E63" s="566">
        <f>'4b. OEB_Adjustment_Input_Sheet'!F54</f>
        <v>-8.3750952790063433</v>
      </c>
      <c r="F63" s="497">
        <f>'4b. OEB_Adjustment_Input_Sheet'!G54</f>
        <v>0</v>
      </c>
      <c r="G63" s="370">
        <f>'4b. OEB_Adjustment_Input_Sheet'!H54</f>
        <v>-8.3750952790063433</v>
      </c>
      <c r="H63" s="369">
        <f>'4b. OEB_Adjustment_Input_Sheet'!I54</f>
        <v>-7.6557697618971474</v>
      </c>
      <c r="I63" s="566">
        <f>'4b. OEB_Adjustment_Input_Sheet'!J54</f>
        <v>-8.3750952790063433</v>
      </c>
      <c r="J63" s="497">
        <f>'4b. OEB_Adjustment_Input_Sheet'!K54</f>
        <v>0</v>
      </c>
      <c r="K63" s="370">
        <f>'4b. OEB_Adjustment_Input_Sheet'!L54</f>
        <v>-8.3750952790063433</v>
      </c>
      <c r="L63" s="369">
        <f>'4b. OEB_Adjustment_Input_Sheet'!M54</f>
        <v>-7.6557697618971474</v>
      </c>
      <c r="M63" s="566">
        <f>'4b. OEB_Adjustment_Input_Sheet'!N54</f>
        <v>-8.3750952790063433</v>
      </c>
      <c r="N63" s="497">
        <f>'4b. OEB_Adjustment_Input_Sheet'!O54</f>
        <v>0</v>
      </c>
      <c r="O63" s="370">
        <f>'4b. OEB_Adjustment_Input_Sheet'!P54</f>
        <v>-8.3750952790063433</v>
      </c>
      <c r="P63" s="369">
        <f>'4b. OEB_Adjustment_Input_Sheet'!Q54</f>
        <v>0</v>
      </c>
      <c r="Q63" s="566">
        <f>'4b. OEB_Adjustment_Input_Sheet'!R54</f>
        <v>0</v>
      </c>
      <c r="R63" s="497">
        <f>'4b. OEB_Adjustment_Input_Sheet'!S54</f>
        <v>0</v>
      </c>
      <c r="S63" s="497">
        <f>'4b. OEB_Adjustment_Input_Sheet'!T54</f>
        <v>0</v>
      </c>
      <c r="T63" s="369">
        <f>'4b. OEB_Adjustment_Input_Sheet'!U54</f>
        <v>0</v>
      </c>
      <c r="U63" s="566">
        <f>'4b. OEB_Adjustment_Input_Sheet'!V54</f>
        <v>0</v>
      </c>
      <c r="V63" s="497">
        <f>'4b. OEB_Adjustment_Input_Sheet'!W54</f>
        <v>0</v>
      </c>
      <c r="W63" s="497">
        <f>'4b. OEB_Adjustment_Input_Sheet'!X54</f>
        <v>0</v>
      </c>
      <c r="X63" s="349"/>
      <c r="Y63" s="349"/>
      <c r="Z63" s="57"/>
      <c r="AA63" s="57"/>
      <c r="AB63" s="57"/>
    </row>
    <row r="64" spans="2:28" ht="15.5">
      <c r="B64" s="44">
        <v>44</v>
      </c>
      <c r="C64" s="220" t="s">
        <v>155</v>
      </c>
      <c r="D64" s="369">
        <f>'4b. OEB_Adjustment_Input_Sheet'!E55</f>
        <v>0</v>
      </c>
      <c r="E64" s="566">
        <f>'4b. OEB_Adjustment_Input_Sheet'!F55</f>
        <v>0</v>
      </c>
      <c r="F64" s="497">
        <f>'4b. OEB_Adjustment_Input_Sheet'!G55</f>
        <v>0</v>
      </c>
      <c r="G64" s="370">
        <f>'4b. OEB_Adjustment_Input_Sheet'!H55</f>
        <v>0</v>
      </c>
      <c r="H64" s="369">
        <f>'4b. OEB_Adjustment_Input_Sheet'!I55</f>
        <v>0</v>
      </c>
      <c r="I64" s="566">
        <f>'4b. OEB_Adjustment_Input_Sheet'!J55</f>
        <v>0</v>
      </c>
      <c r="J64" s="497">
        <f>'4b. OEB_Adjustment_Input_Sheet'!K55</f>
        <v>0</v>
      </c>
      <c r="K64" s="370">
        <f>'4b. OEB_Adjustment_Input_Sheet'!L55</f>
        <v>0</v>
      </c>
      <c r="L64" s="369">
        <f>'4b. OEB_Adjustment_Input_Sheet'!M55</f>
        <v>0</v>
      </c>
      <c r="M64" s="566">
        <f>'4b. OEB_Adjustment_Input_Sheet'!N55</f>
        <v>0</v>
      </c>
      <c r="N64" s="497">
        <f>'4b. OEB_Adjustment_Input_Sheet'!O55</f>
        <v>0</v>
      </c>
      <c r="O64" s="370">
        <f>'4b. OEB_Adjustment_Input_Sheet'!P55</f>
        <v>0</v>
      </c>
      <c r="P64" s="369">
        <f>'4b. OEB_Adjustment_Input_Sheet'!Q55</f>
        <v>0</v>
      </c>
      <c r="Q64" s="566">
        <f>'4b. OEB_Adjustment_Input_Sheet'!R55</f>
        <v>0</v>
      </c>
      <c r="R64" s="497">
        <f>'4b. OEB_Adjustment_Input_Sheet'!S55</f>
        <v>0</v>
      </c>
      <c r="S64" s="497">
        <f>'4b. OEB_Adjustment_Input_Sheet'!T55</f>
        <v>0</v>
      </c>
      <c r="T64" s="369">
        <f>'4b. OEB_Adjustment_Input_Sheet'!U55</f>
        <v>0</v>
      </c>
      <c r="U64" s="566">
        <f>'4b. OEB_Adjustment_Input_Sheet'!V55</f>
        <v>0</v>
      </c>
      <c r="V64" s="497">
        <f>'4b. OEB_Adjustment_Input_Sheet'!W55</f>
        <v>0</v>
      </c>
      <c r="W64" s="497">
        <f>'4b. OEB_Adjustment_Input_Sheet'!X55</f>
        <v>0</v>
      </c>
      <c r="X64" s="349"/>
      <c r="Y64" s="349"/>
      <c r="Z64" s="57"/>
      <c r="AA64" s="57"/>
      <c r="AB64" s="57"/>
    </row>
    <row r="65" spans="2:28" ht="15.5">
      <c r="B65" s="44">
        <v>45</v>
      </c>
      <c r="C65" s="366" t="s">
        <v>156</v>
      </c>
      <c r="D65" s="369">
        <f>'4b. OEB_Adjustment_Input_Sheet'!E56</f>
        <v>-4.0423028018377671</v>
      </c>
      <c r="E65" s="566">
        <f>'4b. OEB_Adjustment_Input_Sheet'!F56</f>
        <v>-4.0423028018377671</v>
      </c>
      <c r="F65" s="497">
        <f>'4b. OEB_Adjustment_Input_Sheet'!G56</f>
        <v>0</v>
      </c>
      <c r="G65" s="370">
        <f>'4b. OEB_Adjustment_Input_Sheet'!H56</f>
        <v>-4.0423028018377671</v>
      </c>
      <c r="H65" s="369">
        <f>'4b. OEB_Adjustment_Input_Sheet'!I56</f>
        <v>-4.0423028018377671</v>
      </c>
      <c r="I65" s="566">
        <f>'4b. OEB_Adjustment_Input_Sheet'!J56</f>
        <v>-4.0423028018377671</v>
      </c>
      <c r="J65" s="497">
        <f>'4b. OEB_Adjustment_Input_Sheet'!K56</f>
        <v>0</v>
      </c>
      <c r="K65" s="370">
        <f>'4b. OEB_Adjustment_Input_Sheet'!L56</f>
        <v>-4.0423028018377671</v>
      </c>
      <c r="L65" s="369">
        <f>'4b. OEB_Adjustment_Input_Sheet'!M56</f>
        <v>-4.0423028018377671</v>
      </c>
      <c r="M65" s="566">
        <f>'4b. OEB_Adjustment_Input_Sheet'!N56</f>
        <v>-4.0423028018377671</v>
      </c>
      <c r="N65" s="497">
        <f>'4b. OEB_Adjustment_Input_Sheet'!O56</f>
        <v>0</v>
      </c>
      <c r="O65" s="370">
        <f>'4b. OEB_Adjustment_Input_Sheet'!P56</f>
        <v>-4.0423028018377671</v>
      </c>
      <c r="P65" s="369">
        <f>'4b. OEB_Adjustment_Input_Sheet'!Q56</f>
        <v>0</v>
      </c>
      <c r="Q65" s="566">
        <f>'4b. OEB_Adjustment_Input_Sheet'!R56</f>
        <v>0</v>
      </c>
      <c r="R65" s="497">
        <f>'4b. OEB_Adjustment_Input_Sheet'!S56</f>
        <v>0</v>
      </c>
      <c r="S65" s="497">
        <f>'4b. OEB_Adjustment_Input_Sheet'!T56</f>
        <v>0</v>
      </c>
      <c r="T65" s="369">
        <f>'4b. OEB_Adjustment_Input_Sheet'!U56</f>
        <v>0</v>
      </c>
      <c r="U65" s="566">
        <f>'4b. OEB_Adjustment_Input_Sheet'!V56</f>
        <v>0</v>
      </c>
      <c r="V65" s="497">
        <f>'4b. OEB_Adjustment_Input_Sheet'!W56</f>
        <v>0</v>
      </c>
      <c r="W65" s="497">
        <f>'4b. OEB_Adjustment_Input_Sheet'!X56</f>
        <v>0</v>
      </c>
      <c r="X65" s="349"/>
      <c r="Y65" s="349"/>
      <c r="Z65" s="57"/>
      <c r="AA65" s="57"/>
      <c r="AB65" s="57"/>
    </row>
    <row r="66" spans="2:28" ht="15.5">
      <c r="B66" s="44">
        <v>46</v>
      </c>
      <c r="C66" s="355" t="s">
        <v>157</v>
      </c>
      <c r="D66" s="369">
        <f>'4b. OEB_Adjustment_Input_Sheet'!E57</f>
        <v>0</v>
      </c>
      <c r="E66" s="566">
        <f>'4b. OEB_Adjustment_Input_Sheet'!F57</f>
        <v>0</v>
      </c>
      <c r="F66" s="497">
        <f>'4b. OEB_Adjustment_Input_Sheet'!G57</f>
        <v>0</v>
      </c>
      <c r="G66" s="370">
        <f>'4b. OEB_Adjustment_Input_Sheet'!H57</f>
        <v>0</v>
      </c>
      <c r="H66" s="369">
        <f>'4b. OEB_Adjustment_Input_Sheet'!I57</f>
        <v>0</v>
      </c>
      <c r="I66" s="566">
        <f>'4b. OEB_Adjustment_Input_Sheet'!J57</f>
        <v>0</v>
      </c>
      <c r="J66" s="497">
        <f>'4b. OEB_Adjustment_Input_Sheet'!K57</f>
        <v>0</v>
      </c>
      <c r="K66" s="370">
        <f>'4b. OEB_Adjustment_Input_Sheet'!L57</f>
        <v>0</v>
      </c>
      <c r="L66" s="369">
        <f>'4b. OEB_Adjustment_Input_Sheet'!M57</f>
        <v>0</v>
      </c>
      <c r="M66" s="566">
        <f>'4b. OEB_Adjustment_Input_Sheet'!N57</f>
        <v>0</v>
      </c>
      <c r="N66" s="497">
        <f>'4b. OEB_Adjustment_Input_Sheet'!O57</f>
        <v>0</v>
      </c>
      <c r="O66" s="370">
        <f>'4b. OEB_Adjustment_Input_Sheet'!P57</f>
        <v>0</v>
      </c>
      <c r="P66" s="369">
        <f>'4b. OEB_Adjustment_Input_Sheet'!Q57</f>
        <v>0</v>
      </c>
      <c r="Q66" s="566">
        <f>'4b. OEB_Adjustment_Input_Sheet'!R57</f>
        <v>0</v>
      </c>
      <c r="R66" s="497">
        <f>'4b. OEB_Adjustment_Input_Sheet'!S57</f>
        <v>0</v>
      </c>
      <c r="S66" s="497">
        <f>'4b. OEB_Adjustment_Input_Sheet'!T57</f>
        <v>0</v>
      </c>
      <c r="T66" s="369">
        <f>'4b. OEB_Adjustment_Input_Sheet'!U57</f>
        <v>0</v>
      </c>
      <c r="U66" s="566">
        <f>'4b. OEB_Adjustment_Input_Sheet'!V57</f>
        <v>0</v>
      </c>
      <c r="V66" s="497">
        <f>'4b. OEB_Adjustment_Input_Sheet'!W57</f>
        <v>0</v>
      </c>
      <c r="W66" s="497">
        <f>'4b. OEB_Adjustment_Input_Sheet'!X57</f>
        <v>0</v>
      </c>
      <c r="X66" s="349"/>
      <c r="Y66" s="349"/>
      <c r="Z66" s="57"/>
      <c r="AA66" s="57"/>
      <c r="AB66" s="57"/>
    </row>
    <row r="67" spans="2:28" ht="31">
      <c r="B67" s="44">
        <v>47</v>
      </c>
      <c r="C67" s="355" t="s">
        <v>158</v>
      </c>
      <c r="D67" s="374">
        <f>'4b. OEB_Adjustment_Input_Sheet'!E58</f>
        <v>-81.928867060932021</v>
      </c>
      <c r="E67" s="567">
        <f>'4b. OEB_Adjustment_Input_Sheet'!F58</f>
        <v>-81.928867060932021</v>
      </c>
      <c r="F67" s="498">
        <f>'4b. OEB_Adjustment_Input_Sheet'!G58</f>
        <v>0</v>
      </c>
      <c r="G67" s="370">
        <f>'4b. OEB_Adjustment_Input_Sheet'!H58</f>
        <v>-81.928867060932021</v>
      </c>
      <c r="H67" s="374">
        <f>'4b. OEB_Adjustment_Input_Sheet'!I58</f>
        <v>-81.928867060932021</v>
      </c>
      <c r="I67" s="567">
        <f>'4b. OEB_Adjustment_Input_Sheet'!J58</f>
        <v>-81.928867060932021</v>
      </c>
      <c r="J67" s="497">
        <f>'4b. OEB_Adjustment_Input_Sheet'!K58</f>
        <v>0</v>
      </c>
      <c r="K67" s="370">
        <f>'4b. OEB_Adjustment_Input_Sheet'!L58</f>
        <v>-81.928867060932021</v>
      </c>
      <c r="L67" s="374">
        <f>'4b. OEB_Adjustment_Input_Sheet'!M58</f>
        <v>-81.928867060932021</v>
      </c>
      <c r="M67" s="567">
        <f>'4b. OEB_Adjustment_Input_Sheet'!N58</f>
        <v>-81.928867060932021</v>
      </c>
      <c r="N67" s="498">
        <f>'4b. OEB_Adjustment_Input_Sheet'!O58</f>
        <v>0</v>
      </c>
      <c r="O67" s="370">
        <f>'4b. OEB_Adjustment_Input_Sheet'!P58</f>
        <v>-81.928867060932021</v>
      </c>
      <c r="P67" s="374">
        <f>'4b. OEB_Adjustment_Input_Sheet'!Q58</f>
        <v>0</v>
      </c>
      <c r="Q67" s="567">
        <f>'4b. OEB_Adjustment_Input_Sheet'!R58</f>
        <v>0</v>
      </c>
      <c r="R67" s="498">
        <f>'4b. OEB_Adjustment_Input_Sheet'!S58</f>
        <v>0</v>
      </c>
      <c r="S67" s="498">
        <f>'4b. OEB_Adjustment_Input_Sheet'!T58</f>
        <v>0</v>
      </c>
      <c r="T67" s="374">
        <f>'4b. OEB_Adjustment_Input_Sheet'!U58</f>
        <v>0</v>
      </c>
      <c r="U67" s="567">
        <f>'4b. OEB_Adjustment_Input_Sheet'!V58</f>
        <v>0</v>
      </c>
      <c r="V67" s="498">
        <f>'4b. OEB_Adjustment_Input_Sheet'!W58</f>
        <v>0</v>
      </c>
      <c r="W67" s="498">
        <f>'4b. OEB_Adjustment_Input_Sheet'!X58</f>
        <v>0</v>
      </c>
      <c r="X67" s="349"/>
      <c r="Y67" s="349"/>
      <c r="Z67" s="57"/>
      <c r="AA67" s="57"/>
      <c r="AB67" s="57"/>
    </row>
    <row r="68" spans="2:28" ht="15.5">
      <c r="B68" s="44">
        <v>48</v>
      </c>
      <c r="C68" s="356" t="s">
        <v>69</v>
      </c>
      <c r="D68" s="571">
        <f>'4b. OEB_Adjustment_Input_Sheet'!E59</f>
        <v>24.384921029827609</v>
      </c>
      <c r="E68" s="570">
        <f>'4b. OEB_Adjustment_Input_Sheet'!F59</f>
        <v>26.642415827347961</v>
      </c>
      <c r="F68" s="372">
        <f>'4b. OEB_Adjustment_Input_Sheet'!G59</f>
        <v>0</v>
      </c>
      <c r="G68" s="551">
        <f>'4b. OEB_Adjustment_Input_Sheet'!H59</f>
        <v>26.642415827347961</v>
      </c>
      <c r="H68" s="571">
        <f>'4b. OEB_Adjustment_Input_Sheet'!I59</f>
        <v>24.384921029827609</v>
      </c>
      <c r="I68" s="570">
        <f>'4b. OEB_Adjustment_Input_Sheet'!J59</f>
        <v>26.642415827347961</v>
      </c>
      <c r="J68" s="552">
        <f>'4b. OEB_Adjustment_Input_Sheet'!K59</f>
        <v>0</v>
      </c>
      <c r="K68" s="551">
        <f>'4b. OEB_Adjustment_Input_Sheet'!L59</f>
        <v>26.642415827347961</v>
      </c>
      <c r="L68" s="371">
        <f>'4b. OEB_Adjustment_Input_Sheet'!M59</f>
        <v>24.384921029827609</v>
      </c>
      <c r="M68" s="568">
        <f>'4b. OEB_Adjustment_Input_Sheet'!N59</f>
        <v>26.642415827347961</v>
      </c>
      <c r="N68" s="372">
        <f>'4b. OEB_Adjustment_Input_Sheet'!O59</f>
        <v>0</v>
      </c>
      <c r="O68" s="553">
        <f>'4b. OEB_Adjustment_Input_Sheet'!P59</f>
        <v>26.642415827347961</v>
      </c>
      <c r="P68" s="371">
        <f>'4b. OEB_Adjustment_Input_Sheet'!Q59</f>
        <v>129.88754417059346</v>
      </c>
      <c r="Q68" s="568">
        <f>'4b. OEB_Adjustment_Input_Sheet'!R59</f>
        <v>129.88754417059346</v>
      </c>
      <c r="R68" s="372">
        <f>'4b. OEB_Adjustment_Input_Sheet'!S59</f>
        <v>0</v>
      </c>
      <c r="S68" s="372">
        <f>'4b. OEB_Adjustment_Input_Sheet'!T59</f>
        <v>129.88754417059346</v>
      </c>
      <c r="T68" s="571">
        <f>'4b. OEB_Adjustment_Input_Sheet'!U59</f>
        <v>129.88754417059346</v>
      </c>
      <c r="U68" s="570">
        <f>'4b. OEB_Adjustment_Input_Sheet'!V59</f>
        <v>129.88754417059346</v>
      </c>
      <c r="V68" s="372">
        <f>'4b. OEB_Adjustment_Input_Sheet'!W59</f>
        <v>0</v>
      </c>
      <c r="W68" s="372">
        <f>'4b. OEB_Adjustment_Input_Sheet'!X59</f>
        <v>129.88754417059346</v>
      </c>
      <c r="X68" s="349"/>
      <c r="Y68" s="349"/>
      <c r="Z68" s="57"/>
      <c r="AA68" s="57"/>
      <c r="AB68" s="57"/>
    </row>
    <row r="69" spans="2:28" ht="31">
      <c r="B69" s="44">
        <v>49</v>
      </c>
      <c r="C69" s="355" t="s">
        <v>159</v>
      </c>
      <c r="D69" s="369">
        <f>'4b. OEB_Adjustment_Input_Sheet'!E60</f>
        <v>17.734175049201575</v>
      </c>
      <c r="E69" s="566">
        <f>'4b. OEB_Adjustment_Input_Sheet'!F60</f>
        <v>17.734175049201575</v>
      </c>
      <c r="F69" s="497">
        <f>'4b. OEB_Adjustment_Input_Sheet'!G60</f>
        <v>0</v>
      </c>
      <c r="G69" s="370">
        <f>'4b. OEB_Adjustment_Input_Sheet'!H60</f>
        <v>17.734175049201575</v>
      </c>
      <c r="H69" s="369">
        <f>'4b. OEB_Adjustment_Input_Sheet'!I60</f>
        <v>17.734175049201575</v>
      </c>
      <c r="I69" s="566">
        <f>'4b. OEB_Adjustment_Input_Sheet'!J60</f>
        <v>17.734175049201575</v>
      </c>
      <c r="J69" s="497">
        <f>'4b. OEB_Adjustment_Input_Sheet'!K60</f>
        <v>0</v>
      </c>
      <c r="K69" s="370">
        <f>'4b. OEB_Adjustment_Input_Sheet'!L60</f>
        <v>17.734175049201575</v>
      </c>
      <c r="L69" s="369">
        <f>'4b. OEB_Adjustment_Input_Sheet'!M60</f>
        <v>17.734175049201575</v>
      </c>
      <c r="M69" s="566">
        <f>'4b. OEB_Adjustment_Input_Sheet'!N60</f>
        <v>17.734175049201575</v>
      </c>
      <c r="N69" s="497">
        <f>'4b. OEB_Adjustment_Input_Sheet'!O60</f>
        <v>0</v>
      </c>
      <c r="O69" s="497">
        <f>'4b. OEB_Adjustment_Input_Sheet'!P60</f>
        <v>17.734175049201575</v>
      </c>
      <c r="P69" s="369">
        <f>'4b. OEB_Adjustment_Input_Sheet'!Q60</f>
        <v>17.734175049201575</v>
      </c>
      <c r="Q69" s="566">
        <f>'4b. OEB_Adjustment_Input_Sheet'!R60</f>
        <v>17.734175049201575</v>
      </c>
      <c r="R69" s="497">
        <f>'4b. OEB_Adjustment_Input_Sheet'!S60</f>
        <v>0</v>
      </c>
      <c r="S69" s="497">
        <f>'4b. OEB_Adjustment_Input_Sheet'!T60</f>
        <v>17.734175049201575</v>
      </c>
      <c r="T69" s="369">
        <f>'4b. OEB_Adjustment_Input_Sheet'!U60</f>
        <v>17.734175049201575</v>
      </c>
      <c r="U69" s="566">
        <f>'4b. OEB_Adjustment_Input_Sheet'!V60</f>
        <v>17.734175049201575</v>
      </c>
      <c r="V69" s="497">
        <f>'4b. OEB_Adjustment_Input_Sheet'!W60</f>
        <v>0</v>
      </c>
      <c r="W69" s="497">
        <f>'4b. OEB_Adjustment_Input_Sheet'!X60</f>
        <v>17.734175049201575</v>
      </c>
      <c r="X69" s="349"/>
      <c r="Y69" s="349"/>
      <c r="Z69" s="57"/>
      <c r="AA69" s="57"/>
      <c r="AB69" s="57"/>
    </row>
    <row r="70" spans="2:28" ht="31">
      <c r="B70" s="44">
        <v>50</v>
      </c>
      <c r="C70" s="355" t="s">
        <v>160</v>
      </c>
      <c r="D70" s="369">
        <f>'4b. OEB_Adjustment_Input_Sheet'!E61</f>
        <v>14.692418210661357</v>
      </c>
      <c r="E70" s="566">
        <f>'4b. OEB_Adjustment_Input_Sheet'!F61</f>
        <v>14.692418210661357</v>
      </c>
      <c r="F70" s="497">
        <f>'4b. OEB_Adjustment_Input_Sheet'!G61</f>
        <v>0</v>
      </c>
      <c r="G70" s="370">
        <f>'4b. OEB_Adjustment_Input_Sheet'!H61</f>
        <v>14.692418210661357</v>
      </c>
      <c r="H70" s="369">
        <f>'4b. OEB_Adjustment_Input_Sheet'!I61</f>
        <v>14.692418210661357</v>
      </c>
      <c r="I70" s="566">
        <f>'4b. OEB_Adjustment_Input_Sheet'!J61</f>
        <v>14.692418210661357</v>
      </c>
      <c r="J70" s="497">
        <f>'4b. OEB_Adjustment_Input_Sheet'!K61</f>
        <v>0</v>
      </c>
      <c r="K70" s="370">
        <f>'4b. OEB_Adjustment_Input_Sheet'!L61</f>
        <v>14.692418210661357</v>
      </c>
      <c r="L70" s="369">
        <f>'4b. OEB_Adjustment_Input_Sheet'!M61</f>
        <v>14.692418210661357</v>
      </c>
      <c r="M70" s="566">
        <f>'4b. OEB_Adjustment_Input_Sheet'!N61</f>
        <v>14.692418210661357</v>
      </c>
      <c r="N70" s="497">
        <f>'4b. OEB_Adjustment_Input_Sheet'!O61</f>
        <v>0</v>
      </c>
      <c r="O70" s="497">
        <f>'4b. OEB_Adjustment_Input_Sheet'!P61</f>
        <v>14.692418210661357</v>
      </c>
      <c r="P70" s="369">
        <f>'4b. OEB_Adjustment_Input_Sheet'!Q61</f>
        <v>0</v>
      </c>
      <c r="Q70" s="566">
        <f>'4b. OEB_Adjustment_Input_Sheet'!R61</f>
        <v>0</v>
      </c>
      <c r="R70" s="497">
        <f>'4b. OEB_Adjustment_Input_Sheet'!S61</f>
        <v>0</v>
      </c>
      <c r="S70" s="497">
        <f>'4b. OEB_Adjustment_Input_Sheet'!T61</f>
        <v>0</v>
      </c>
      <c r="T70" s="369">
        <f>'4b. OEB_Adjustment_Input_Sheet'!U61</f>
        <v>0</v>
      </c>
      <c r="U70" s="566">
        <f>'4b. OEB_Adjustment_Input_Sheet'!V61</f>
        <v>0</v>
      </c>
      <c r="V70" s="497">
        <f>'4b. OEB_Adjustment_Input_Sheet'!W61</f>
        <v>0</v>
      </c>
      <c r="W70" s="497">
        <f>'4b. OEB_Adjustment_Input_Sheet'!X61</f>
        <v>0</v>
      </c>
      <c r="X70" s="349"/>
      <c r="Y70" s="349"/>
      <c r="Z70" s="57"/>
      <c r="AA70" s="57"/>
      <c r="AB70" s="57"/>
    </row>
    <row r="71" spans="2:28" ht="31">
      <c r="B71" s="44">
        <v>51</v>
      </c>
      <c r="C71" s="220" t="s">
        <v>161</v>
      </c>
      <c r="D71" s="369">
        <f>'4b. OEB_Adjustment_Input_Sheet'!E62</f>
        <v>18.544976951346754</v>
      </c>
      <c r="E71" s="566">
        <f>'4b. OEB_Adjustment_Input_Sheet'!F62</f>
        <v>18.544976951346754</v>
      </c>
      <c r="F71" s="497">
        <f>'4b. OEB_Adjustment_Input_Sheet'!G62</f>
        <v>0</v>
      </c>
      <c r="G71" s="370">
        <f>'4b. OEB_Adjustment_Input_Sheet'!H62</f>
        <v>18.544976951346754</v>
      </c>
      <c r="H71" s="369">
        <f>'4b. OEB_Adjustment_Input_Sheet'!I62</f>
        <v>18.544976951346754</v>
      </c>
      <c r="I71" s="566">
        <f>'4b. OEB_Adjustment_Input_Sheet'!J62</f>
        <v>18.544976951346754</v>
      </c>
      <c r="J71" s="497">
        <f>'4b. OEB_Adjustment_Input_Sheet'!K62</f>
        <v>0</v>
      </c>
      <c r="K71" s="370">
        <f>'4b. OEB_Adjustment_Input_Sheet'!L62</f>
        <v>18.544976951346754</v>
      </c>
      <c r="L71" s="369">
        <f>'4b. OEB_Adjustment_Input_Sheet'!M62</f>
        <v>18.544976951346754</v>
      </c>
      <c r="M71" s="566">
        <f>'4b. OEB_Adjustment_Input_Sheet'!N62</f>
        <v>18.544976951346754</v>
      </c>
      <c r="N71" s="497">
        <f>'4b. OEB_Adjustment_Input_Sheet'!O62</f>
        <v>0</v>
      </c>
      <c r="O71" s="497">
        <f>'4b. OEB_Adjustment_Input_Sheet'!P62</f>
        <v>18.544976951346754</v>
      </c>
      <c r="P71" s="369">
        <f>'4b. OEB_Adjustment_Input_Sheet'!Q62</f>
        <v>18.544976951346754</v>
      </c>
      <c r="Q71" s="566">
        <f>'4b. OEB_Adjustment_Input_Sheet'!R62</f>
        <v>18.544976951346754</v>
      </c>
      <c r="R71" s="497">
        <f>'4b. OEB_Adjustment_Input_Sheet'!S62</f>
        <v>0</v>
      </c>
      <c r="S71" s="497">
        <f>'4b. OEB_Adjustment_Input_Sheet'!T62</f>
        <v>18.544976951346754</v>
      </c>
      <c r="T71" s="369">
        <f>'4b. OEB_Adjustment_Input_Sheet'!U62</f>
        <v>18.544976951346754</v>
      </c>
      <c r="U71" s="566">
        <f>'4b. OEB_Adjustment_Input_Sheet'!V62</f>
        <v>18.544976951346754</v>
      </c>
      <c r="V71" s="497">
        <f>'4b. OEB_Adjustment_Input_Sheet'!W62</f>
        <v>0</v>
      </c>
      <c r="W71" s="497">
        <f>'4b. OEB_Adjustment_Input_Sheet'!X62</f>
        <v>18.544976951346754</v>
      </c>
      <c r="X71" s="349"/>
      <c r="Y71" s="349"/>
      <c r="Z71" s="57"/>
      <c r="AA71" s="57"/>
      <c r="AB71" s="57"/>
    </row>
    <row r="72" spans="2:28" ht="15.5">
      <c r="B72" s="44">
        <v>52</v>
      </c>
      <c r="C72" s="355" t="s">
        <v>274</v>
      </c>
      <c r="D72" s="369">
        <f>'4b. OEB_Adjustment_Input_Sheet'!E63</f>
        <v>0</v>
      </c>
      <c r="E72" s="567">
        <f>'4b. OEB_Adjustment_Input_Sheet'!F63</f>
        <v>-19.169003429651831</v>
      </c>
      <c r="F72" s="497">
        <f>'4b. OEB_Adjustment_Input_Sheet'!G63</f>
        <v>0</v>
      </c>
      <c r="G72" s="370">
        <f>'4b. OEB_Adjustment_Input_Sheet'!H63</f>
        <v>-19.169003429651831</v>
      </c>
      <c r="H72" s="369">
        <f>'4b. OEB_Adjustment_Input_Sheet'!I63</f>
        <v>0</v>
      </c>
      <c r="I72" s="567">
        <f>'4b. OEB_Adjustment_Input_Sheet'!J63</f>
        <v>-19.169003429651831</v>
      </c>
      <c r="J72" s="497">
        <f>'4b. OEB_Adjustment_Input_Sheet'!K63</f>
        <v>0</v>
      </c>
      <c r="K72" s="370">
        <f>'4b. OEB_Adjustment_Input_Sheet'!L63</f>
        <v>-19.169003429651831</v>
      </c>
      <c r="L72" s="369">
        <f>'4b. OEB_Adjustment_Input_Sheet'!M63</f>
        <v>0</v>
      </c>
      <c r="M72" s="567">
        <f>'4b. OEB_Adjustment_Input_Sheet'!N63</f>
        <v>-19.169003429651831</v>
      </c>
      <c r="N72" s="497">
        <f>'4b. OEB_Adjustment_Input_Sheet'!O63</f>
        <v>0</v>
      </c>
      <c r="O72" s="497">
        <f>'4b. OEB_Adjustment_Input_Sheet'!P63</f>
        <v>-19.169003429651831</v>
      </c>
      <c r="P72" s="369">
        <f>'4b. OEB_Adjustment_Input_Sheet'!Q63</f>
        <v>0</v>
      </c>
      <c r="Q72" s="567">
        <f>'4b. OEB_Adjustment_Input_Sheet'!R63</f>
        <v>0</v>
      </c>
      <c r="R72" s="497">
        <f>'4b. OEB_Adjustment_Input_Sheet'!S63</f>
        <v>0</v>
      </c>
      <c r="S72" s="497">
        <f>'4b. OEB_Adjustment_Input_Sheet'!T63</f>
        <v>0</v>
      </c>
      <c r="T72" s="374">
        <f>'4b. OEB_Adjustment_Input_Sheet'!U63</f>
        <v>0</v>
      </c>
      <c r="U72" s="566">
        <f>'4b. OEB_Adjustment_Input_Sheet'!V63</f>
        <v>0</v>
      </c>
      <c r="V72" s="497">
        <f>'4b. OEB_Adjustment_Input_Sheet'!W63</f>
        <v>0</v>
      </c>
      <c r="W72" s="497">
        <f>'4b. OEB_Adjustment_Input_Sheet'!X63</f>
        <v>0</v>
      </c>
      <c r="X72" s="349"/>
      <c r="Y72" s="349"/>
      <c r="Z72" s="57"/>
      <c r="AA72" s="57"/>
      <c r="AB72" s="57"/>
    </row>
    <row r="73" spans="2:28" ht="16" thickBot="1">
      <c r="B73" s="44">
        <v>53</v>
      </c>
      <c r="C73" s="14" t="s">
        <v>132</v>
      </c>
      <c r="D73" s="352">
        <f t="shared" ref="D73:W73" si="6">SUM(D68:D72)</f>
        <v>75.356491241037304</v>
      </c>
      <c r="E73" s="572">
        <f t="shared" si="6"/>
        <v>58.444982608905811</v>
      </c>
      <c r="F73" s="499">
        <f t="shared" si="6"/>
        <v>0</v>
      </c>
      <c r="G73" s="353">
        <f t="shared" si="6"/>
        <v>58.444982608905811</v>
      </c>
      <c r="H73" s="352">
        <f t="shared" si="6"/>
        <v>75.356491241037304</v>
      </c>
      <c r="I73" s="572">
        <f t="shared" si="6"/>
        <v>58.444982608905811</v>
      </c>
      <c r="J73" s="499">
        <f t="shared" si="6"/>
        <v>0</v>
      </c>
      <c r="K73" s="353">
        <f t="shared" si="6"/>
        <v>58.444982608905811</v>
      </c>
      <c r="L73" s="352">
        <f t="shared" si="6"/>
        <v>75.356491241037304</v>
      </c>
      <c r="M73" s="572">
        <f t="shared" si="6"/>
        <v>58.444982608905811</v>
      </c>
      <c r="N73" s="499">
        <f t="shared" si="6"/>
        <v>0</v>
      </c>
      <c r="O73" s="353">
        <f t="shared" si="6"/>
        <v>58.444982608905811</v>
      </c>
      <c r="P73" s="352">
        <f t="shared" si="6"/>
        <v>166.16669617114178</v>
      </c>
      <c r="Q73" s="572">
        <f t="shared" si="6"/>
        <v>166.16669617114178</v>
      </c>
      <c r="R73" s="499">
        <f t="shared" si="6"/>
        <v>0</v>
      </c>
      <c r="S73" s="499">
        <f t="shared" si="6"/>
        <v>166.16669617114178</v>
      </c>
      <c r="T73" s="352">
        <f t="shared" si="6"/>
        <v>166.16669617114178</v>
      </c>
      <c r="U73" s="572">
        <f t="shared" si="6"/>
        <v>166.16669617114178</v>
      </c>
      <c r="V73" s="499">
        <f t="shared" si="6"/>
        <v>0</v>
      </c>
      <c r="W73" s="353">
        <f t="shared" si="6"/>
        <v>166.16669617114178</v>
      </c>
      <c r="X73" s="350"/>
      <c r="Y73" s="350"/>
    </row>
    <row r="74" spans="2:28" ht="16" thickBot="1">
      <c r="B74" s="54"/>
      <c r="C74" s="24"/>
      <c r="D74" s="159"/>
      <c r="E74" s="157"/>
      <c r="F74" s="157"/>
      <c r="G74" s="158"/>
      <c r="H74" s="159"/>
      <c r="I74" s="157"/>
      <c r="J74" s="157"/>
      <c r="K74" s="158"/>
      <c r="L74" s="159"/>
      <c r="M74" s="157"/>
      <c r="N74" s="157"/>
      <c r="O74" s="158"/>
      <c r="P74" s="159"/>
      <c r="Q74" s="157"/>
      <c r="R74" s="157"/>
      <c r="S74" s="158"/>
      <c r="T74" s="159"/>
      <c r="U74" s="157"/>
      <c r="V74" s="157"/>
      <c r="W74" s="158"/>
      <c r="X74" s="157"/>
      <c r="Y74" s="157"/>
    </row>
    <row r="75" spans="2:28" ht="16" thickBot="1">
      <c r="B75" s="75">
        <v>54</v>
      </c>
      <c r="C75" s="13" t="s">
        <v>234</v>
      </c>
      <c r="D75" s="152">
        <f>'4a. OEB_Adjustment_Input_Sheet'!E59</f>
        <v>33.200164176462152</v>
      </c>
      <c r="E75" s="536">
        <f>'4a. OEB_Adjustment_Input_Sheet'!F59</f>
        <v>33.600164176462151</v>
      </c>
      <c r="F75" s="161">
        <f>G75-E75</f>
        <v>0</v>
      </c>
      <c r="G75" s="153">
        <f>'4a. OEB_Adjustment_Input_Sheet'!H59</f>
        <v>33.600164176462151</v>
      </c>
      <c r="H75" s="152">
        <f>'4a. OEB_Adjustment_Input_Sheet'!I59</f>
        <v>30.827702027725657</v>
      </c>
      <c r="I75" s="536">
        <f>'4a. OEB_Adjustment_Input_Sheet'!J59</f>
        <v>31.227702027725655</v>
      </c>
      <c r="J75" s="161">
        <f>K75-I75</f>
        <v>0</v>
      </c>
      <c r="K75" s="153">
        <f>'4a. OEB_Adjustment_Input_Sheet'!L59</f>
        <v>31.227702027725655</v>
      </c>
      <c r="L75" s="152">
        <f>'4a. OEB_Adjustment_Input_Sheet'!M59</f>
        <v>33.299999999999997</v>
      </c>
      <c r="M75" s="536">
        <f>'4a. OEB_Adjustment_Input_Sheet'!N59</f>
        <v>34</v>
      </c>
      <c r="N75" s="161">
        <f>O75-M75</f>
        <v>0</v>
      </c>
      <c r="O75" s="153">
        <f>'4a. OEB_Adjustment_Input_Sheet'!P59</f>
        <v>34</v>
      </c>
      <c r="P75" s="152">
        <f>'4a. OEB_Adjustment_Input_Sheet'!Q59</f>
        <v>30.189065368159635</v>
      </c>
      <c r="Q75" s="536">
        <f>'4a. OEB_Adjustment_Input_Sheet'!R59</f>
        <v>31.089065368159634</v>
      </c>
      <c r="R75" s="161">
        <f>S75-Q75</f>
        <v>0</v>
      </c>
      <c r="S75" s="153">
        <f>'4a. OEB_Adjustment_Input_Sheet'!T59</f>
        <v>31.089065368159634</v>
      </c>
      <c r="T75" s="152">
        <f>'4a. OEB_Adjustment_Input_Sheet'!U59</f>
        <v>21.511204607036518</v>
      </c>
      <c r="U75" s="536">
        <f>'4a. OEB_Adjustment_Input_Sheet'!V59</f>
        <v>21.911204607036517</v>
      </c>
      <c r="V75" s="161">
        <f>W75-U75</f>
        <v>0</v>
      </c>
      <c r="W75" s="153">
        <f>'4a. OEB_Adjustment_Input_Sheet'!X59</f>
        <v>21.911204607036517</v>
      </c>
      <c r="X75" s="350"/>
      <c r="Y75" s="350"/>
    </row>
    <row r="76" spans="2:28" ht="16" thickBot="1">
      <c r="B76" s="54"/>
      <c r="C76" s="24"/>
      <c r="D76" s="78"/>
      <c r="E76" s="61"/>
      <c r="F76" s="61"/>
      <c r="G76" s="77"/>
      <c r="H76" s="78"/>
      <c r="I76" s="61"/>
      <c r="J76" s="61"/>
      <c r="K76" s="77"/>
      <c r="L76" s="78"/>
      <c r="M76" s="61"/>
      <c r="N76" s="61"/>
      <c r="O76" s="77"/>
      <c r="P76" s="78"/>
      <c r="Q76" s="61"/>
      <c r="R76" s="61"/>
      <c r="S76" s="77"/>
      <c r="T76" s="78"/>
      <c r="U76" s="61"/>
      <c r="V76" s="61"/>
      <c r="W76" s="77"/>
      <c r="X76" s="61"/>
      <c r="Y76" s="61"/>
    </row>
    <row r="77" spans="2:28" ht="16" thickBot="1">
      <c r="B77" s="83">
        <v>55</v>
      </c>
      <c r="C77" s="84" t="s">
        <v>235</v>
      </c>
      <c r="D77" s="67">
        <f>ROUND(D73/D75,2)</f>
        <v>2.27</v>
      </c>
      <c r="E77" s="569">
        <f t="shared" ref="E77" si="7">ROUND(E73/E75,2)</f>
        <v>1.74</v>
      </c>
      <c r="F77" s="161">
        <f>G77-E77</f>
        <v>0</v>
      </c>
      <c r="G77" s="68">
        <f>ROUND(G73/G75,2)</f>
        <v>1.74</v>
      </c>
      <c r="H77" s="67">
        <f>ROUND(H73/H75,2)</f>
        <v>2.44</v>
      </c>
      <c r="I77" s="569">
        <f t="shared" ref="I77" si="8">ROUND(I73/I75,2)</f>
        <v>1.87</v>
      </c>
      <c r="J77" s="161">
        <f>K77-I77</f>
        <v>0</v>
      </c>
      <c r="K77" s="68">
        <f>ROUND(K73/K75,2)</f>
        <v>1.87</v>
      </c>
      <c r="L77" s="67">
        <f>ROUND(L73/L75,2)</f>
        <v>2.2599999999999998</v>
      </c>
      <c r="M77" s="569">
        <f t="shared" ref="M77" si="9">ROUND(M73/M75,2)</f>
        <v>1.72</v>
      </c>
      <c r="N77" s="161">
        <f>O77-M77</f>
        <v>0</v>
      </c>
      <c r="O77" s="68">
        <f>ROUND(O73/O75,2)</f>
        <v>1.72</v>
      </c>
      <c r="P77" s="67">
        <f>ROUND(P73/P75,2)</f>
        <v>5.5</v>
      </c>
      <c r="Q77" s="569">
        <f t="shared" ref="Q77" si="10">ROUND(Q73/Q75,2)</f>
        <v>5.34</v>
      </c>
      <c r="R77" s="161">
        <f>S77-Q77</f>
        <v>0</v>
      </c>
      <c r="S77" s="68">
        <f>ROUND(S73/S75,2)</f>
        <v>5.34</v>
      </c>
      <c r="T77" s="67">
        <f>ROUND(T73/T75,2)</f>
        <v>7.72</v>
      </c>
      <c r="U77" s="569">
        <f t="shared" ref="U77" si="11">ROUND(U73/U75,2)</f>
        <v>7.58</v>
      </c>
      <c r="V77" s="161">
        <f>W77-U77</f>
        <v>0</v>
      </c>
      <c r="W77" s="68">
        <f>ROUND(W73/W75,2)</f>
        <v>7.58</v>
      </c>
      <c r="X77" s="351"/>
      <c r="Y77" s="351"/>
    </row>
    <row r="78" spans="2:28"/>
    <row r="79" spans="2:28" ht="15.5">
      <c r="B79" s="334" t="s">
        <v>173</v>
      </c>
    </row>
    <row r="80" spans="2:28" hidden="1">
      <c r="B80" s="253"/>
    </row>
    <row r="81"/>
    <row r="82"/>
    <row r="91"/>
    <row r="92"/>
    <row r="93"/>
    <row r="94"/>
    <row r="95"/>
    <row r="96"/>
    <row r="97" spans="9:9"/>
    <row r="98" spans="9:9"/>
    <row r="99" spans="9:9"/>
    <row r="100" spans="9:9"/>
    <row r="101" spans="9:9"/>
    <row r="102" spans="9:9"/>
    <row r="103" spans="9:9"/>
    <row r="104" spans="9:9"/>
    <row r="105" spans="9:9"/>
    <row r="106" spans="9:9"/>
    <row r="107" spans="9:9">
      <c r="I107" s="24" t="s">
        <v>3</v>
      </c>
    </row>
  </sheetData>
  <mergeCells count="13">
    <mergeCell ref="B1:G1"/>
    <mergeCell ref="D7:G7"/>
    <mergeCell ref="D39:G39"/>
    <mergeCell ref="H39:K39"/>
    <mergeCell ref="H7:K7"/>
    <mergeCell ref="T7:W7"/>
    <mergeCell ref="D6:W6"/>
    <mergeCell ref="L39:O39"/>
    <mergeCell ref="P39:S39"/>
    <mergeCell ref="T39:W39"/>
    <mergeCell ref="D38:W38"/>
    <mergeCell ref="L7:O7"/>
    <mergeCell ref="P7:S7"/>
  </mergeCells>
  <pageMargins left="1" right="1" top="1" bottom="1" header="0.5" footer="0.5"/>
  <pageSetup paperSize="17" scale="42" orientation="landscape" r:id="rId1"/>
  <headerFooter>
    <oddHeader>&amp;COPG Recovery of Deferral and Variance Accounts and Riders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2:X317"/>
  <sheetViews>
    <sheetView showGridLines="0" tabSelected="1" view="pageBreakPreview" zoomScale="55" zoomScaleNormal="55" zoomScaleSheetLayoutView="55" workbookViewId="0">
      <selection activeCell="C5" sqref="C5"/>
    </sheetView>
  </sheetViews>
  <sheetFormatPr defaultColWidth="9.26953125" defaultRowHeight="12.5"/>
  <cols>
    <col min="1" max="1" width="2.7265625" style="256" customWidth="1"/>
    <col min="2" max="2" width="6.26953125" style="256" customWidth="1"/>
    <col min="3" max="3" width="80.7265625" style="256" customWidth="1"/>
    <col min="4" max="4" width="20.7265625" style="256" customWidth="1"/>
    <col min="5" max="24" width="19.7265625" style="256" customWidth="1"/>
    <col min="25" max="16384" width="9.26953125" style="256"/>
  </cols>
  <sheetData>
    <row r="2" spans="2:24" ht="18">
      <c r="B2" s="615" t="s">
        <v>236</v>
      </c>
      <c r="C2" s="615"/>
      <c r="D2" s="615"/>
      <c r="E2" s="615"/>
      <c r="F2" s="615"/>
      <c r="G2" s="615"/>
      <c r="X2" s="390" t="str">
        <f>'1. Cover'!M1</f>
        <v>Updated: 2021-07-16</v>
      </c>
    </row>
    <row r="3" spans="2:24" ht="18">
      <c r="B3" s="592" t="s">
        <v>291</v>
      </c>
      <c r="C3" s="396"/>
      <c r="D3" s="396"/>
      <c r="E3" s="396"/>
      <c r="F3" s="540"/>
      <c r="G3" s="396"/>
      <c r="X3" s="390" t="str">
        <f>'1. Cover'!M2</f>
        <v>EB-2020-0290</v>
      </c>
    </row>
    <row r="4" spans="2:24" ht="18">
      <c r="B4" s="396"/>
      <c r="C4" s="396"/>
      <c r="D4" s="396"/>
      <c r="E4" s="396"/>
      <c r="F4" s="540"/>
      <c r="G4" s="396"/>
      <c r="X4" s="390" t="str">
        <f>'1. Cover'!M3</f>
        <v>Draft Payment Amounts Order</v>
      </c>
    </row>
    <row r="5" spans="2:24" ht="18">
      <c r="B5" s="396"/>
      <c r="C5" s="396"/>
      <c r="D5" s="396"/>
      <c r="E5" s="396"/>
      <c r="F5" s="540"/>
      <c r="G5" s="396"/>
      <c r="X5" s="390" t="str">
        <f>'1. Cover'!M4</f>
        <v>Appendix G</v>
      </c>
    </row>
    <row r="6" spans="2:24" ht="18.5" thickBot="1">
      <c r="B6" s="396"/>
      <c r="C6" s="396"/>
      <c r="D6" s="396"/>
      <c r="E6" s="396"/>
      <c r="F6" s="540"/>
      <c r="G6" s="396"/>
    </row>
    <row r="7" spans="2:24" ht="18.5" thickBot="1">
      <c r="B7" s="257"/>
      <c r="E7" s="621" t="s">
        <v>237</v>
      </c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2"/>
      <c r="W7" s="622"/>
      <c r="X7" s="623"/>
    </row>
    <row r="8" spans="2:24" s="258" customFormat="1" ht="16" thickBot="1">
      <c r="C8" s="259"/>
      <c r="E8" s="621" t="s">
        <v>238</v>
      </c>
      <c r="F8" s="622"/>
      <c r="G8" s="622"/>
      <c r="H8" s="623"/>
      <c r="I8" s="621" t="s">
        <v>0</v>
      </c>
      <c r="J8" s="622"/>
      <c r="K8" s="622"/>
      <c r="L8" s="623"/>
      <c r="M8" s="621" t="str">
        <f>I8</f>
        <v>EB-2020-0290</v>
      </c>
      <c r="N8" s="622"/>
      <c r="O8" s="622"/>
      <c r="P8" s="623"/>
      <c r="Q8" s="621" t="str">
        <f>I8</f>
        <v>EB-2020-0290</v>
      </c>
      <c r="R8" s="622"/>
      <c r="S8" s="622"/>
      <c r="T8" s="623"/>
      <c r="U8" s="621" t="str">
        <f>I8</f>
        <v>EB-2020-0290</v>
      </c>
      <c r="V8" s="622"/>
      <c r="W8" s="622"/>
      <c r="X8" s="623"/>
    </row>
    <row r="9" spans="2:24" ht="15.5">
      <c r="B9" s="260"/>
      <c r="C9" s="261"/>
      <c r="D9" s="261"/>
      <c r="E9" s="633">
        <v>2022</v>
      </c>
      <c r="F9" s="634"/>
      <c r="G9" s="634"/>
      <c r="H9" s="635"/>
      <c r="I9" s="633">
        <v>2023</v>
      </c>
      <c r="J9" s="634"/>
      <c r="K9" s="634"/>
      <c r="L9" s="635"/>
      <c r="M9" s="633">
        <v>2024</v>
      </c>
      <c r="N9" s="634"/>
      <c r="O9" s="634"/>
      <c r="P9" s="635"/>
      <c r="Q9" s="633">
        <v>2025</v>
      </c>
      <c r="R9" s="634"/>
      <c r="S9" s="634"/>
      <c r="T9" s="635"/>
      <c r="U9" s="633">
        <v>2026</v>
      </c>
      <c r="V9" s="634"/>
      <c r="W9" s="634"/>
      <c r="X9" s="635"/>
    </row>
    <row r="10" spans="2:24" ht="15.5">
      <c r="B10" s="262" t="s">
        <v>22</v>
      </c>
      <c r="C10" s="399"/>
      <c r="D10" s="399"/>
      <c r="E10" s="327" t="s">
        <v>23</v>
      </c>
      <c r="F10" s="263" t="s">
        <v>268</v>
      </c>
      <c r="G10" s="263" t="s">
        <v>24</v>
      </c>
      <c r="H10" s="264" t="s">
        <v>24</v>
      </c>
      <c r="I10" s="327" t="s">
        <v>23</v>
      </c>
      <c r="J10" s="263" t="s">
        <v>268</v>
      </c>
      <c r="K10" s="263" t="s">
        <v>24</v>
      </c>
      <c r="L10" s="264" t="s">
        <v>24</v>
      </c>
      <c r="M10" s="327" t="s">
        <v>23</v>
      </c>
      <c r="N10" s="263" t="s">
        <v>268</v>
      </c>
      <c r="O10" s="263" t="s">
        <v>24</v>
      </c>
      <c r="P10" s="264" t="s">
        <v>24</v>
      </c>
      <c r="Q10" s="327" t="s">
        <v>23</v>
      </c>
      <c r="R10" s="263" t="s">
        <v>268</v>
      </c>
      <c r="S10" s="263" t="s">
        <v>24</v>
      </c>
      <c r="T10" s="264" t="s">
        <v>24</v>
      </c>
      <c r="U10" s="327" t="s">
        <v>23</v>
      </c>
      <c r="V10" s="263" t="s">
        <v>268</v>
      </c>
      <c r="W10" s="263" t="s">
        <v>24</v>
      </c>
      <c r="X10" s="264" t="s">
        <v>24</v>
      </c>
    </row>
    <row r="11" spans="2:24" ht="16" thickBot="1">
      <c r="B11" s="265" t="s">
        <v>7</v>
      </c>
      <c r="C11" s="400" t="s">
        <v>25</v>
      </c>
      <c r="D11" s="400"/>
      <c r="E11" s="255">
        <f>'4a. OEB_Adjustment_Input_Sheet'!$E$9</f>
        <v>44196</v>
      </c>
      <c r="F11" s="254" t="s">
        <v>269</v>
      </c>
      <c r="G11" s="328" t="s">
        <v>27</v>
      </c>
      <c r="H11" s="329" t="s">
        <v>28</v>
      </c>
      <c r="I11" s="255">
        <f>'4a. OEB_Adjustment_Input_Sheet'!$E$9</f>
        <v>44196</v>
      </c>
      <c r="J11" s="254" t="s">
        <v>269</v>
      </c>
      <c r="K11" s="328" t="s">
        <v>27</v>
      </c>
      <c r="L11" s="329" t="s">
        <v>28</v>
      </c>
      <c r="M11" s="255">
        <f>'4a. OEB_Adjustment_Input_Sheet'!$E$9</f>
        <v>44196</v>
      </c>
      <c r="N11" s="254" t="s">
        <v>269</v>
      </c>
      <c r="O11" s="328" t="s">
        <v>27</v>
      </c>
      <c r="P11" s="329" t="s">
        <v>28</v>
      </c>
      <c r="Q11" s="255">
        <f>'4a. OEB_Adjustment_Input_Sheet'!$E$9</f>
        <v>44196</v>
      </c>
      <c r="R11" s="254" t="s">
        <v>269</v>
      </c>
      <c r="S11" s="328" t="s">
        <v>27</v>
      </c>
      <c r="T11" s="329" t="s">
        <v>28</v>
      </c>
      <c r="U11" s="255">
        <f>'4a. OEB_Adjustment_Input_Sheet'!$E$9</f>
        <v>44196</v>
      </c>
      <c r="V11" s="254" t="s">
        <v>269</v>
      </c>
      <c r="W11" s="328" t="s">
        <v>27</v>
      </c>
      <c r="X11" s="329" t="s">
        <v>28</v>
      </c>
    </row>
    <row r="12" spans="2:24" ht="15.5">
      <c r="B12" s="266"/>
      <c r="C12" s="267"/>
      <c r="D12" s="267"/>
      <c r="E12" s="580" t="s">
        <v>29</v>
      </c>
      <c r="F12" s="170" t="s">
        <v>30</v>
      </c>
      <c r="G12" s="579" t="s">
        <v>283</v>
      </c>
      <c r="H12" s="172" t="s">
        <v>31</v>
      </c>
      <c r="I12" s="586" t="s">
        <v>284</v>
      </c>
      <c r="J12" s="170" t="s">
        <v>32</v>
      </c>
      <c r="K12" s="171" t="s">
        <v>33</v>
      </c>
      <c r="L12" s="172" t="s">
        <v>34</v>
      </c>
      <c r="M12" s="170" t="s">
        <v>35</v>
      </c>
      <c r="N12" s="170" t="s">
        <v>36</v>
      </c>
      <c r="O12" s="171" t="s">
        <v>37</v>
      </c>
      <c r="P12" s="172" t="s">
        <v>38</v>
      </c>
      <c r="Q12" s="170" t="s">
        <v>39</v>
      </c>
      <c r="R12" s="170" t="s">
        <v>40</v>
      </c>
      <c r="S12" s="171" t="s">
        <v>41</v>
      </c>
      <c r="T12" s="172" t="s">
        <v>278</v>
      </c>
      <c r="U12" s="170" t="s">
        <v>279</v>
      </c>
      <c r="V12" s="170" t="s">
        <v>280</v>
      </c>
      <c r="W12" s="171" t="s">
        <v>281</v>
      </c>
      <c r="X12" s="172" t="s">
        <v>282</v>
      </c>
    </row>
    <row r="13" spans="2:24" ht="16" thickBot="1">
      <c r="B13" s="271" t="s">
        <v>239</v>
      </c>
      <c r="C13" s="267"/>
      <c r="D13" s="267"/>
      <c r="E13" s="56"/>
      <c r="F13" s="51"/>
      <c r="G13" s="51"/>
      <c r="H13" s="52"/>
      <c r="I13" s="56"/>
      <c r="J13" s="51"/>
      <c r="K13" s="51"/>
      <c r="L13" s="52"/>
      <c r="M13" s="56"/>
      <c r="N13" s="51"/>
      <c r="O13" s="51"/>
      <c r="P13" s="52"/>
      <c r="Q13" s="56"/>
      <c r="R13" s="51"/>
      <c r="S13" s="51"/>
      <c r="T13" s="52"/>
      <c r="U13" s="56"/>
      <c r="V13" s="51"/>
      <c r="W13" s="51"/>
      <c r="X13" s="52"/>
    </row>
    <row r="14" spans="2:24" ht="18.5">
      <c r="B14" s="273">
        <v>1</v>
      </c>
      <c r="C14" s="274" t="s">
        <v>240</v>
      </c>
      <c r="D14" s="267"/>
      <c r="E14" s="357">
        <v>736.75</v>
      </c>
      <c r="F14" s="556">
        <v>736.75</v>
      </c>
      <c r="G14" s="358" t="s">
        <v>241</v>
      </c>
      <c r="H14" s="359">
        <f>F14</f>
        <v>736.75</v>
      </c>
      <c r="I14" s="357">
        <v>736.75</v>
      </c>
      <c r="J14" s="556">
        <v>736.75</v>
      </c>
      <c r="K14" s="358" t="s">
        <v>241</v>
      </c>
      <c r="L14" s="359">
        <f>J14</f>
        <v>736.75</v>
      </c>
      <c r="M14" s="357">
        <v>736.75</v>
      </c>
      <c r="N14" s="556">
        <v>736.75</v>
      </c>
      <c r="O14" s="358" t="s">
        <v>241</v>
      </c>
      <c r="P14" s="359">
        <f>N14</f>
        <v>736.75</v>
      </c>
      <c r="Q14" s="357">
        <v>736.75</v>
      </c>
      <c r="R14" s="556">
        <v>736.75</v>
      </c>
      <c r="S14" s="358" t="s">
        <v>241</v>
      </c>
      <c r="T14" s="359">
        <f>R14</f>
        <v>736.75</v>
      </c>
      <c r="U14" s="357">
        <v>736.75</v>
      </c>
      <c r="V14" s="556">
        <v>736.75</v>
      </c>
      <c r="W14" s="358" t="s">
        <v>241</v>
      </c>
      <c r="X14" s="359">
        <f>V14</f>
        <v>736.75</v>
      </c>
    </row>
    <row r="15" spans="2:24" ht="15.5">
      <c r="B15" s="273">
        <v>2</v>
      </c>
      <c r="C15" s="274" t="s">
        <v>213</v>
      </c>
      <c r="D15" s="267"/>
      <c r="E15" s="165">
        <f>'8. Revenue_Def_Suff'!D12+('10. Deferral_Variance_&amp;_Riders'!$D$34)</f>
        <v>66.180164176462142</v>
      </c>
      <c r="F15" s="178">
        <f>'8. Revenue_Def_Suff'!E12+('10. Deferral_Variance_&amp;_Riders'!$E$34)</f>
        <v>66.580164176462148</v>
      </c>
      <c r="G15" s="166">
        <f>H15-F15</f>
        <v>0</v>
      </c>
      <c r="H15" s="132">
        <f>'8. Revenue_Def_Suff'!G12+'10. Deferral_Variance_&amp;_Riders'!G34</f>
        <v>66.580164176462148</v>
      </c>
      <c r="I15" s="165">
        <f>'8. Revenue_Def_Suff'!H12+('10. Deferral_Variance_&amp;_Riders'!$D$34)</f>
        <v>63.807702027725654</v>
      </c>
      <c r="J15" s="178">
        <f>'8. Revenue_Def_Suff'!I12+('10. Deferral_Variance_&amp;_Riders'!$E$34)</f>
        <v>64.207702027725645</v>
      </c>
      <c r="K15" s="166">
        <f>L15-J15</f>
        <v>0</v>
      </c>
      <c r="L15" s="132">
        <f>'8. Revenue_Def_Suff'!K12+'10. Deferral_Variance_&amp;_Riders'!G34</f>
        <v>64.207702027725645</v>
      </c>
      <c r="M15" s="165">
        <f>'8. Revenue_Def_Suff'!L12+('10. Deferral_Variance_&amp;_Riders'!$D$34)</f>
        <v>66.28</v>
      </c>
      <c r="N15" s="178">
        <f>'8. Revenue_Def_Suff'!M12+('10. Deferral_Variance_&amp;_Riders'!$E$34)</f>
        <v>66.97999999999999</v>
      </c>
      <c r="O15" s="166">
        <f>P15-N15</f>
        <v>0</v>
      </c>
      <c r="P15" s="132">
        <f>'8. Revenue_Def_Suff'!O12+'10. Deferral_Variance_&amp;_Riders'!G34</f>
        <v>66.97999999999999</v>
      </c>
      <c r="Q15" s="165">
        <f>'8. Revenue_Def_Suff'!P12+('10. Deferral_Variance_&amp;_Riders'!$D$34)</f>
        <v>63.169065368159636</v>
      </c>
      <c r="R15" s="178">
        <f>'8. Revenue_Def_Suff'!Q12+'10. Deferral_Variance_&amp;_Riders'!E34</f>
        <v>64.069065368159627</v>
      </c>
      <c r="S15" s="166">
        <f>T15-R15</f>
        <v>0</v>
      </c>
      <c r="T15" s="132">
        <f>'8. Revenue_Def_Suff'!S12+'10. Deferral_Variance_&amp;_Riders'!G34</f>
        <v>64.069065368159627</v>
      </c>
      <c r="U15" s="165">
        <f>'8. Revenue_Def_Suff'!T12+('10. Deferral_Variance_&amp;_Riders'!$D$34)</f>
        <v>54.491204607036515</v>
      </c>
      <c r="V15" s="178">
        <f>'8. Revenue_Def_Suff'!U12+'10. Deferral_Variance_&amp;_Riders'!E34</f>
        <v>54.891204607036514</v>
      </c>
      <c r="W15" s="166">
        <f>X15-V15</f>
        <v>0</v>
      </c>
      <c r="X15" s="132">
        <f>'8. Revenue_Def_Suff'!W12+'10. Deferral_Variance_&amp;_Riders'!G34</f>
        <v>54.891204607036514</v>
      </c>
    </row>
    <row r="16" spans="2:24" ht="18.5">
      <c r="B16" s="273">
        <v>3</v>
      </c>
      <c r="C16" s="274" t="s">
        <v>242</v>
      </c>
      <c r="D16" s="267"/>
      <c r="E16" s="165">
        <v>134.30000000000001</v>
      </c>
      <c r="F16" s="178">
        <v>135.19999999999999</v>
      </c>
      <c r="G16" s="275" t="s">
        <v>241</v>
      </c>
      <c r="H16" s="132">
        <f>F16</f>
        <v>135.19999999999999</v>
      </c>
      <c r="I16" s="165">
        <v>134.30000000000001</v>
      </c>
      <c r="J16" s="178">
        <v>135.19999999999999</v>
      </c>
      <c r="K16" s="275" t="s">
        <v>241</v>
      </c>
      <c r="L16" s="132">
        <f>J16</f>
        <v>135.19999999999999</v>
      </c>
      <c r="M16" s="165">
        <v>134.30000000000001</v>
      </c>
      <c r="N16" s="178">
        <v>135.19999999999999</v>
      </c>
      <c r="O16" s="275" t="s">
        <v>241</v>
      </c>
      <c r="P16" s="132">
        <f>N16</f>
        <v>135.19999999999999</v>
      </c>
      <c r="Q16" s="165">
        <v>134.30000000000001</v>
      </c>
      <c r="R16" s="178">
        <v>135.19999999999999</v>
      </c>
      <c r="S16" s="275" t="s">
        <v>241</v>
      </c>
      <c r="T16" s="132">
        <f>R16</f>
        <v>135.19999999999999</v>
      </c>
      <c r="U16" s="165">
        <v>134.30000000000001</v>
      </c>
      <c r="V16" s="178">
        <v>135.19999999999999</v>
      </c>
      <c r="W16" s="275" t="s">
        <v>241</v>
      </c>
      <c r="X16" s="132">
        <f>V16</f>
        <v>135.19999999999999</v>
      </c>
    </row>
    <row r="17" spans="2:24" ht="15.5">
      <c r="B17" s="273">
        <v>4</v>
      </c>
      <c r="C17" s="274" t="s">
        <v>243</v>
      </c>
      <c r="D17" s="267"/>
      <c r="E17" s="335">
        <f>E15/E16</f>
        <v>0.49277858657082751</v>
      </c>
      <c r="F17" s="501">
        <f>F15/F16</f>
        <v>0.49245683562472009</v>
      </c>
      <c r="G17" s="336">
        <f>H17-F17</f>
        <v>0</v>
      </c>
      <c r="H17" s="337">
        <f>H15/H16</f>
        <v>0.49245683562472009</v>
      </c>
      <c r="I17" s="335">
        <f>I15/I16</f>
        <v>0.47511319454747319</v>
      </c>
      <c r="J17" s="501">
        <f t="shared" ref="J17" si="0">J15/J16</f>
        <v>0.47490903866660983</v>
      </c>
      <c r="K17" s="336">
        <f>L17-J17</f>
        <v>0</v>
      </c>
      <c r="L17" s="337">
        <f>L15/L16</f>
        <v>0.47490903866660983</v>
      </c>
      <c r="M17" s="335">
        <f>M15/M16</f>
        <v>0.49352196574832463</v>
      </c>
      <c r="N17" s="501">
        <f t="shared" ref="N17" si="1">N15/N16</f>
        <v>0.49541420118343193</v>
      </c>
      <c r="O17" s="336">
        <f>P17-N17</f>
        <v>0</v>
      </c>
      <c r="P17" s="337">
        <f>P15/P16</f>
        <v>0.49541420118343193</v>
      </c>
      <c r="Q17" s="335">
        <f>Q15/Q16</f>
        <v>0.47035789551868673</v>
      </c>
      <c r="R17" s="501">
        <f t="shared" ref="R17" si="2">R15/R16</f>
        <v>0.47388361958697955</v>
      </c>
      <c r="S17" s="336">
        <f>T17-R17</f>
        <v>0</v>
      </c>
      <c r="T17" s="337">
        <f>T15/T16</f>
        <v>0.47388361958697955</v>
      </c>
      <c r="U17" s="335">
        <f>U15/U16</f>
        <v>0.40574240213727858</v>
      </c>
      <c r="V17" s="501">
        <f t="shared" ref="V17" si="3">V15/V16</f>
        <v>0.40600003407571389</v>
      </c>
      <c r="W17" s="336">
        <f>X17-V17</f>
        <v>0</v>
      </c>
      <c r="X17" s="337">
        <f>X15/X16</f>
        <v>0.40600003407571389</v>
      </c>
    </row>
    <row r="18" spans="2:24" ht="15.5">
      <c r="B18" s="273">
        <v>5</v>
      </c>
      <c r="C18" s="274" t="s">
        <v>244</v>
      </c>
      <c r="D18" s="267"/>
      <c r="E18" s="338">
        <f>E14*E17</f>
        <v>363.05462365605717</v>
      </c>
      <c r="F18" s="557">
        <f>F14*F17</f>
        <v>362.81757364651253</v>
      </c>
      <c r="G18" s="339">
        <f>H18-F18</f>
        <v>0</v>
      </c>
      <c r="H18" s="340">
        <f>H14*H17</f>
        <v>362.81757364651253</v>
      </c>
      <c r="I18" s="338">
        <f>I14*I17</f>
        <v>350.03964608285088</v>
      </c>
      <c r="J18" s="557">
        <f t="shared" ref="J18" si="4">J14*J17</f>
        <v>349.88923423762481</v>
      </c>
      <c r="K18" s="339">
        <f>L18-J18</f>
        <v>0</v>
      </c>
      <c r="L18" s="340">
        <f>L14*L17</f>
        <v>349.88923423762481</v>
      </c>
      <c r="M18" s="338">
        <f>M14*M17</f>
        <v>363.60230826507819</v>
      </c>
      <c r="N18" s="557">
        <f t="shared" ref="N18" si="5">N14*N17</f>
        <v>364.99641272189348</v>
      </c>
      <c r="O18" s="339">
        <f>P18-N18</f>
        <v>0</v>
      </c>
      <c r="P18" s="340">
        <f>P14*P17</f>
        <v>364.99641272189348</v>
      </c>
      <c r="Q18" s="338">
        <f>Q14*Q17</f>
        <v>346.53617952339243</v>
      </c>
      <c r="R18" s="557">
        <f t="shared" ref="R18" si="6">R14*R17</f>
        <v>349.1337567307072</v>
      </c>
      <c r="S18" s="339">
        <f>T18-R18</f>
        <v>0</v>
      </c>
      <c r="T18" s="340">
        <f>T14*T17</f>
        <v>349.1337567307072</v>
      </c>
      <c r="U18" s="338">
        <f>U14*U17</f>
        <v>298.93071477463997</v>
      </c>
      <c r="V18" s="557">
        <f t="shared" ref="V18" si="7">V14*V17</f>
        <v>299.12052510528218</v>
      </c>
      <c r="W18" s="339">
        <f>X18-V18</f>
        <v>0</v>
      </c>
      <c r="X18" s="340">
        <f>X14*X17</f>
        <v>299.12052510528218</v>
      </c>
    </row>
    <row r="19" spans="2:24" ht="18" thickBot="1">
      <c r="B19" s="273">
        <v>6</v>
      </c>
      <c r="C19" s="276" t="s">
        <v>245</v>
      </c>
      <c r="D19" s="267"/>
      <c r="E19" s="277">
        <v>115.11294871794868</v>
      </c>
      <c r="F19" s="558">
        <v>115.11294871794868</v>
      </c>
      <c r="G19" s="278" t="s">
        <v>241</v>
      </c>
      <c r="H19" s="279">
        <f>F19</f>
        <v>115.11294871794868</v>
      </c>
      <c r="I19" s="277">
        <v>115.11294871794868</v>
      </c>
      <c r="J19" s="558">
        <v>115.11294871794868</v>
      </c>
      <c r="K19" s="278" t="s">
        <v>241</v>
      </c>
      <c r="L19" s="279">
        <f>J19</f>
        <v>115.11294871794868</v>
      </c>
      <c r="M19" s="277">
        <v>115.11294871794868</v>
      </c>
      <c r="N19" s="558">
        <v>115.11294871794868</v>
      </c>
      <c r="O19" s="278" t="s">
        <v>241</v>
      </c>
      <c r="P19" s="279">
        <f>N19</f>
        <v>115.11294871794868</v>
      </c>
      <c r="Q19" s="277">
        <v>115.11294871794868</v>
      </c>
      <c r="R19" s="558">
        <v>115.11294871794868</v>
      </c>
      <c r="S19" s="278" t="s">
        <v>241</v>
      </c>
      <c r="T19" s="279">
        <f>R19</f>
        <v>115.11294871794868</v>
      </c>
      <c r="U19" s="277">
        <v>115.11294871794868</v>
      </c>
      <c r="V19" s="558">
        <v>115.11294871794868</v>
      </c>
      <c r="W19" s="278" t="s">
        <v>241</v>
      </c>
      <c r="X19" s="279">
        <f>V19</f>
        <v>115.11294871794868</v>
      </c>
    </row>
    <row r="20" spans="2:24" ht="15.5">
      <c r="B20" s="273"/>
      <c r="C20" s="274"/>
      <c r="D20" s="267"/>
      <c r="E20" s="88"/>
      <c r="F20" s="62"/>
      <c r="G20" s="73"/>
      <c r="H20" s="63"/>
      <c r="I20" s="88"/>
      <c r="J20" s="62"/>
      <c r="K20" s="73"/>
      <c r="L20" s="63"/>
      <c r="M20" s="88"/>
      <c r="N20" s="62"/>
      <c r="O20" s="73"/>
      <c r="P20" s="63"/>
      <c r="Q20" s="88"/>
      <c r="R20" s="62"/>
      <c r="S20" s="73"/>
      <c r="T20" s="63"/>
      <c r="U20" s="88"/>
      <c r="V20" s="62"/>
      <c r="W20" s="73"/>
      <c r="X20" s="63"/>
    </row>
    <row r="21" spans="2:24" ht="16" thickBot="1">
      <c r="B21" s="271" t="s">
        <v>246</v>
      </c>
      <c r="C21" s="274"/>
      <c r="D21" s="267"/>
      <c r="E21" s="88"/>
      <c r="F21" s="62"/>
      <c r="G21" s="73"/>
      <c r="H21" s="63"/>
      <c r="I21" s="88"/>
      <c r="J21" s="62"/>
      <c r="K21" s="73"/>
      <c r="L21" s="63"/>
      <c r="M21" s="88"/>
      <c r="N21" s="62"/>
      <c r="O21" s="73"/>
      <c r="P21" s="63"/>
      <c r="Q21" s="88"/>
      <c r="R21" s="62"/>
      <c r="S21" s="73"/>
      <c r="T21" s="63"/>
      <c r="U21" s="88"/>
      <c r="V21" s="62"/>
      <c r="W21" s="73"/>
      <c r="X21" s="63"/>
    </row>
    <row r="22" spans="2:24" ht="15.5">
      <c r="B22" s="273">
        <v>7</v>
      </c>
      <c r="C22" s="274" t="s">
        <v>247</v>
      </c>
      <c r="D22" s="267"/>
      <c r="E22" s="280">
        <f>E57</f>
        <v>71.764403269564383</v>
      </c>
      <c r="F22" s="559">
        <f t="shared" ref="F22" si="8">F57</f>
        <v>71.764403269564383</v>
      </c>
      <c r="G22" s="281">
        <f>H22-F22</f>
        <v>0</v>
      </c>
      <c r="H22" s="282">
        <f>H57</f>
        <v>71.764403269564383</v>
      </c>
      <c r="I22" s="280">
        <f>E23</f>
        <v>74.627540006650008</v>
      </c>
      <c r="J22" s="559">
        <f t="shared" ref="J22" si="9">F23</f>
        <v>74.62926688416583</v>
      </c>
      <c r="K22" s="281">
        <f>L22-J22</f>
        <v>0</v>
      </c>
      <c r="L22" s="282">
        <f>H23</f>
        <v>74.62926688416583</v>
      </c>
      <c r="M22" s="280">
        <f>I23</f>
        <v>75.37691799643234</v>
      </c>
      <c r="N22" s="559">
        <f t="shared" ref="N22" si="10">J23</f>
        <v>75.375243159957165</v>
      </c>
      <c r="O22" s="281">
        <f>P22-N22</f>
        <v>0</v>
      </c>
      <c r="P22" s="282">
        <f>L23</f>
        <v>75.375243159957165</v>
      </c>
      <c r="Q22" s="280">
        <f>M23</f>
        <v>76.12855763427882</v>
      </c>
      <c r="R22" s="559">
        <f t="shared" ref="R22" si="11">N23</f>
        <v>75.397309644670059</v>
      </c>
      <c r="S22" s="281">
        <f>T22-R22</f>
        <v>0</v>
      </c>
      <c r="T22" s="282">
        <f>P23</f>
        <v>75.397309644670059</v>
      </c>
      <c r="U22" s="280">
        <f>Q23</f>
        <v>76.890986212940675</v>
      </c>
      <c r="V22" s="559">
        <f t="shared" ref="V22" si="12">R23</f>
        <v>75.290734213119123</v>
      </c>
      <c r="W22" s="281">
        <f>X22-V22</f>
        <v>0</v>
      </c>
      <c r="X22" s="282">
        <f>T23</f>
        <v>75.290734213119123</v>
      </c>
    </row>
    <row r="23" spans="2:24" ht="16" thickBot="1">
      <c r="B23" s="273">
        <v>8</v>
      </c>
      <c r="C23" s="274" t="s">
        <v>248</v>
      </c>
      <c r="D23" s="267"/>
      <c r="E23" s="283">
        <f>E87</f>
        <v>74.627540006650008</v>
      </c>
      <c r="F23" s="560">
        <f t="shared" ref="F23" si="13">F87</f>
        <v>74.62926688416583</v>
      </c>
      <c r="G23" s="284">
        <f>H23-F23</f>
        <v>0</v>
      </c>
      <c r="H23" s="285">
        <f>H87</f>
        <v>74.62926688416583</v>
      </c>
      <c r="I23" s="283">
        <f>I87</f>
        <v>75.37691799643234</v>
      </c>
      <c r="J23" s="560">
        <f t="shared" ref="J23" si="14">J87</f>
        <v>75.375243159957165</v>
      </c>
      <c r="K23" s="284">
        <f>L23-J23</f>
        <v>0</v>
      </c>
      <c r="L23" s="285">
        <f>L87</f>
        <v>75.375243159957165</v>
      </c>
      <c r="M23" s="283">
        <f>M87</f>
        <v>76.12855763427882</v>
      </c>
      <c r="N23" s="560">
        <f t="shared" ref="N23" si="15">N87</f>
        <v>75.397309644670059</v>
      </c>
      <c r="O23" s="284">
        <f>P23-N23</f>
        <v>0</v>
      </c>
      <c r="P23" s="285">
        <f>P87</f>
        <v>75.397309644670059</v>
      </c>
      <c r="Q23" s="283">
        <f>Q87</f>
        <v>76.890986212940675</v>
      </c>
      <c r="R23" s="560">
        <f t="shared" ref="R23" si="16">R87</f>
        <v>75.290734213119123</v>
      </c>
      <c r="S23" s="284">
        <f>T23-R23</f>
        <v>0</v>
      </c>
      <c r="T23" s="285">
        <f>T87</f>
        <v>75.290734213119123</v>
      </c>
      <c r="U23" s="283">
        <f>U87</f>
        <v>77.659178027254853</v>
      </c>
      <c r="V23" s="560">
        <f t="shared" ref="V23" si="17">V87</f>
        <v>74.049084523902337</v>
      </c>
      <c r="W23" s="284">
        <f>X23-V23</f>
        <v>0</v>
      </c>
      <c r="X23" s="285">
        <f>X87</f>
        <v>74.049084523902337</v>
      </c>
    </row>
    <row r="24" spans="2:24" ht="15.5">
      <c r="B24" s="273"/>
      <c r="C24" s="274"/>
      <c r="D24" s="267"/>
      <c r="E24" s="88"/>
      <c r="F24" s="62"/>
      <c r="G24" s="73"/>
      <c r="H24" s="63"/>
      <c r="I24" s="88"/>
      <c r="J24" s="62"/>
      <c r="K24" s="73"/>
      <c r="L24" s="63"/>
      <c r="M24" s="88"/>
      <c r="N24" s="62"/>
      <c r="O24" s="73"/>
      <c r="P24" s="63"/>
      <c r="Q24" s="88"/>
      <c r="R24" s="62"/>
      <c r="S24" s="73"/>
      <c r="T24" s="63"/>
      <c r="U24" s="88"/>
      <c r="V24" s="62"/>
      <c r="W24" s="73"/>
      <c r="X24" s="63"/>
    </row>
    <row r="25" spans="2:24" ht="16" thickBot="1">
      <c r="B25" s="271" t="s">
        <v>249</v>
      </c>
      <c r="C25" s="274"/>
      <c r="D25" s="267"/>
      <c r="E25" s="88"/>
      <c r="F25" s="62"/>
      <c r="G25" s="73"/>
      <c r="H25" s="63"/>
      <c r="I25" s="88"/>
      <c r="J25" s="62"/>
      <c r="K25" s="73"/>
      <c r="L25" s="63"/>
      <c r="M25" s="88"/>
      <c r="N25" s="62"/>
      <c r="O25" s="73"/>
      <c r="P25" s="63"/>
      <c r="Q25" s="88"/>
      <c r="R25" s="62"/>
      <c r="S25" s="73"/>
      <c r="T25" s="63"/>
      <c r="U25" s="88"/>
      <c r="V25" s="62"/>
      <c r="W25" s="73"/>
      <c r="X25" s="63"/>
    </row>
    <row r="26" spans="2:24" ht="15.5">
      <c r="B26" s="273">
        <v>9</v>
      </c>
      <c r="C26" s="276" t="s">
        <v>250</v>
      </c>
      <c r="D26" s="267"/>
      <c r="E26" s="286">
        <f>E18*(E23-E22)/1000</f>
        <v>1.0394750305584533</v>
      </c>
      <c r="F26" s="561">
        <f t="shared" ref="F26" si="18">F18*(F23-F22)/1000</f>
        <v>1.0394228654778745</v>
      </c>
      <c r="G26" s="287">
        <f>H26-F26</f>
        <v>0</v>
      </c>
      <c r="H26" s="288">
        <f>H18*(H23-H22)/1000</f>
        <v>1.0394228654778745</v>
      </c>
      <c r="I26" s="286">
        <f>I18*(I23-I22)/1000</f>
        <v>0.26231200632568563</v>
      </c>
      <c r="J26" s="561">
        <f t="shared" ref="J26" si="19">J18*(J23-J22)/1000</f>
        <v>0.26100906789606554</v>
      </c>
      <c r="K26" s="287">
        <f>L26-J26</f>
        <v>0</v>
      </c>
      <c r="L26" s="288">
        <f>L18*(L23-L22)/1000</f>
        <v>0.26100906789606554</v>
      </c>
      <c r="M26" s="286">
        <f>M18*(M23-M22)/1000</f>
        <v>0.2732979073045077</v>
      </c>
      <c r="N26" s="561">
        <f t="shared" ref="N26" si="20">N18*(N23-N22)/1000</f>
        <v>8.0541877615889594E-3</v>
      </c>
      <c r="O26" s="287">
        <f>P26-N26</f>
        <v>0</v>
      </c>
      <c r="P26" s="288">
        <f>P18*(P23-P22)/1000</f>
        <v>8.0541877615889594E-3</v>
      </c>
      <c r="Q26" s="286">
        <f>Q18*(Q23-Q22)/1000</f>
        <v>0.26420908680892929</v>
      </c>
      <c r="R26" s="561">
        <f t="shared" ref="R26" si="21">R18*(R23-R22)/1000</f>
        <v>-3.7209080792574845E-2</v>
      </c>
      <c r="S26" s="287">
        <f>T26-R26</f>
        <v>0</v>
      </c>
      <c r="T26" s="288">
        <f>T18*(T23-T22)/1000</f>
        <v>-3.7209080792574845E-2</v>
      </c>
      <c r="U26" s="286">
        <f>U18*(U23-U22)/1000</f>
        <v>0.22963612813696491</v>
      </c>
      <c r="V26" s="561">
        <f t="shared" ref="V26" si="22">V18*(V23-V22)/1000</f>
        <v>-0.37140290703533535</v>
      </c>
      <c r="W26" s="287">
        <f>X26-V26</f>
        <v>0</v>
      </c>
      <c r="X26" s="288">
        <f>X18*(X23-X22)/1000</f>
        <v>-0.37140290703533535</v>
      </c>
    </row>
    <row r="27" spans="2:24" ht="16" thickBot="1">
      <c r="B27" s="289">
        <v>10</v>
      </c>
      <c r="C27" s="290" t="s">
        <v>251</v>
      </c>
      <c r="D27" s="291"/>
      <c r="E27" s="292">
        <f>E26/E19</f>
        <v>9.0300443358929949E-3</v>
      </c>
      <c r="F27" s="562">
        <f t="shared" ref="F27" si="23">F26/F19</f>
        <v>9.0295911715777746E-3</v>
      </c>
      <c r="G27" s="293">
        <f>H27-F27</f>
        <v>0</v>
      </c>
      <c r="H27" s="294">
        <f>H26/H19</f>
        <v>9.0295911715777746E-3</v>
      </c>
      <c r="I27" s="292">
        <f>I26/I19</f>
        <v>2.2787358785188111E-3</v>
      </c>
      <c r="J27" s="562">
        <f t="shared" ref="J27" si="24">J26/J19</f>
        <v>2.2674170960175254E-3</v>
      </c>
      <c r="K27" s="293">
        <f>L27-J27</f>
        <v>0</v>
      </c>
      <c r="L27" s="294">
        <f>L26/L19</f>
        <v>2.2674170960175254E-3</v>
      </c>
      <c r="M27" s="292">
        <f>M26/M19</f>
        <v>2.3741717187190292E-3</v>
      </c>
      <c r="N27" s="562">
        <f t="shared" ref="N27" si="25">N26/N19</f>
        <v>6.9967695652757881E-5</v>
      </c>
      <c r="O27" s="293">
        <f>P27-N27</f>
        <v>0</v>
      </c>
      <c r="P27" s="294">
        <f>P26/P19</f>
        <v>6.9967695652757881E-5</v>
      </c>
      <c r="Q27" s="292">
        <f>Q26/Q19</f>
        <v>2.2952160443417882E-3</v>
      </c>
      <c r="R27" s="562">
        <f t="shared" ref="R27" si="26">R26/R19</f>
        <v>-3.232397502364833E-4</v>
      </c>
      <c r="S27" s="293">
        <f>T27-R27</f>
        <v>0</v>
      </c>
      <c r="T27" s="294">
        <f>T26/T19</f>
        <v>-3.232397502364833E-4</v>
      </c>
      <c r="U27" s="292">
        <f>U26/U19</f>
        <v>1.994876603323076E-3</v>
      </c>
      <c r="V27" s="562">
        <f t="shared" ref="V27" si="27">V26/V19</f>
        <v>-3.2264216247761303E-3</v>
      </c>
      <c r="W27" s="293">
        <f>X27-V27</f>
        <v>0</v>
      </c>
      <c r="X27" s="294">
        <f>X26/X19</f>
        <v>-3.2264216247761303E-3</v>
      </c>
    </row>
    <row r="28" spans="2:24" ht="18.5" thickBot="1">
      <c r="B28" s="295"/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</row>
    <row r="29" spans="2:24" ht="16" thickBot="1">
      <c r="B29" s="296"/>
      <c r="C29" s="297"/>
      <c r="E29" s="621"/>
      <c r="F29" s="622"/>
      <c r="G29" s="622"/>
      <c r="H29" s="623"/>
    </row>
    <row r="30" spans="2:24" ht="16" thickBot="1">
      <c r="B30" s="258"/>
      <c r="C30" s="258"/>
      <c r="E30" s="624" t="s">
        <v>252</v>
      </c>
      <c r="F30" s="625"/>
      <c r="G30" s="625"/>
      <c r="H30" s="626"/>
    </row>
    <row r="31" spans="2:24" ht="15.5">
      <c r="B31" s="260"/>
      <c r="C31" s="627" t="s">
        <v>25</v>
      </c>
      <c r="D31" s="628"/>
      <c r="E31" s="636"/>
      <c r="F31" s="637"/>
      <c r="G31" s="637"/>
      <c r="H31" s="638"/>
    </row>
    <row r="32" spans="2:24" ht="15.5">
      <c r="B32" s="262" t="s">
        <v>22</v>
      </c>
      <c r="C32" s="629"/>
      <c r="D32" s="630"/>
      <c r="E32" s="327" t="s">
        <v>23</v>
      </c>
      <c r="F32" s="263" t="s">
        <v>268</v>
      </c>
      <c r="G32" s="263" t="s">
        <v>24</v>
      </c>
      <c r="H32" s="264" t="s">
        <v>24</v>
      </c>
    </row>
    <row r="33" spans="2:9" ht="16" thickBot="1">
      <c r="B33" s="265" t="s">
        <v>7</v>
      </c>
      <c r="C33" s="631"/>
      <c r="D33" s="632"/>
      <c r="E33" s="255"/>
      <c r="F33" s="563" t="s">
        <v>269</v>
      </c>
      <c r="G33" s="588" t="s">
        <v>27</v>
      </c>
      <c r="H33" s="329" t="s">
        <v>28</v>
      </c>
    </row>
    <row r="34" spans="2:9" ht="15.5">
      <c r="B34" s="298"/>
      <c r="C34" s="267"/>
      <c r="D34" s="267"/>
      <c r="E34" s="268" t="s">
        <v>29</v>
      </c>
      <c r="F34" s="269" t="s">
        <v>30</v>
      </c>
      <c r="G34" s="579" t="s">
        <v>283</v>
      </c>
      <c r="H34" s="172" t="s">
        <v>31</v>
      </c>
      <c r="I34" s="586"/>
    </row>
    <row r="35" spans="2:9" ht="16" thickBot="1">
      <c r="B35" s="271" t="s">
        <v>253</v>
      </c>
      <c r="C35" s="272"/>
      <c r="D35" s="267"/>
      <c r="E35" s="56"/>
      <c r="F35" s="51"/>
      <c r="G35" s="51"/>
      <c r="H35" s="52"/>
    </row>
    <row r="36" spans="2:9" ht="15.5">
      <c r="B36" s="299">
        <v>11</v>
      </c>
      <c r="C36" s="300" t="s">
        <v>254</v>
      </c>
      <c r="D36" s="267"/>
      <c r="E36" s="280">
        <v>43.88</v>
      </c>
      <c r="F36" s="559">
        <v>43.88</v>
      </c>
      <c r="G36" s="301" t="s">
        <v>241</v>
      </c>
      <c r="H36" s="282">
        <v>43.88</v>
      </c>
    </row>
    <row r="37" spans="2:9" ht="16" thickBot="1">
      <c r="B37" s="299">
        <v>12</v>
      </c>
      <c r="C37" s="300" t="s">
        <v>255</v>
      </c>
      <c r="D37" s="267"/>
      <c r="E37" s="283">
        <f>'8. Revenue_Def_Suff'!D13</f>
        <v>89.7</v>
      </c>
      <c r="F37" s="560">
        <f>'8. Revenue_Def_Suff'!E13</f>
        <v>89.7</v>
      </c>
      <c r="G37" s="278" t="s">
        <v>241</v>
      </c>
      <c r="H37" s="285">
        <f>'8. Revenue_Def_Suff'!G13</f>
        <v>89.7</v>
      </c>
    </row>
    <row r="38" spans="2:9" ht="15.5">
      <c r="B38" s="299"/>
      <c r="C38" s="300"/>
      <c r="D38" s="267"/>
      <c r="E38" s="88"/>
      <c r="F38" s="62"/>
      <c r="G38" s="62"/>
      <c r="H38" s="63"/>
    </row>
    <row r="39" spans="2:9" ht="16" thickBot="1">
      <c r="B39" s="271" t="s">
        <v>256</v>
      </c>
      <c r="C39" s="272"/>
      <c r="D39" s="267"/>
      <c r="E39" s="88"/>
      <c r="F39" s="62"/>
      <c r="G39" s="62"/>
      <c r="H39" s="63"/>
    </row>
    <row r="40" spans="2:9" ht="15.5">
      <c r="B40" s="299">
        <v>13</v>
      </c>
      <c r="C40" s="300" t="s">
        <v>254</v>
      </c>
      <c r="D40" s="267"/>
      <c r="E40" s="280">
        <v>2.0499999999999998</v>
      </c>
      <c r="F40" s="559">
        <v>2.0499999999999998</v>
      </c>
      <c r="G40" s="301" t="s">
        <v>241</v>
      </c>
      <c r="H40" s="282">
        <f>F40</f>
        <v>2.0499999999999998</v>
      </c>
    </row>
    <row r="41" spans="2:9" ht="16" thickBot="1">
      <c r="B41" s="299">
        <v>14</v>
      </c>
      <c r="C41" s="300" t="s">
        <v>255</v>
      </c>
      <c r="D41" s="267"/>
      <c r="E41" s="283">
        <v>6.13</v>
      </c>
      <c r="F41" s="560">
        <v>6.13</v>
      </c>
      <c r="G41" s="278" t="s">
        <v>241</v>
      </c>
      <c r="H41" s="285">
        <f>F41</f>
        <v>6.13</v>
      </c>
    </row>
    <row r="42" spans="2:9" ht="15.5">
      <c r="B42" s="299"/>
      <c r="C42" s="267"/>
      <c r="D42" s="267"/>
      <c r="E42" s="88"/>
      <c r="F42" s="62"/>
      <c r="G42" s="62"/>
      <c r="H42" s="63"/>
    </row>
    <row r="43" spans="2:9" ht="16" thickBot="1">
      <c r="B43" s="271" t="s">
        <v>257</v>
      </c>
      <c r="C43" s="272"/>
      <c r="D43" s="267"/>
      <c r="E43" s="88"/>
      <c r="F43" s="62"/>
      <c r="G43" s="62"/>
      <c r="H43" s="63"/>
    </row>
    <row r="44" spans="2:9" ht="15.5">
      <c r="B44" s="299">
        <v>15</v>
      </c>
      <c r="C44" s="300" t="s">
        <v>254</v>
      </c>
      <c r="D44" s="267"/>
      <c r="E44" s="280">
        <f t="shared" ref="E44:H45" si="28">E36+E40</f>
        <v>45.93</v>
      </c>
      <c r="F44" s="559">
        <f t="shared" ref="F44" si="29">F36+F40</f>
        <v>45.93</v>
      </c>
      <c r="G44" s="301" t="s">
        <v>241</v>
      </c>
      <c r="H44" s="282">
        <f t="shared" si="28"/>
        <v>45.93</v>
      </c>
    </row>
    <row r="45" spans="2:9" ht="16" thickBot="1">
      <c r="B45" s="299">
        <v>16</v>
      </c>
      <c r="C45" s="300" t="s">
        <v>255</v>
      </c>
      <c r="D45" s="267"/>
      <c r="E45" s="283">
        <f t="shared" si="28"/>
        <v>95.83</v>
      </c>
      <c r="F45" s="560">
        <f t="shared" ref="F45" si="30">F37+F41</f>
        <v>95.83</v>
      </c>
      <c r="G45" s="278" t="s">
        <v>241</v>
      </c>
      <c r="H45" s="285">
        <f t="shared" si="28"/>
        <v>95.83</v>
      </c>
    </row>
    <row r="46" spans="2:9" ht="15.5">
      <c r="B46" s="299"/>
      <c r="C46" s="300"/>
      <c r="D46" s="267"/>
      <c r="E46" s="88"/>
      <c r="F46" s="62"/>
      <c r="G46" s="62"/>
      <c r="H46" s="63"/>
    </row>
    <row r="47" spans="2:9" ht="16" thickBot="1">
      <c r="B47" s="271" t="s">
        <v>258</v>
      </c>
      <c r="C47" s="300"/>
      <c r="D47" s="267"/>
      <c r="E47" s="88"/>
      <c r="F47" s="62"/>
      <c r="G47" s="62"/>
      <c r="H47" s="63"/>
    </row>
    <row r="48" spans="2:9" ht="16" thickBot="1">
      <c r="B48" s="299">
        <v>17</v>
      </c>
      <c r="C48" s="300" t="s">
        <v>254</v>
      </c>
      <c r="D48" s="267"/>
      <c r="E48" s="280">
        <v>32.976264842202667</v>
      </c>
      <c r="F48" s="559">
        <v>32.976264842202667</v>
      </c>
      <c r="G48" s="301" t="s">
        <v>241</v>
      </c>
      <c r="H48" s="282">
        <f>F48</f>
        <v>32.976264842202667</v>
      </c>
    </row>
    <row r="49" spans="2:24" ht="15.5">
      <c r="B49" s="299">
        <v>18</v>
      </c>
      <c r="C49" s="300" t="s">
        <v>255</v>
      </c>
      <c r="D49" s="267"/>
      <c r="E49" s="165">
        <v>35.4</v>
      </c>
      <c r="F49" s="178">
        <v>35.4</v>
      </c>
      <c r="G49" s="301" t="s">
        <v>241</v>
      </c>
      <c r="H49" s="132">
        <f>F49</f>
        <v>35.4</v>
      </c>
    </row>
    <row r="50" spans="2:24" ht="16" thickBot="1">
      <c r="B50" s="299">
        <v>19</v>
      </c>
      <c r="C50" s="302" t="s">
        <v>69</v>
      </c>
      <c r="D50" s="267"/>
      <c r="E50" s="176">
        <f>SUM(E48:E49)</f>
        <v>68.376264842202659</v>
      </c>
      <c r="F50" s="504">
        <f t="shared" ref="F50" si="31">SUM(F48:F49)</f>
        <v>68.376264842202659</v>
      </c>
      <c r="G50" s="180">
        <f>H50-F50</f>
        <v>0</v>
      </c>
      <c r="H50" s="181">
        <f>SUM(H48:H49)</f>
        <v>68.376264842202659</v>
      </c>
    </row>
    <row r="51" spans="2:24" ht="15.5">
      <c r="B51" s="266"/>
      <c r="C51" s="267"/>
      <c r="D51" s="267"/>
      <c r="E51" s="88"/>
      <c r="F51" s="62"/>
      <c r="G51" s="62"/>
      <c r="H51" s="63"/>
    </row>
    <row r="52" spans="2:24" ht="16" thickBot="1">
      <c r="B52" s="271" t="s">
        <v>259</v>
      </c>
      <c r="C52" s="267"/>
      <c r="D52" s="267"/>
      <c r="E52" s="88"/>
      <c r="F52" s="62"/>
      <c r="G52" s="62"/>
      <c r="H52" s="63"/>
    </row>
    <row r="53" spans="2:24" ht="15.5">
      <c r="B53" s="299">
        <v>20</v>
      </c>
      <c r="C53" s="300" t="s">
        <v>254</v>
      </c>
      <c r="D53" s="267"/>
      <c r="E53" s="280">
        <f>E44*(E48)/(E50)</f>
        <v>22.150959074727627</v>
      </c>
      <c r="F53" s="559">
        <f t="shared" ref="F53" si="32">F44*(F48)/(F50)</f>
        <v>22.150959074727627</v>
      </c>
      <c r="G53" s="301" t="s">
        <v>241</v>
      </c>
      <c r="H53" s="282">
        <f>H44*(H48)/(H50)</f>
        <v>22.150959074727627</v>
      </c>
    </row>
    <row r="54" spans="2:24" ht="15.5">
      <c r="B54" s="299">
        <v>21</v>
      </c>
      <c r="C54" s="300" t="s">
        <v>255</v>
      </c>
      <c r="D54" s="267"/>
      <c r="E54" s="303">
        <f>E45*(E49)/(E50)</f>
        <v>49.613444194836752</v>
      </c>
      <c r="F54" s="573">
        <f t="shared" ref="F54" si="33">F45*(F49)/(F50)</f>
        <v>49.613444194836752</v>
      </c>
      <c r="G54" s="304">
        <f>H54-F54</f>
        <v>0</v>
      </c>
      <c r="H54" s="305">
        <f>H45*(H49)/(H50)</f>
        <v>49.613444194836752</v>
      </c>
    </row>
    <row r="55" spans="2:24" ht="16" thickBot="1">
      <c r="B55" s="299">
        <v>22</v>
      </c>
      <c r="C55" s="302" t="s">
        <v>260</v>
      </c>
      <c r="D55" s="267"/>
      <c r="E55" s="306">
        <f>SUM(E53:E54)</f>
        <v>71.764403269564383</v>
      </c>
      <c r="F55" s="574">
        <f t="shared" ref="F55" si="34">SUM(F53:F54)</f>
        <v>71.764403269564383</v>
      </c>
      <c r="G55" s="307">
        <f>H55-F55</f>
        <v>0</v>
      </c>
      <c r="H55" s="308">
        <f>SUM(H53:H54)</f>
        <v>71.764403269564383</v>
      </c>
    </row>
    <row r="56" spans="2:24" ht="16" thickBot="1">
      <c r="B56" s="299"/>
      <c r="C56" s="302"/>
      <c r="D56" s="267"/>
      <c r="E56" s="88"/>
      <c r="F56" s="62"/>
      <c r="G56" s="62"/>
      <c r="H56" s="63"/>
    </row>
    <row r="57" spans="2:24" ht="16" thickBot="1">
      <c r="B57" s="309">
        <v>23</v>
      </c>
      <c r="C57" s="310" t="s">
        <v>261</v>
      </c>
      <c r="D57" s="291"/>
      <c r="E57" s="311">
        <f>E55</f>
        <v>71.764403269564383</v>
      </c>
      <c r="F57" s="575">
        <f t="shared" ref="F57" si="35">F55</f>
        <v>71.764403269564383</v>
      </c>
      <c r="G57" s="312">
        <f>H57-F57</f>
        <v>0</v>
      </c>
      <c r="H57" s="313">
        <f>H55</f>
        <v>71.764403269564383</v>
      </c>
    </row>
    <row r="58" spans="2:24" ht="16" thickBot="1">
      <c r="B58" s="270"/>
      <c r="C58" s="302"/>
      <c r="G58" s="297"/>
      <c r="H58" s="314"/>
      <c r="K58" s="297"/>
      <c r="L58" s="314"/>
      <c r="O58" s="297"/>
      <c r="P58" s="314"/>
      <c r="S58" s="297"/>
      <c r="T58" s="314"/>
      <c r="W58" s="297"/>
      <c r="X58" s="314"/>
    </row>
    <row r="59" spans="2:24" s="272" customFormat="1" ht="16" thickBot="1">
      <c r="B59" s="296"/>
      <c r="C59" s="297"/>
      <c r="D59" s="256"/>
      <c r="E59" s="621" t="s">
        <v>0</v>
      </c>
      <c r="F59" s="622"/>
      <c r="G59" s="622"/>
      <c r="H59" s="623"/>
      <c r="I59" s="621" t="str">
        <f>E59</f>
        <v>EB-2020-0290</v>
      </c>
      <c r="J59" s="622"/>
      <c r="K59" s="622"/>
      <c r="L59" s="623"/>
      <c r="M59" s="621" t="str">
        <f>I59</f>
        <v>EB-2020-0290</v>
      </c>
      <c r="N59" s="622"/>
      <c r="O59" s="622"/>
      <c r="P59" s="623"/>
      <c r="Q59" s="621" t="str">
        <f>M59</f>
        <v>EB-2020-0290</v>
      </c>
      <c r="R59" s="622"/>
      <c r="S59" s="622"/>
      <c r="T59" s="623"/>
      <c r="U59" s="621" t="str">
        <f>Q59</f>
        <v>EB-2020-0290</v>
      </c>
      <c r="V59" s="622"/>
      <c r="W59" s="622"/>
      <c r="X59" s="623"/>
    </row>
    <row r="60" spans="2:24" s="272" customFormat="1" ht="16" thickBot="1">
      <c r="B60" s="258"/>
      <c r="C60" s="258"/>
      <c r="D60" s="256"/>
      <c r="E60" s="624" t="s">
        <v>262</v>
      </c>
      <c r="F60" s="625"/>
      <c r="G60" s="625"/>
      <c r="H60" s="626"/>
      <c r="I60" s="624" t="s">
        <v>262</v>
      </c>
      <c r="J60" s="625"/>
      <c r="K60" s="625"/>
      <c r="L60" s="626"/>
      <c r="M60" s="624" t="s">
        <v>262</v>
      </c>
      <c r="N60" s="625"/>
      <c r="O60" s="625"/>
      <c r="P60" s="626"/>
      <c r="Q60" s="624" t="s">
        <v>262</v>
      </c>
      <c r="R60" s="625"/>
      <c r="S60" s="625"/>
      <c r="T60" s="626"/>
      <c r="U60" s="624" t="s">
        <v>262</v>
      </c>
      <c r="V60" s="625"/>
      <c r="W60" s="625"/>
      <c r="X60" s="626"/>
    </row>
    <row r="61" spans="2:24" s="300" customFormat="1" ht="15.5">
      <c r="B61" s="260"/>
      <c r="C61" s="627" t="s">
        <v>25</v>
      </c>
      <c r="D61" s="628"/>
      <c r="E61" s="633">
        <v>2022</v>
      </c>
      <c r="F61" s="634"/>
      <c r="G61" s="634"/>
      <c r="H61" s="635"/>
      <c r="I61" s="633">
        <v>2023</v>
      </c>
      <c r="J61" s="634"/>
      <c r="K61" s="634"/>
      <c r="L61" s="635"/>
      <c r="M61" s="633">
        <v>2024</v>
      </c>
      <c r="N61" s="634"/>
      <c r="O61" s="634"/>
      <c r="P61" s="635"/>
      <c r="Q61" s="633">
        <v>2025</v>
      </c>
      <c r="R61" s="634"/>
      <c r="S61" s="634"/>
      <c r="T61" s="635"/>
      <c r="U61" s="633">
        <v>2026</v>
      </c>
      <c r="V61" s="634"/>
      <c r="W61" s="634"/>
      <c r="X61" s="635"/>
    </row>
    <row r="62" spans="2:24" s="272" customFormat="1" ht="15.5">
      <c r="B62" s="262" t="s">
        <v>22</v>
      </c>
      <c r="C62" s="629"/>
      <c r="D62" s="630"/>
      <c r="E62" s="327" t="s">
        <v>23</v>
      </c>
      <c r="F62" s="263" t="s">
        <v>268</v>
      </c>
      <c r="G62" s="263" t="s">
        <v>24</v>
      </c>
      <c r="H62" s="264" t="s">
        <v>24</v>
      </c>
      <c r="I62" s="327" t="s">
        <v>23</v>
      </c>
      <c r="J62" s="263" t="s">
        <v>268</v>
      </c>
      <c r="K62" s="263" t="s">
        <v>24</v>
      </c>
      <c r="L62" s="264" t="s">
        <v>24</v>
      </c>
      <c r="M62" s="327" t="s">
        <v>23</v>
      </c>
      <c r="N62" s="263" t="s">
        <v>268</v>
      </c>
      <c r="O62" s="263" t="s">
        <v>24</v>
      </c>
      <c r="P62" s="264" t="s">
        <v>24</v>
      </c>
      <c r="Q62" s="327" t="s">
        <v>23</v>
      </c>
      <c r="R62" s="263" t="s">
        <v>268</v>
      </c>
      <c r="S62" s="263" t="s">
        <v>24</v>
      </c>
      <c r="T62" s="264" t="s">
        <v>24</v>
      </c>
      <c r="U62" s="327" t="s">
        <v>23</v>
      </c>
      <c r="V62" s="263" t="s">
        <v>268</v>
      </c>
      <c r="W62" s="263" t="s">
        <v>24</v>
      </c>
      <c r="X62" s="264" t="s">
        <v>24</v>
      </c>
    </row>
    <row r="63" spans="2:24" s="272" customFormat="1" ht="16" thickBot="1">
      <c r="B63" s="265" t="s">
        <v>7</v>
      </c>
      <c r="C63" s="631"/>
      <c r="D63" s="632"/>
      <c r="E63" s="255">
        <f>'4a. OEB_Adjustment_Input_Sheet'!$E$9</f>
        <v>44196</v>
      </c>
      <c r="F63" s="587" t="s">
        <v>269</v>
      </c>
      <c r="G63" s="328" t="s">
        <v>27</v>
      </c>
      <c r="H63" s="329" t="s">
        <v>28</v>
      </c>
      <c r="I63" s="255">
        <f>'4a. OEB_Adjustment_Input_Sheet'!$E$9</f>
        <v>44196</v>
      </c>
      <c r="J63" s="254" t="s">
        <v>269</v>
      </c>
      <c r="K63" s="328" t="s">
        <v>27</v>
      </c>
      <c r="L63" s="329" t="s">
        <v>28</v>
      </c>
      <c r="M63" s="255">
        <f>'4a. OEB_Adjustment_Input_Sheet'!$E$9</f>
        <v>44196</v>
      </c>
      <c r="N63" s="254" t="s">
        <v>269</v>
      </c>
      <c r="O63" s="328" t="s">
        <v>27</v>
      </c>
      <c r="P63" s="329" t="s">
        <v>28</v>
      </c>
      <c r="Q63" s="255">
        <f>'4a. OEB_Adjustment_Input_Sheet'!$E$9</f>
        <v>44196</v>
      </c>
      <c r="R63" s="254" t="s">
        <v>269</v>
      </c>
      <c r="S63" s="328" t="s">
        <v>27</v>
      </c>
      <c r="T63" s="329" t="s">
        <v>28</v>
      </c>
      <c r="U63" s="255">
        <f>'4a. OEB_Adjustment_Input_Sheet'!$E$9</f>
        <v>44196</v>
      </c>
      <c r="V63" s="254" t="s">
        <v>269</v>
      </c>
      <c r="W63" s="328" t="s">
        <v>27</v>
      </c>
      <c r="X63" s="329" t="s">
        <v>28</v>
      </c>
    </row>
    <row r="64" spans="2:24" s="272" customFormat="1" ht="15.5">
      <c r="B64" s="298"/>
      <c r="C64" s="267"/>
      <c r="D64" s="267"/>
      <c r="E64" s="580" t="s">
        <v>29</v>
      </c>
      <c r="F64" s="170" t="s">
        <v>30</v>
      </c>
      <c r="G64" s="579" t="s">
        <v>283</v>
      </c>
      <c r="H64" s="172" t="s">
        <v>31</v>
      </c>
      <c r="I64" s="586" t="s">
        <v>284</v>
      </c>
      <c r="J64" s="170" t="s">
        <v>32</v>
      </c>
      <c r="K64" s="171" t="s">
        <v>33</v>
      </c>
      <c r="L64" s="172" t="s">
        <v>34</v>
      </c>
      <c r="M64" s="170" t="s">
        <v>35</v>
      </c>
      <c r="N64" s="170" t="s">
        <v>36</v>
      </c>
      <c r="O64" s="171" t="s">
        <v>37</v>
      </c>
      <c r="P64" s="172" t="s">
        <v>38</v>
      </c>
      <c r="Q64" s="170" t="s">
        <v>39</v>
      </c>
      <c r="R64" s="170" t="s">
        <v>40</v>
      </c>
      <c r="S64" s="171" t="s">
        <v>41</v>
      </c>
      <c r="T64" s="172" t="s">
        <v>278</v>
      </c>
      <c r="U64" s="170" t="s">
        <v>279</v>
      </c>
      <c r="V64" s="170" t="s">
        <v>280</v>
      </c>
      <c r="W64" s="171" t="s">
        <v>281</v>
      </c>
      <c r="X64" s="172" t="s">
        <v>282</v>
      </c>
    </row>
    <row r="65" spans="2:24" s="272" customFormat="1" ht="16" thickBot="1">
      <c r="B65" s="271" t="s">
        <v>253</v>
      </c>
      <c r="D65" s="267"/>
      <c r="E65" s="56"/>
      <c r="F65" s="51"/>
      <c r="G65" s="51"/>
      <c r="H65" s="52"/>
      <c r="I65" s="56"/>
      <c r="J65" s="51"/>
      <c r="K65" s="51"/>
      <c r="L65" s="52"/>
      <c r="M65" s="56"/>
      <c r="N65" s="51"/>
      <c r="O65" s="51"/>
      <c r="P65" s="52"/>
      <c r="Q65" s="56"/>
      <c r="R65" s="51"/>
      <c r="S65" s="51"/>
      <c r="T65" s="52"/>
      <c r="U65" s="56"/>
      <c r="V65" s="51"/>
      <c r="W65" s="51"/>
      <c r="X65" s="52"/>
    </row>
    <row r="66" spans="2:24" s="272" customFormat="1" ht="15.5">
      <c r="B66" s="299">
        <v>24</v>
      </c>
      <c r="C66" s="300" t="s">
        <v>254</v>
      </c>
      <c r="D66" s="267"/>
      <c r="E66" s="280">
        <f>'9. Payment_Amounts'!D12</f>
        <v>43.88</v>
      </c>
      <c r="F66" s="559">
        <f>'9. Payment_Amounts'!E12</f>
        <v>43.88</v>
      </c>
      <c r="G66" s="301">
        <f>H66-F66</f>
        <v>0</v>
      </c>
      <c r="H66" s="282">
        <f>'9. Payment_Amounts'!G12</f>
        <v>43.88</v>
      </c>
      <c r="I66" s="280">
        <f>'9. Payment_Amounts'!H12</f>
        <v>43.88</v>
      </c>
      <c r="J66" s="559">
        <f>'9. Payment_Amounts'!I12</f>
        <v>43.88</v>
      </c>
      <c r="K66" s="301">
        <f>L66-J66</f>
        <v>0</v>
      </c>
      <c r="L66" s="282">
        <f>'9. Payment_Amounts'!K12</f>
        <v>43.88</v>
      </c>
      <c r="M66" s="280">
        <f>'9. Payment_Amounts'!L12</f>
        <v>43.88</v>
      </c>
      <c r="N66" s="559">
        <f>'9. Payment_Amounts'!M12</f>
        <v>43.88</v>
      </c>
      <c r="O66" s="301">
        <f>P66-N66</f>
        <v>0</v>
      </c>
      <c r="P66" s="282">
        <f>'9. Payment_Amounts'!O12</f>
        <v>43.88</v>
      </c>
      <c r="Q66" s="280">
        <f>'9. Payment_Amounts'!P12</f>
        <v>43.88</v>
      </c>
      <c r="R66" s="559">
        <f>'9. Payment_Amounts'!Q12</f>
        <v>43.88</v>
      </c>
      <c r="S66" s="301">
        <f>T66-R66</f>
        <v>0</v>
      </c>
      <c r="T66" s="282">
        <f>'9. Payment_Amounts'!S12</f>
        <v>43.88</v>
      </c>
      <c r="U66" s="280">
        <f>'9. Payment_Amounts'!T12</f>
        <v>43.88</v>
      </c>
      <c r="V66" s="559">
        <f>'9. Payment_Amounts'!U12</f>
        <v>43.88</v>
      </c>
      <c r="W66" s="301">
        <f>X66-V66</f>
        <v>0</v>
      </c>
      <c r="X66" s="282">
        <f>'9. Payment_Amounts'!W12</f>
        <v>43.88</v>
      </c>
    </row>
    <row r="67" spans="2:24" s="272" customFormat="1" ht="16" thickBot="1">
      <c r="B67" s="299">
        <v>25</v>
      </c>
      <c r="C67" s="300" t="s">
        <v>255</v>
      </c>
      <c r="D67" s="267"/>
      <c r="E67" s="283">
        <f>'9. Payment_Amounts'!D28</f>
        <v>101.58</v>
      </c>
      <c r="F67" s="560">
        <f>'9. Payment_Amounts'!E28</f>
        <v>102.06</v>
      </c>
      <c r="G67" s="278">
        <f>H67-F67</f>
        <v>0</v>
      </c>
      <c r="H67" s="285">
        <f>'9. Payment_Amounts'!G28</f>
        <v>102.06</v>
      </c>
      <c r="I67" s="283">
        <f>'9. Payment_Amounts'!H28</f>
        <v>105.21</v>
      </c>
      <c r="J67" s="560">
        <f>'9. Payment_Amounts'!I28</f>
        <v>105.68</v>
      </c>
      <c r="K67" s="278">
        <f>L67-J67</f>
        <v>0</v>
      </c>
      <c r="L67" s="285">
        <f>'9. Payment_Amounts'!K28</f>
        <v>105.68</v>
      </c>
      <c r="M67" s="283">
        <f>'9. Payment_Amounts'!L28</f>
        <v>104.49</v>
      </c>
      <c r="N67" s="560">
        <f>'9. Payment_Amounts'!M28</f>
        <v>103.25</v>
      </c>
      <c r="O67" s="278">
        <f>P67-N67</f>
        <v>0</v>
      </c>
      <c r="P67" s="285">
        <f>'9. Payment_Amounts'!O28</f>
        <v>103.25</v>
      </c>
      <c r="Q67" s="283">
        <f>'9. Payment_Amounts'!P28</f>
        <v>106.7</v>
      </c>
      <c r="R67" s="560">
        <f>'9. Payment_Amounts'!Q28</f>
        <v>102.54</v>
      </c>
      <c r="S67" s="278">
        <f>T67-R67</f>
        <v>0</v>
      </c>
      <c r="T67" s="285">
        <f>'9. Payment_Amounts'!S28</f>
        <v>102.54</v>
      </c>
      <c r="U67" s="283">
        <f>'9. Payment_Amounts'!T28</f>
        <v>120.67</v>
      </c>
      <c r="V67" s="560">
        <f>'9. Payment_Amounts'!U28</f>
        <v>110.84</v>
      </c>
      <c r="W67" s="278">
        <f>X67-V67</f>
        <v>0</v>
      </c>
      <c r="X67" s="285">
        <f>'9. Payment_Amounts'!W28</f>
        <v>110.84</v>
      </c>
    </row>
    <row r="68" spans="2:24" s="272" customFormat="1" ht="15.5">
      <c r="B68" s="299"/>
      <c r="C68" s="300"/>
      <c r="D68" s="267"/>
      <c r="E68" s="88"/>
      <c r="F68" s="62"/>
      <c r="G68" s="62"/>
      <c r="H68" s="63"/>
      <c r="I68" s="88"/>
      <c r="J68" s="62"/>
      <c r="K68" s="62"/>
      <c r="L68" s="63"/>
      <c r="M68" s="88"/>
      <c r="N68" s="62"/>
      <c r="O68" s="62"/>
      <c r="P68" s="63"/>
      <c r="Q68" s="88"/>
      <c r="R68" s="62"/>
      <c r="S68" s="62"/>
      <c r="T68" s="63"/>
      <c r="U68" s="88"/>
      <c r="V68" s="62"/>
      <c r="W68" s="62"/>
      <c r="X68" s="63"/>
    </row>
    <row r="69" spans="2:24" s="272" customFormat="1" ht="16" thickBot="1">
      <c r="B69" s="271" t="s">
        <v>256</v>
      </c>
      <c r="D69" s="267"/>
      <c r="E69" s="88"/>
      <c r="F69" s="62"/>
      <c r="G69" s="62"/>
      <c r="H69" s="63"/>
      <c r="I69" s="88"/>
      <c r="J69" s="62"/>
      <c r="K69" s="62"/>
      <c r="L69" s="63"/>
      <c r="M69" s="88"/>
      <c r="N69" s="62"/>
      <c r="O69" s="62"/>
      <c r="P69" s="63"/>
      <c r="Q69" s="88"/>
      <c r="R69" s="62"/>
      <c r="S69" s="62"/>
      <c r="T69" s="63"/>
      <c r="U69" s="88"/>
      <c r="V69" s="62"/>
      <c r="W69" s="62"/>
      <c r="X69" s="63"/>
    </row>
    <row r="70" spans="2:24" s="272" customFormat="1" ht="15.5">
      <c r="B70" s="299">
        <v>26</v>
      </c>
      <c r="C70" s="300" t="s">
        <v>254</v>
      </c>
      <c r="D70" s="267"/>
      <c r="E70" s="280">
        <f>'10. Deferral_Variance_&amp;_Riders'!D36</f>
        <v>1.33</v>
      </c>
      <c r="F70" s="559">
        <f>'10. Deferral_Variance_&amp;_Riders'!E36</f>
        <v>1.03</v>
      </c>
      <c r="G70" s="301">
        <f>H70-F70</f>
        <v>0</v>
      </c>
      <c r="H70" s="282">
        <f>'10. Deferral_Variance_&amp;_Riders'!G36</f>
        <v>1.03</v>
      </c>
      <c r="I70" s="280">
        <f>'10. Deferral_Variance_&amp;_Riders'!H36</f>
        <v>1.33</v>
      </c>
      <c r="J70" s="559">
        <f>'10. Deferral_Variance_&amp;_Riders'!I36</f>
        <v>1.03</v>
      </c>
      <c r="K70" s="301">
        <f>L70-J70</f>
        <v>0</v>
      </c>
      <c r="L70" s="282">
        <f>'10. Deferral_Variance_&amp;_Riders'!K36</f>
        <v>1.03</v>
      </c>
      <c r="M70" s="280">
        <f>'10. Deferral_Variance_&amp;_Riders'!L36</f>
        <v>1.33</v>
      </c>
      <c r="N70" s="559">
        <f>'10. Deferral_Variance_&amp;_Riders'!M36</f>
        <v>1.03</v>
      </c>
      <c r="O70" s="301">
        <f>P70-N70</f>
        <v>0</v>
      </c>
      <c r="P70" s="282">
        <f>'10. Deferral_Variance_&amp;_Riders'!O36</f>
        <v>1.03</v>
      </c>
      <c r="Q70" s="280">
        <f>'10. Deferral_Variance_&amp;_Riders'!P36</f>
        <v>0.69</v>
      </c>
      <c r="R70" s="559">
        <f>'10. Deferral_Variance_&amp;_Riders'!Q36</f>
        <v>0.69</v>
      </c>
      <c r="S70" s="301">
        <f>T70-R70</f>
        <v>0</v>
      </c>
      <c r="T70" s="282">
        <f>'10. Deferral_Variance_&amp;_Riders'!S36</f>
        <v>0.69</v>
      </c>
      <c r="U70" s="280">
        <f>'10. Deferral_Variance_&amp;_Riders'!T36</f>
        <v>0.69</v>
      </c>
      <c r="V70" s="559">
        <f>'10. Deferral_Variance_&amp;_Riders'!U36</f>
        <v>0.69</v>
      </c>
      <c r="W70" s="301">
        <f>X70-V70</f>
        <v>0</v>
      </c>
      <c r="X70" s="282">
        <f>'10. Deferral_Variance_&amp;_Riders'!W36</f>
        <v>0.69</v>
      </c>
    </row>
    <row r="71" spans="2:24" s="272" customFormat="1" ht="16" thickBot="1">
      <c r="B71" s="299">
        <v>27</v>
      </c>
      <c r="C71" s="300" t="s">
        <v>255</v>
      </c>
      <c r="D71" s="267"/>
      <c r="E71" s="283">
        <f>'10. Deferral_Variance_&amp;_Riders'!D77</f>
        <v>2.27</v>
      </c>
      <c r="F71" s="560">
        <f>'10. Deferral_Variance_&amp;_Riders'!E77</f>
        <v>1.74</v>
      </c>
      <c r="G71" s="278">
        <f>H71-F71</f>
        <v>0</v>
      </c>
      <c r="H71" s="285">
        <f>'10. Deferral_Variance_&amp;_Riders'!G77</f>
        <v>1.74</v>
      </c>
      <c r="I71" s="283">
        <f>'10. Deferral_Variance_&amp;_Riders'!H77</f>
        <v>2.44</v>
      </c>
      <c r="J71" s="560">
        <f>'10. Deferral_Variance_&amp;_Riders'!I77</f>
        <v>1.87</v>
      </c>
      <c r="K71" s="278">
        <f>L71-J71</f>
        <v>0</v>
      </c>
      <c r="L71" s="285">
        <f>'10. Deferral_Variance_&amp;_Riders'!K77</f>
        <v>1.87</v>
      </c>
      <c r="M71" s="283">
        <f>'10. Deferral_Variance_&amp;_Riders'!L77</f>
        <v>2.2599999999999998</v>
      </c>
      <c r="N71" s="560">
        <f>'10. Deferral_Variance_&amp;_Riders'!M77</f>
        <v>1.72</v>
      </c>
      <c r="O71" s="278">
        <f>P71-N71</f>
        <v>0</v>
      </c>
      <c r="P71" s="285">
        <f>'10. Deferral_Variance_&amp;_Riders'!O77</f>
        <v>1.72</v>
      </c>
      <c r="Q71" s="283">
        <f>'10. Deferral_Variance_&amp;_Riders'!P77</f>
        <v>5.5</v>
      </c>
      <c r="R71" s="560">
        <f>'10. Deferral_Variance_&amp;_Riders'!Q77</f>
        <v>5.34</v>
      </c>
      <c r="S71" s="278">
        <f>T71-R71</f>
        <v>0</v>
      </c>
      <c r="T71" s="285">
        <f>'10. Deferral_Variance_&amp;_Riders'!S77</f>
        <v>5.34</v>
      </c>
      <c r="U71" s="283">
        <f>'10. Deferral_Variance_&amp;_Riders'!T77</f>
        <v>7.72</v>
      </c>
      <c r="V71" s="560">
        <f>'10. Deferral_Variance_&amp;_Riders'!U77</f>
        <v>7.58</v>
      </c>
      <c r="W71" s="278">
        <f>X71-V71</f>
        <v>0</v>
      </c>
      <c r="X71" s="285">
        <f>'10. Deferral_Variance_&amp;_Riders'!W77</f>
        <v>7.58</v>
      </c>
    </row>
    <row r="72" spans="2:24" s="272" customFormat="1" ht="15.5">
      <c r="B72" s="299"/>
      <c r="C72" s="267"/>
      <c r="D72" s="267"/>
      <c r="E72" s="88"/>
      <c r="F72" s="62"/>
      <c r="G72" s="62"/>
      <c r="H72" s="63"/>
      <c r="I72" s="88"/>
      <c r="J72" s="62"/>
      <c r="K72" s="62"/>
      <c r="L72" s="63"/>
      <c r="M72" s="88"/>
      <c r="N72" s="62"/>
      <c r="O72" s="62"/>
      <c r="P72" s="63"/>
      <c r="Q72" s="88"/>
      <c r="R72" s="62"/>
      <c r="S72" s="62"/>
      <c r="T72" s="63"/>
      <c r="U72" s="88"/>
      <c r="V72" s="62"/>
      <c r="W72" s="62"/>
      <c r="X72" s="63"/>
    </row>
    <row r="73" spans="2:24" s="272" customFormat="1" ht="16" thickBot="1">
      <c r="B73" s="271" t="s">
        <v>257</v>
      </c>
      <c r="D73" s="267"/>
      <c r="E73" s="88"/>
      <c r="F73" s="62"/>
      <c r="G73" s="62"/>
      <c r="H73" s="63"/>
      <c r="I73" s="88"/>
      <c r="J73" s="62"/>
      <c r="K73" s="62"/>
      <c r="L73" s="63"/>
      <c r="M73" s="88"/>
      <c r="N73" s="62"/>
      <c r="O73" s="62"/>
      <c r="P73" s="63"/>
      <c r="Q73" s="88"/>
      <c r="R73" s="62"/>
      <c r="S73" s="62"/>
      <c r="T73" s="63"/>
      <c r="U73" s="88"/>
      <c r="V73" s="62"/>
      <c r="W73" s="62"/>
      <c r="X73" s="63"/>
    </row>
    <row r="74" spans="2:24" s="272" customFormat="1" ht="15.5">
      <c r="B74" s="299">
        <v>28</v>
      </c>
      <c r="C74" s="300" t="s">
        <v>254</v>
      </c>
      <c r="D74" s="267"/>
      <c r="E74" s="280">
        <f t="shared" ref="E74:F74" si="36">E66+E70</f>
        <v>45.21</v>
      </c>
      <c r="F74" s="559">
        <f t="shared" si="36"/>
        <v>44.910000000000004</v>
      </c>
      <c r="G74" s="301">
        <f>H74-F74</f>
        <v>0</v>
      </c>
      <c r="H74" s="282">
        <f t="shared" ref="H74:I74" si="37">H66+H70</f>
        <v>44.910000000000004</v>
      </c>
      <c r="I74" s="280">
        <f t="shared" si="37"/>
        <v>45.21</v>
      </c>
      <c r="J74" s="559">
        <f t="shared" ref="J74" si="38">J66+J70</f>
        <v>44.910000000000004</v>
      </c>
      <c r="K74" s="301">
        <f>L74-J74</f>
        <v>0</v>
      </c>
      <c r="L74" s="282">
        <f t="shared" ref="L74:M74" si="39">L66+L70</f>
        <v>44.910000000000004</v>
      </c>
      <c r="M74" s="280">
        <f t="shared" si="39"/>
        <v>45.21</v>
      </c>
      <c r="N74" s="559">
        <f t="shared" ref="N74" si="40">N66+N70</f>
        <v>44.910000000000004</v>
      </c>
      <c r="O74" s="301">
        <f>P74-N74</f>
        <v>0</v>
      </c>
      <c r="P74" s="282">
        <f t="shared" ref="P74:Q74" si="41">P66+P70</f>
        <v>44.910000000000004</v>
      </c>
      <c r="Q74" s="280">
        <f t="shared" si="41"/>
        <v>44.57</v>
      </c>
      <c r="R74" s="559">
        <f t="shared" ref="R74" si="42">R66+R70</f>
        <v>44.57</v>
      </c>
      <c r="S74" s="301">
        <f>T74-R74</f>
        <v>0</v>
      </c>
      <c r="T74" s="282">
        <f t="shared" ref="T74:U74" si="43">T66+T70</f>
        <v>44.57</v>
      </c>
      <c r="U74" s="280">
        <f t="shared" si="43"/>
        <v>44.57</v>
      </c>
      <c r="V74" s="559">
        <f t="shared" ref="V74" si="44">V66+V70</f>
        <v>44.57</v>
      </c>
      <c r="W74" s="301">
        <f>X74-V74</f>
        <v>0</v>
      </c>
      <c r="X74" s="282">
        <f t="shared" ref="X74" si="45">X66+X70</f>
        <v>44.57</v>
      </c>
    </row>
    <row r="75" spans="2:24" s="272" customFormat="1" ht="16" thickBot="1">
      <c r="B75" s="299">
        <v>29</v>
      </c>
      <c r="C75" s="300" t="s">
        <v>255</v>
      </c>
      <c r="D75" s="267"/>
      <c r="E75" s="283">
        <f t="shared" ref="E75:F75" si="46">E67+E71</f>
        <v>103.85</v>
      </c>
      <c r="F75" s="560">
        <f t="shared" si="46"/>
        <v>103.8</v>
      </c>
      <c r="G75" s="278">
        <f>H75-F75</f>
        <v>0</v>
      </c>
      <c r="H75" s="285">
        <f t="shared" ref="H75:I75" si="47">H67+H71</f>
        <v>103.8</v>
      </c>
      <c r="I75" s="283">
        <f t="shared" si="47"/>
        <v>107.64999999999999</v>
      </c>
      <c r="J75" s="560">
        <f t="shared" ref="J75" si="48">J67+J71</f>
        <v>107.55000000000001</v>
      </c>
      <c r="K75" s="278">
        <f>L75-J75</f>
        <v>0</v>
      </c>
      <c r="L75" s="285">
        <f t="shared" ref="L75:M75" si="49">L67+L71</f>
        <v>107.55000000000001</v>
      </c>
      <c r="M75" s="283">
        <f t="shared" si="49"/>
        <v>106.75</v>
      </c>
      <c r="N75" s="560">
        <f t="shared" ref="N75" si="50">N67+N71</f>
        <v>104.97</v>
      </c>
      <c r="O75" s="278">
        <f>P75-N75</f>
        <v>0</v>
      </c>
      <c r="P75" s="285">
        <f t="shared" ref="P75:Q75" si="51">P67+P71</f>
        <v>104.97</v>
      </c>
      <c r="Q75" s="283">
        <f t="shared" si="51"/>
        <v>112.2</v>
      </c>
      <c r="R75" s="560">
        <f t="shared" ref="R75" si="52">R67+R71</f>
        <v>107.88000000000001</v>
      </c>
      <c r="S75" s="278">
        <f>T75-R75</f>
        <v>0</v>
      </c>
      <c r="T75" s="285">
        <f t="shared" ref="T75:U75" si="53">T67+T71</f>
        <v>107.88000000000001</v>
      </c>
      <c r="U75" s="283">
        <f t="shared" si="53"/>
        <v>128.39000000000001</v>
      </c>
      <c r="V75" s="560">
        <f t="shared" ref="V75" si="54">V67+V71</f>
        <v>118.42</v>
      </c>
      <c r="W75" s="278">
        <f>X75-V75</f>
        <v>0</v>
      </c>
      <c r="X75" s="285">
        <f t="shared" ref="X75" si="55">X67+X71</f>
        <v>118.42</v>
      </c>
    </row>
    <row r="76" spans="2:24" s="272" customFormat="1" ht="15.5">
      <c r="B76" s="299"/>
      <c r="C76" s="300"/>
      <c r="D76" s="267"/>
      <c r="E76" s="88"/>
      <c r="F76" s="62"/>
      <c r="G76" s="62"/>
      <c r="H76" s="63"/>
      <c r="I76" s="88"/>
      <c r="J76" s="62"/>
      <c r="K76" s="62"/>
      <c r="L76" s="63"/>
      <c r="M76" s="88"/>
      <c r="N76" s="62"/>
      <c r="O76" s="62"/>
      <c r="P76" s="63"/>
      <c r="Q76" s="88"/>
      <c r="R76" s="62"/>
      <c r="S76" s="62"/>
      <c r="T76" s="63"/>
      <c r="U76" s="88"/>
      <c r="V76" s="62"/>
      <c r="W76" s="62"/>
      <c r="X76" s="63"/>
    </row>
    <row r="77" spans="2:24" s="272" customFormat="1" ht="16" thickBot="1">
      <c r="B77" s="271" t="s">
        <v>263</v>
      </c>
      <c r="C77" s="300"/>
      <c r="D77" s="267"/>
      <c r="E77" s="88"/>
      <c r="F77" s="62"/>
      <c r="G77" s="62"/>
      <c r="H77" s="63"/>
      <c r="I77" s="88"/>
      <c r="J77" s="62"/>
      <c r="K77" s="62"/>
      <c r="L77" s="63"/>
      <c r="M77" s="88"/>
      <c r="N77" s="62"/>
      <c r="O77" s="62"/>
      <c r="P77" s="63"/>
      <c r="Q77" s="88"/>
      <c r="R77" s="62"/>
      <c r="S77" s="62"/>
      <c r="T77" s="63"/>
      <c r="U77" s="88"/>
      <c r="V77" s="62"/>
      <c r="W77" s="62"/>
      <c r="X77" s="63"/>
    </row>
    <row r="78" spans="2:24" s="272" customFormat="1" ht="15.5">
      <c r="B78" s="299">
        <v>30</v>
      </c>
      <c r="C78" s="300" t="s">
        <v>254</v>
      </c>
      <c r="D78" s="267"/>
      <c r="E78" s="163">
        <v>32.979999999999997</v>
      </c>
      <c r="F78" s="186">
        <v>32.979999999999997</v>
      </c>
      <c r="G78" s="301" t="s">
        <v>241</v>
      </c>
      <c r="H78" s="282">
        <f>F78</f>
        <v>32.979999999999997</v>
      </c>
      <c r="I78" s="163">
        <v>32.979999999999997</v>
      </c>
      <c r="J78" s="186">
        <v>32.979999999999997</v>
      </c>
      <c r="K78" s="301" t="s">
        <v>241</v>
      </c>
      <c r="L78" s="282">
        <f>J78</f>
        <v>32.979999999999997</v>
      </c>
      <c r="M78" s="163">
        <v>32.979999999999997</v>
      </c>
      <c r="N78" s="186">
        <v>32.979999999999997</v>
      </c>
      <c r="O78" s="301" t="s">
        <v>241</v>
      </c>
      <c r="P78" s="282">
        <f>N78</f>
        <v>32.979999999999997</v>
      </c>
      <c r="Q78" s="163">
        <v>32.979999999999997</v>
      </c>
      <c r="R78" s="186">
        <v>32.979999999999997</v>
      </c>
      <c r="S78" s="301" t="s">
        <v>241</v>
      </c>
      <c r="T78" s="282">
        <f>R78</f>
        <v>32.979999999999997</v>
      </c>
      <c r="U78" s="163">
        <v>32.979999999999997</v>
      </c>
      <c r="V78" s="186">
        <v>32.979999999999997</v>
      </c>
      <c r="W78" s="301" t="s">
        <v>241</v>
      </c>
      <c r="X78" s="282">
        <f>V78</f>
        <v>32.979999999999997</v>
      </c>
    </row>
    <row r="79" spans="2:24" s="272" customFormat="1" ht="15.5">
      <c r="B79" s="299">
        <v>31</v>
      </c>
      <c r="C79" s="300" t="s">
        <v>255</v>
      </c>
      <c r="D79" s="267"/>
      <c r="E79" s="245">
        <f>'9. Payment_Amounts'!D24</f>
        <v>33.200164176462152</v>
      </c>
      <c r="F79" s="178">
        <f>'9. Payment_Amounts'!E24</f>
        <v>33.600164176462151</v>
      </c>
      <c r="G79" s="166">
        <f>H79-F79</f>
        <v>0</v>
      </c>
      <c r="H79" s="132">
        <f>'9. Payment_Amounts'!G24</f>
        <v>33.600164176462151</v>
      </c>
      <c r="I79" s="165">
        <f>'9. Payment_Amounts'!H24</f>
        <v>30.827702027725657</v>
      </c>
      <c r="J79" s="436">
        <f>'9. Payment_Amounts'!I24</f>
        <v>31.227702027725655</v>
      </c>
      <c r="K79" s="166">
        <f>L79-J79</f>
        <v>0</v>
      </c>
      <c r="L79" s="132">
        <f>'9. Payment_Amounts'!K24</f>
        <v>31.227702027725655</v>
      </c>
      <c r="M79" s="245">
        <f>'9. Payment_Amounts'!L24</f>
        <v>33.299999999999997</v>
      </c>
      <c r="N79" s="178">
        <f>'9. Payment_Amounts'!M24</f>
        <v>34</v>
      </c>
      <c r="O79" s="166">
        <f>P79-N79</f>
        <v>0</v>
      </c>
      <c r="P79" s="132">
        <f>'9. Payment_Amounts'!O24</f>
        <v>34</v>
      </c>
      <c r="Q79" s="245">
        <f>'9. Payment_Amounts'!P24</f>
        <v>30.189065368159635</v>
      </c>
      <c r="R79" s="178">
        <f>'9. Payment_Amounts'!Q24</f>
        <v>31.089065368159634</v>
      </c>
      <c r="S79" s="166">
        <f>T79-R79</f>
        <v>0</v>
      </c>
      <c r="T79" s="132">
        <f>'9. Payment_Amounts'!S24</f>
        <v>31.089065368159634</v>
      </c>
      <c r="U79" s="165">
        <f>'9. Payment_Amounts'!T24</f>
        <v>21.511204607036518</v>
      </c>
      <c r="V79" s="436">
        <f>'9. Payment_Amounts'!U24</f>
        <v>21.911204607036517</v>
      </c>
      <c r="W79" s="166">
        <f>X79-V79</f>
        <v>0</v>
      </c>
      <c r="X79" s="132">
        <f>'9. Payment_Amounts'!W24</f>
        <v>21.911204607036517</v>
      </c>
    </row>
    <row r="80" spans="2:24" s="272" customFormat="1" ht="16" thickBot="1">
      <c r="B80" s="299">
        <v>32</v>
      </c>
      <c r="C80" s="302" t="s">
        <v>69</v>
      </c>
      <c r="D80" s="267"/>
      <c r="E80" s="176">
        <f>SUM(E78:E79)</f>
        <v>66.180164176462142</v>
      </c>
      <c r="F80" s="504">
        <f t="shared" ref="F80" si="56">SUM(F78:F79)</f>
        <v>66.580164176462148</v>
      </c>
      <c r="G80" s="180">
        <f>H80-F80</f>
        <v>0</v>
      </c>
      <c r="H80" s="181">
        <f>SUM(H78:H79)</f>
        <v>66.580164176462148</v>
      </c>
      <c r="I80" s="176">
        <f>SUM(I78:I79)</f>
        <v>63.807702027725654</v>
      </c>
      <c r="J80" s="504">
        <f t="shared" ref="J80" si="57">SUM(J78:J79)</f>
        <v>64.207702027725645</v>
      </c>
      <c r="K80" s="180">
        <f>L80-J80</f>
        <v>0</v>
      </c>
      <c r="L80" s="181">
        <f>SUM(L78:L79)</f>
        <v>64.207702027725645</v>
      </c>
      <c r="M80" s="176">
        <f>SUM(M78:M79)</f>
        <v>66.28</v>
      </c>
      <c r="N80" s="504">
        <f t="shared" ref="N80" si="58">SUM(N78:N79)</f>
        <v>66.97999999999999</v>
      </c>
      <c r="O80" s="180">
        <f>P80-N80</f>
        <v>0</v>
      </c>
      <c r="P80" s="181">
        <f>SUM(P78:P79)</f>
        <v>66.97999999999999</v>
      </c>
      <c r="Q80" s="176">
        <f>SUM(Q78:Q79)</f>
        <v>63.169065368159636</v>
      </c>
      <c r="R80" s="504">
        <f t="shared" ref="R80" si="59">SUM(R78:R79)</f>
        <v>64.069065368159627</v>
      </c>
      <c r="S80" s="180">
        <f>T80-R80</f>
        <v>0</v>
      </c>
      <c r="T80" s="181">
        <f>SUM(T78:T79)</f>
        <v>64.069065368159627</v>
      </c>
      <c r="U80" s="176">
        <f>SUM(U78:U79)</f>
        <v>54.491204607036515</v>
      </c>
      <c r="V80" s="504">
        <f t="shared" ref="V80" si="60">SUM(V78:V79)</f>
        <v>54.891204607036514</v>
      </c>
      <c r="W80" s="180">
        <f>X80-V80</f>
        <v>0</v>
      </c>
      <c r="X80" s="181">
        <f>SUM(X78:X79)</f>
        <v>54.891204607036514</v>
      </c>
    </row>
    <row r="81" spans="2:24" s="272" customFormat="1" ht="15.5">
      <c r="B81" s="266"/>
      <c r="C81" s="267"/>
      <c r="D81" s="267"/>
      <c r="E81" s="88"/>
      <c r="F81" s="62"/>
      <c r="G81" s="62"/>
      <c r="H81" s="63"/>
      <c r="I81" s="88"/>
      <c r="J81" s="62"/>
      <c r="K81" s="62"/>
      <c r="L81" s="63"/>
      <c r="M81" s="88"/>
      <c r="N81" s="62"/>
      <c r="O81" s="62"/>
      <c r="P81" s="63"/>
      <c r="Q81" s="88"/>
      <c r="R81" s="62"/>
      <c r="S81" s="62"/>
      <c r="T81" s="63"/>
      <c r="U81" s="88"/>
      <c r="V81" s="62"/>
      <c r="W81" s="62"/>
      <c r="X81" s="63"/>
    </row>
    <row r="82" spans="2:24" s="272" customFormat="1" ht="16" thickBot="1">
      <c r="B82" s="271" t="s">
        <v>259</v>
      </c>
      <c r="C82" s="267"/>
      <c r="D82" s="267"/>
      <c r="E82" s="88"/>
      <c r="F82" s="62"/>
      <c r="G82" s="62"/>
      <c r="H82" s="63"/>
      <c r="I82" s="88"/>
      <c r="J82" s="62"/>
      <c r="K82" s="62"/>
      <c r="L82" s="63"/>
      <c r="M82" s="88"/>
      <c r="N82" s="62"/>
      <c r="O82" s="62"/>
      <c r="P82" s="63"/>
      <c r="Q82" s="88"/>
      <c r="R82" s="62"/>
      <c r="S82" s="62"/>
      <c r="T82" s="63"/>
      <c r="U82" s="88"/>
      <c r="V82" s="62"/>
      <c r="W82" s="62"/>
      <c r="X82" s="63"/>
    </row>
    <row r="83" spans="2:24" s="272" customFormat="1" ht="15.5">
      <c r="B83" s="299">
        <v>33</v>
      </c>
      <c r="C83" s="300" t="s">
        <v>254</v>
      </c>
      <c r="D83" s="267"/>
      <c r="E83" s="280">
        <f>E74*(E78)/(E80)</f>
        <v>22.529799050125401</v>
      </c>
      <c r="F83" s="559">
        <f t="shared" ref="F83" si="61">F74*(F78)/(F80)</f>
        <v>22.245841810699819</v>
      </c>
      <c r="G83" s="301" t="s">
        <v>241</v>
      </c>
      <c r="H83" s="282">
        <f>H74*(H78)/(H80)</f>
        <v>22.245841810699819</v>
      </c>
      <c r="I83" s="280">
        <f>I74*(I78)/(I80)</f>
        <v>23.367489387913093</v>
      </c>
      <c r="J83" s="559">
        <f t="shared" ref="J83" si="62">J74*(J78)/(J80)</f>
        <v>23.067821355145675</v>
      </c>
      <c r="K83" s="301" t="s">
        <v>241</v>
      </c>
      <c r="L83" s="282">
        <f>L74*(L78)/(L80)</f>
        <v>23.067821355145675</v>
      </c>
      <c r="M83" s="280">
        <f>M74*(M78)/(M80)</f>
        <v>22.495863005431502</v>
      </c>
      <c r="N83" s="559">
        <f t="shared" ref="N83" si="63">N74*(N78)/(N80)</f>
        <v>22.113045685279189</v>
      </c>
      <c r="O83" s="301" t="s">
        <v>241</v>
      </c>
      <c r="P83" s="282">
        <f>P74*(P78)/(P80)</f>
        <v>22.113045685279189</v>
      </c>
      <c r="Q83" s="280">
        <f>Q74*(Q78)/(Q80)</f>
        <v>23.269595512187401</v>
      </c>
      <c r="R83" s="559">
        <f t="shared" ref="R83" si="64">R74*(R78)/(R80)</f>
        <v>22.942719572283703</v>
      </c>
      <c r="S83" s="301" t="s">
        <v>241</v>
      </c>
      <c r="T83" s="282">
        <f>T74*(T78)/(T80)</f>
        <v>22.942719572283703</v>
      </c>
      <c r="U83" s="280">
        <f>U74*(U78)/(U80)</f>
        <v>26.975336856660121</v>
      </c>
      <c r="V83" s="559">
        <f t="shared" ref="V83" si="65">V74*(V78)/(V80)</f>
        <v>26.77876374772746</v>
      </c>
      <c r="W83" s="301" t="s">
        <v>241</v>
      </c>
      <c r="X83" s="282">
        <f>X74*(X78)/(X80)</f>
        <v>26.77876374772746</v>
      </c>
    </row>
    <row r="84" spans="2:24" s="272" customFormat="1" ht="15.5">
      <c r="B84" s="299">
        <v>34</v>
      </c>
      <c r="C84" s="300" t="s">
        <v>255</v>
      </c>
      <c r="D84" s="267"/>
      <c r="E84" s="303">
        <f>E75*(E79)/(E80)</f>
        <v>52.097740956524603</v>
      </c>
      <c r="F84" s="573">
        <f t="shared" ref="F84" si="66">F75*(F79)/(F80)</f>
        <v>52.383425073466015</v>
      </c>
      <c r="G84" s="304">
        <f>H84-F84</f>
        <v>0</v>
      </c>
      <c r="H84" s="305">
        <f>H75*(H79)/(H80)</f>
        <v>52.383425073466015</v>
      </c>
      <c r="I84" s="303">
        <f>I75*(I79)/(I80)</f>
        <v>52.009428608519251</v>
      </c>
      <c r="J84" s="573">
        <f t="shared" ref="J84" si="67">J75*(J79)/(J80)</f>
        <v>52.307421804811483</v>
      </c>
      <c r="K84" s="304">
        <f>L84-J84</f>
        <v>0</v>
      </c>
      <c r="L84" s="305">
        <f>L75*(L79)/(L80)</f>
        <v>52.307421804811483</v>
      </c>
      <c r="M84" s="577">
        <f>M75*(M79)/(M80)</f>
        <v>53.632694628847311</v>
      </c>
      <c r="N84" s="576">
        <f t="shared" ref="N84" si="68">N75*(N79)/(N80)</f>
        <v>53.28426395939087</v>
      </c>
      <c r="O84" s="304">
        <f>P84-N84</f>
        <v>0</v>
      </c>
      <c r="P84" s="305">
        <f>P75*(P79)/(P80)</f>
        <v>53.28426395939087</v>
      </c>
      <c r="Q84" s="577">
        <f>Q75*(Q79)/(Q80)</f>
        <v>53.621390700753281</v>
      </c>
      <c r="R84" s="576">
        <f t="shared" ref="R84" si="69">R75*(R79)/(R80)</f>
        <v>52.348014640835416</v>
      </c>
      <c r="S84" s="304">
        <f>T84-R84</f>
        <v>0</v>
      </c>
      <c r="T84" s="305">
        <f>T75*(T79)/(T80)</f>
        <v>52.348014640835416</v>
      </c>
      <c r="U84" s="577">
        <f>U75*(U79)/(U80)</f>
        <v>50.683841170594739</v>
      </c>
      <c r="V84" s="576">
        <f t="shared" ref="V84" si="70">V75*(V79)/(V80)</f>
        <v>47.270320776174877</v>
      </c>
      <c r="W84" s="304">
        <f>X84-V84</f>
        <v>0</v>
      </c>
      <c r="X84" s="305">
        <f>X75*(X79)/(X80)</f>
        <v>47.270320776174877</v>
      </c>
    </row>
    <row r="85" spans="2:24" s="272" customFormat="1" ht="16" thickBot="1">
      <c r="B85" s="299">
        <v>35</v>
      </c>
      <c r="C85" s="302" t="s">
        <v>260</v>
      </c>
      <c r="D85" s="267"/>
      <c r="E85" s="306">
        <f>SUM(E83:E84)</f>
        <v>74.627540006650008</v>
      </c>
      <c r="F85" s="574">
        <f t="shared" ref="F85" si="71">SUM(F83:F84)</f>
        <v>74.62926688416583</v>
      </c>
      <c r="G85" s="307">
        <f>H85-F85</f>
        <v>0</v>
      </c>
      <c r="H85" s="308">
        <f>SUM(H83:H84)</f>
        <v>74.62926688416583</v>
      </c>
      <c r="I85" s="306">
        <f>SUM(I83:I84)</f>
        <v>75.37691799643234</v>
      </c>
      <c r="J85" s="574">
        <f t="shared" ref="J85" si="72">SUM(J83:J84)</f>
        <v>75.375243159957165</v>
      </c>
      <c r="K85" s="307">
        <f>L85-J85</f>
        <v>0</v>
      </c>
      <c r="L85" s="308">
        <f>SUM(L83:L84)</f>
        <v>75.375243159957165</v>
      </c>
      <c r="M85" s="306">
        <f>SUM(M83:M84)</f>
        <v>76.12855763427882</v>
      </c>
      <c r="N85" s="574">
        <f t="shared" ref="N85" si="73">SUM(N83:N84)</f>
        <v>75.397309644670059</v>
      </c>
      <c r="O85" s="307">
        <f>P85-N85</f>
        <v>0</v>
      </c>
      <c r="P85" s="308">
        <f>SUM(P83:P84)</f>
        <v>75.397309644670059</v>
      </c>
      <c r="Q85" s="306">
        <f>SUM(Q83:Q84)</f>
        <v>76.890986212940675</v>
      </c>
      <c r="R85" s="574">
        <f t="shared" ref="R85" si="74">SUM(R83:R84)</f>
        <v>75.290734213119123</v>
      </c>
      <c r="S85" s="307">
        <f>T85-R85</f>
        <v>0</v>
      </c>
      <c r="T85" s="308">
        <f>SUM(T83:T84)</f>
        <v>75.290734213119123</v>
      </c>
      <c r="U85" s="306">
        <f>SUM(U83:U84)</f>
        <v>77.659178027254853</v>
      </c>
      <c r="V85" s="574">
        <f t="shared" ref="V85" si="75">SUM(V83:V84)</f>
        <v>74.049084523902337</v>
      </c>
      <c r="W85" s="307">
        <f>X85-V85</f>
        <v>0</v>
      </c>
      <c r="X85" s="308">
        <f>SUM(X83:X84)</f>
        <v>74.049084523902337</v>
      </c>
    </row>
    <row r="86" spans="2:24" s="272" customFormat="1" ht="16" thickBot="1">
      <c r="B86" s="299"/>
      <c r="C86" s="302"/>
      <c r="D86" s="267"/>
      <c r="E86" s="88"/>
      <c r="F86" s="62"/>
      <c r="G86" s="62"/>
      <c r="H86" s="63"/>
      <c r="I86" s="88"/>
      <c r="J86" s="62"/>
      <c r="K86" s="62"/>
      <c r="L86" s="63"/>
      <c r="M86" s="88"/>
      <c r="N86" s="62"/>
      <c r="O86" s="62"/>
      <c r="P86" s="63"/>
      <c r="Q86" s="88"/>
      <c r="R86" s="62"/>
      <c r="S86" s="62"/>
      <c r="T86" s="63"/>
      <c r="U86" s="88"/>
      <c r="V86" s="62"/>
      <c r="W86" s="62"/>
      <c r="X86" s="63"/>
    </row>
    <row r="87" spans="2:24" s="272" customFormat="1" ht="16" thickBot="1">
      <c r="B87" s="309">
        <v>36</v>
      </c>
      <c r="C87" s="310" t="s">
        <v>261</v>
      </c>
      <c r="D87" s="291"/>
      <c r="E87" s="311">
        <f>E85</f>
        <v>74.627540006650008</v>
      </c>
      <c r="F87" s="575">
        <f t="shared" ref="F87" si="76">F85</f>
        <v>74.62926688416583</v>
      </c>
      <c r="G87" s="312">
        <f>H87-F87</f>
        <v>0</v>
      </c>
      <c r="H87" s="313">
        <f>H85</f>
        <v>74.62926688416583</v>
      </c>
      <c r="I87" s="311">
        <f>I85</f>
        <v>75.37691799643234</v>
      </c>
      <c r="J87" s="575">
        <f t="shared" ref="J87" si="77">J85</f>
        <v>75.375243159957165</v>
      </c>
      <c r="K87" s="312">
        <f>L87-J87</f>
        <v>0</v>
      </c>
      <c r="L87" s="313">
        <f>L85</f>
        <v>75.375243159957165</v>
      </c>
      <c r="M87" s="311">
        <f>M85</f>
        <v>76.12855763427882</v>
      </c>
      <c r="N87" s="575">
        <f t="shared" ref="N87" si="78">N85</f>
        <v>75.397309644670059</v>
      </c>
      <c r="O87" s="312">
        <f>P87-N87</f>
        <v>0</v>
      </c>
      <c r="P87" s="313">
        <f>P85</f>
        <v>75.397309644670059</v>
      </c>
      <c r="Q87" s="311">
        <f>Q85</f>
        <v>76.890986212940675</v>
      </c>
      <c r="R87" s="575">
        <f t="shared" ref="R87" si="79">R85</f>
        <v>75.290734213119123</v>
      </c>
      <c r="S87" s="312">
        <f>T87-R87</f>
        <v>0</v>
      </c>
      <c r="T87" s="313">
        <f>T85</f>
        <v>75.290734213119123</v>
      </c>
      <c r="U87" s="311">
        <f>U85</f>
        <v>77.659178027254853</v>
      </c>
      <c r="V87" s="575">
        <f t="shared" ref="V87" si="80">V85</f>
        <v>74.049084523902337</v>
      </c>
      <c r="W87" s="312">
        <f>X87-V87</f>
        <v>0</v>
      </c>
      <c r="X87" s="313">
        <f>X85</f>
        <v>74.049084523902337</v>
      </c>
    </row>
    <row r="88" spans="2:24" s="272" customFormat="1" ht="15.5">
      <c r="B88" s="270"/>
      <c r="C88" s="302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s="272" customFormat="1" ht="15.5">
      <c r="B89" s="334" t="s">
        <v>173</v>
      </c>
      <c r="C89" s="302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ht="15.5">
      <c r="B90" s="270" t="s">
        <v>264</v>
      </c>
      <c r="C90" s="300"/>
      <c r="D90" s="62"/>
      <c r="E90" s="62"/>
      <c r="F90" s="62"/>
      <c r="G90" s="315"/>
      <c r="H90" s="297"/>
      <c r="I90" s="62"/>
      <c r="J90" s="62"/>
      <c r="K90" s="315"/>
      <c r="L90" s="297"/>
      <c r="M90" s="62"/>
      <c r="N90" s="62"/>
      <c r="O90" s="315"/>
      <c r="P90" s="297"/>
      <c r="Q90" s="62"/>
      <c r="R90" s="62"/>
      <c r="S90" s="315"/>
      <c r="T90" s="297"/>
      <c r="U90" s="62"/>
      <c r="V90" s="62"/>
      <c r="W90" s="315"/>
      <c r="X90" s="297"/>
    </row>
    <row r="91" spans="2:24" ht="30" customHeight="1">
      <c r="B91" s="376">
        <v>1</v>
      </c>
      <c r="C91" s="619" t="s">
        <v>265</v>
      </c>
      <c r="D91" s="620"/>
      <c r="E91" s="620"/>
      <c r="F91" s="620"/>
      <c r="G91" s="620"/>
      <c r="H91" s="620"/>
      <c r="I91" s="620"/>
      <c r="J91" s="620"/>
      <c r="K91" s="620"/>
      <c r="L91" s="620"/>
      <c r="M91" s="620"/>
      <c r="N91" s="620"/>
      <c r="O91" s="620"/>
      <c r="P91" s="620"/>
      <c r="Q91" s="620"/>
      <c r="R91" s="620"/>
      <c r="S91" s="620"/>
      <c r="T91" s="620"/>
      <c r="U91" s="620"/>
      <c r="V91" s="620"/>
      <c r="W91" s="620"/>
      <c r="X91" s="620"/>
    </row>
    <row r="92" spans="2:24">
      <c r="B92" s="376">
        <v>2</v>
      </c>
      <c r="C92" s="297" t="s">
        <v>286</v>
      </c>
      <c r="D92" s="296"/>
      <c r="E92" s="296"/>
      <c r="F92" s="296"/>
      <c r="G92" s="296"/>
      <c r="H92" s="297"/>
      <c r="I92" s="296"/>
      <c r="J92" s="296"/>
      <c r="K92" s="296"/>
      <c r="L92" s="297"/>
      <c r="M92" s="296"/>
      <c r="N92" s="296"/>
      <c r="O92" s="296"/>
      <c r="P92" s="297"/>
      <c r="Q92" s="296"/>
      <c r="R92" s="296"/>
      <c r="S92" s="296"/>
      <c r="T92" s="297"/>
      <c r="U92" s="296"/>
      <c r="V92" s="296"/>
      <c r="W92" s="296"/>
      <c r="X92" s="297"/>
    </row>
    <row r="93" spans="2:24">
      <c r="B93" s="296"/>
      <c r="C93" s="297"/>
      <c r="D93" s="296"/>
      <c r="E93" s="296"/>
      <c r="F93" s="296"/>
      <c r="G93" s="296"/>
      <c r="H93" s="297"/>
      <c r="I93" s="296"/>
      <c r="J93" s="296"/>
      <c r="K93" s="296"/>
      <c r="L93" s="297"/>
      <c r="M93" s="296"/>
      <c r="N93" s="296"/>
      <c r="O93" s="296"/>
      <c r="P93" s="297"/>
      <c r="Q93" s="296"/>
      <c r="R93" s="296"/>
      <c r="S93" s="296"/>
      <c r="T93" s="297"/>
      <c r="U93" s="296"/>
      <c r="V93" s="296"/>
      <c r="W93" s="296"/>
      <c r="X93" s="297"/>
    </row>
    <row r="94" spans="2:24">
      <c r="B94" s="296"/>
      <c r="C94" s="297"/>
      <c r="D94" s="296"/>
      <c r="E94" s="296"/>
      <c r="F94" s="296"/>
      <c r="G94" s="296"/>
      <c r="H94" s="297"/>
      <c r="I94" s="296"/>
      <c r="J94" s="296"/>
      <c r="K94" s="296"/>
      <c r="L94" s="297"/>
      <c r="M94" s="296"/>
      <c r="N94" s="296"/>
      <c r="O94" s="296"/>
      <c r="P94" s="297"/>
      <c r="Q94" s="296"/>
      <c r="R94" s="296"/>
      <c r="S94" s="296"/>
      <c r="T94" s="297"/>
      <c r="U94" s="296"/>
      <c r="V94" s="296"/>
      <c r="W94" s="296"/>
      <c r="X94" s="297"/>
    </row>
    <row r="95" spans="2:24">
      <c r="B95" s="296"/>
      <c r="C95" s="297"/>
      <c r="D95" s="296"/>
      <c r="E95" s="296"/>
      <c r="F95" s="296"/>
      <c r="G95" s="296"/>
      <c r="H95" s="297"/>
      <c r="I95" s="296"/>
      <c r="J95" s="296"/>
      <c r="K95" s="296"/>
      <c r="L95" s="297"/>
      <c r="M95" s="296"/>
      <c r="N95" s="296"/>
      <c r="O95" s="296"/>
      <c r="P95" s="297"/>
      <c r="Q95" s="296"/>
      <c r="R95" s="296"/>
      <c r="S95" s="296"/>
      <c r="T95" s="297"/>
      <c r="U95" s="296"/>
      <c r="V95" s="296"/>
      <c r="W95" s="296"/>
      <c r="X95" s="297"/>
    </row>
    <row r="96" spans="2:24">
      <c r="B96" s="296"/>
      <c r="C96" s="297"/>
      <c r="D96" s="296"/>
      <c r="E96" s="296"/>
      <c r="F96" s="296"/>
      <c r="G96" s="296"/>
      <c r="H96" s="297"/>
      <c r="I96" s="296"/>
      <c r="J96" s="296"/>
      <c r="K96" s="296"/>
      <c r="L96" s="297"/>
      <c r="M96" s="296"/>
      <c r="N96" s="296"/>
      <c r="O96" s="296"/>
      <c r="P96" s="297"/>
      <c r="Q96" s="296"/>
      <c r="R96" s="296"/>
      <c r="S96" s="296"/>
      <c r="T96" s="297"/>
      <c r="U96" s="296"/>
      <c r="V96" s="296"/>
      <c r="W96" s="296"/>
      <c r="X96" s="297"/>
    </row>
    <row r="97" spans="2:24">
      <c r="B97" s="296"/>
      <c r="C97" s="297"/>
      <c r="D97" s="296"/>
      <c r="E97" s="296"/>
      <c r="F97" s="296"/>
      <c r="G97" s="296"/>
      <c r="H97" s="297"/>
      <c r="I97" s="296"/>
      <c r="J97" s="296"/>
      <c r="K97" s="296"/>
      <c r="L97" s="297"/>
      <c r="M97" s="296"/>
      <c r="N97" s="296"/>
      <c r="O97" s="296"/>
      <c r="P97" s="297"/>
      <c r="Q97" s="296"/>
      <c r="R97" s="296"/>
      <c r="S97" s="296"/>
      <c r="T97" s="297"/>
      <c r="U97" s="296"/>
      <c r="V97" s="296"/>
      <c r="W97" s="296"/>
      <c r="X97" s="297"/>
    </row>
    <row r="98" spans="2:24">
      <c r="B98" s="296"/>
      <c r="C98" s="297"/>
      <c r="D98" s="296"/>
      <c r="E98" s="296"/>
      <c r="F98" s="296"/>
      <c r="G98" s="296"/>
      <c r="H98" s="297"/>
      <c r="I98" s="296"/>
      <c r="J98" s="296"/>
      <c r="K98" s="296"/>
      <c r="L98" s="297"/>
      <c r="M98" s="296"/>
      <c r="N98" s="296"/>
      <c r="O98" s="296"/>
      <c r="P98" s="297"/>
      <c r="Q98" s="296"/>
      <c r="R98" s="296"/>
      <c r="S98" s="296"/>
      <c r="T98" s="297"/>
      <c r="U98" s="296"/>
      <c r="V98" s="296"/>
      <c r="W98" s="296"/>
      <c r="X98" s="297"/>
    </row>
    <row r="99" spans="2:24">
      <c r="B99" s="296"/>
      <c r="C99" s="297"/>
      <c r="D99" s="296"/>
      <c r="E99" s="296"/>
      <c r="F99" s="296"/>
      <c r="G99" s="296"/>
      <c r="H99" s="297"/>
      <c r="I99" s="296"/>
      <c r="J99" s="296"/>
      <c r="K99" s="296"/>
      <c r="L99" s="297"/>
      <c r="M99" s="296"/>
      <c r="N99" s="296"/>
      <c r="O99" s="296"/>
      <c r="P99" s="297"/>
      <c r="Q99" s="296"/>
      <c r="R99" s="296"/>
      <c r="S99" s="296"/>
      <c r="T99" s="297"/>
      <c r="U99" s="296"/>
      <c r="V99" s="296"/>
      <c r="W99" s="296"/>
      <c r="X99" s="297"/>
    </row>
    <row r="100" spans="2:24">
      <c r="B100" s="296"/>
      <c r="C100" s="297"/>
      <c r="D100" s="296"/>
      <c r="E100" s="296"/>
      <c r="F100" s="296"/>
      <c r="G100" s="296"/>
      <c r="H100" s="297"/>
      <c r="I100" s="296"/>
      <c r="J100" s="296"/>
      <c r="K100" s="296"/>
      <c r="L100" s="297"/>
      <c r="M100" s="296"/>
      <c r="N100" s="296"/>
      <c r="O100" s="296"/>
      <c r="P100" s="297"/>
      <c r="Q100" s="296"/>
      <c r="R100" s="296"/>
      <c r="S100" s="296"/>
      <c r="T100" s="297"/>
      <c r="U100" s="296"/>
      <c r="V100" s="296"/>
      <c r="W100" s="296"/>
      <c r="X100" s="297"/>
    </row>
    <row r="101" spans="2:24">
      <c r="B101" s="296"/>
      <c r="C101" s="297"/>
      <c r="D101" s="296"/>
      <c r="E101" s="296"/>
      <c r="F101" s="296"/>
      <c r="G101" s="296"/>
      <c r="H101" s="297"/>
      <c r="I101" s="296"/>
      <c r="J101" s="296"/>
      <c r="K101" s="296"/>
      <c r="L101" s="297"/>
      <c r="M101" s="296"/>
      <c r="N101" s="296"/>
      <c r="O101" s="296"/>
      <c r="P101" s="297"/>
      <c r="Q101" s="296"/>
      <c r="R101" s="296"/>
      <c r="S101" s="296"/>
      <c r="T101" s="297"/>
      <c r="U101" s="296"/>
      <c r="V101" s="296"/>
      <c r="W101" s="296"/>
      <c r="X101" s="297"/>
    </row>
    <row r="102" spans="2:24">
      <c r="B102" s="296"/>
      <c r="C102" s="297"/>
      <c r="D102" s="296"/>
      <c r="E102" s="296"/>
      <c r="F102" s="296"/>
      <c r="G102" s="296"/>
      <c r="H102" s="297"/>
      <c r="I102" s="296"/>
      <c r="J102" s="296"/>
      <c r="K102" s="296"/>
      <c r="L102" s="297"/>
      <c r="M102" s="296"/>
      <c r="N102" s="296"/>
      <c r="O102" s="296"/>
      <c r="P102" s="297"/>
      <c r="Q102" s="296"/>
      <c r="R102" s="296"/>
      <c r="S102" s="296"/>
      <c r="T102" s="297"/>
      <c r="U102" s="296"/>
      <c r="V102" s="296"/>
      <c r="W102" s="296"/>
      <c r="X102" s="297"/>
    </row>
    <row r="103" spans="2:24">
      <c r="B103" s="296"/>
      <c r="C103" s="297"/>
      <c r="D103" s="296"/>
      <c r="E103" s="296"/>
      <c r="F103" s="296"/>
      <c r="G103" s="296"/>
      <c r="H103" s="297"/>
      <c r="I103" s="296"/>
      <c r="J103" s="296"/>
      <c r="K103" s="296"/>
      <c r="L103" s="297"/>
      <c r="M103" s="296"/>
      <c r="N103" s="296"/>
      <c r="O103" s="296"/>
      <c r="P103" s="297"/>
      <c r="Q103" s="296"/>
      <c r="R103" s="296"/>
      <c r="S103" s="296"/>
      <c r="T103" s="297"/>
      <c r="U103" s="296"/>
      <c r="V103" s="296"/>
      <c r="W103" s="296"/>
      <c r="X103" s="297"/>
    </row>
    <row r="104" spans="2:24">
      <c r="B104" s="296"/>
      <c r="C104" s="297"/>
      <c r="D104" s="296"/>
      <c r="E104" s="296"/>
      <c r="F104" s="296"/>
      <c r="G104" s="296"/>
      <c r="H104" s="297"/>
      <c r="I104" s="296"/>
      <c r="J104" s="296"/>
      <c r="K104" s="296"/>
      <c r="L104" s="297"/>
      <c r="M104" s="296"/>
      <c r="N104" s="296"/>
      <c r="O104" s="296"/>
      <c r="P104" s="297"/>
      <c r="Q104" s="296"/>
      <c r="R104" s="296"/>
      <c r="S104" s="296"/>
      <c r="T104" s="297"/>
      <c r="U104" s="296"/>
      <c r="V104" s="296"/>
      <c r="W104" s="296"/>
      <c r="X104" s="297"/>
    </row>
    <row r="105" spans="2:24">
      <c r="B105" s="296"/>
      <c r="C105" s="297"/>
      <c r="D105" s="296"/>
      <c r="E105" s="296"/>
      <c r="F105" s="296"/>
      <c r="G105" s="296"/>
      <c r="H105" s="297"/>
      <c r="I105" s="296"/>
      <c r="J105" s="296"/>
      <c r="K105" s="296"/>
      <c r="L105" s="297"/>
      <c r="M105" s="296"/>
      <c r="N105" s="296"/>
      <c r="O105" s="296"/>
      <c r="P105" s="297"/>
      <c r="Q105" s="296"/>
      <c r="R105" s="296"/>
      <c r="S105" s="296"/>
      <c r="T105" s="297"/>
      <c r="U105" s="296"/>
      <c r="V105" s="296"/>
      <c r="W105" s="296"/>
      <c r="X105" s="297"/>
    </row>
    <row r="106" spans="2:24">
      <c r="B106" s="296"/>
      <c r="C106" s="297"/>
      <c r="D106" s="296"/>
      <c r="E106" s="296"/>
      <c r="F106" s="296"/>
      <c r="G106" s="296"/>
      <c r="H106" s="297"/>
      <c r="I106" s="296"/>
      <c r="J106" s="296"/>
      <c r="K106" s="296"/>
      <c r="L106" s="297"/>
      <c r="M106" s="296"/>
      <c r="N106" s="296"/>
      <c r="O106" s="296"/>
      <c r="P106" s="297"/>
      <c r="Q106" s="296"/>
      <c r="R106" s="296"/>
      <c r="S106" s="296"/>
      <c r="T106" s="297"/>
      <c r="U106" s="296"/>
      <c r="V106" s="296"/>
      <c r="W106" s="296"/>
      <c r="X106" s="297"/>
    </row>
    <row r="107" spans="2:24">
      <c r="B107" s="296"/>
      <c r="C107" s="297"/>
      <c r="D107" s="296"/>
      <c r="E107" s="296"/>
      <c r="F107" s="296"/>
      <c r="G107" s="296"/>
      <c r="H107" s="297"/>
      <c r="I107" s="296"/>
      <c r="J107" s="296"/>
      <c r="K107" s="296"/>
      <c r="L107" s="297"/>
      <c r="M107" s="296"/>
      <c r="N107" s="296"/>
      <c r="O107" s="296"/>
      <c r="P107" s="297"/>
      <c r="Q107" s="296"/>
      <c r="R107" s="296"/>
      <c r="S107" s="296"/>
      <c r="T107" s="297"/>
      <c r="U107" s="296"/>
      <c r="V107" s="296"/>
      <c r="W107" s="296"/>
      <c r="X107" s="297"/>
    </row>
    <row r="108" spans="2:24">
      <c r="B108" s="296"/>
      <c r="C108" s="297"/>
      <c r="D108" s="296"/>
      <c r="E108" s="296"/>
      <c r="F108" s="296"/>
      <c r="G108" s="296"/>
      <c r="H108" s="297"/>
      <c r="I108" s="296"/>
      <c r="J108" s="296"/>
      <c r="K108" s="296"/>
      <c r="L108" s="297"/>
      <c r="M108" s="296"/>
      <c r="N108" s="296"/>
      <c r="O108" s="296"/>
      <c r="P108" s="297"/>
      <c r="Q108" s="296"/>
      <c r="R108" s="296"/>
      <c r="S108" s="296"/>
      <c r="T108" s="297"/>
      <c r="U108" s="296"/>
      <c r="V108" s="296"/>
      <c r="W108" s="296"/>
      <c r="X108" s="297"/>
    </row>
    <row r="109" spans="2:24">
      <c r="B109" s="296"/>
      <c r="C109" s="297"/>
      <c r="D109" s="296"/>
      <c r="E109" s="296"/>
      <c r="F109" s="296"/>
      <c r="G109" s="296"/>
      <c r="H109" s="297"/>
      <c r="I109" s="296"/>
      <c r="J109" s="296"/>
      <c r="K109" s="296"/>
      <c r="L109" s="297"/>
      <c r="M109" s="296"/>
      <c r="N109" s="296"/>
      <c r="O109" s="296"/>
      <c r="P109" s="297"/>
      <c r="Q109" s="296"/>
      <c r="R109" s="296"/>
      <c r="S109" s="296"/>
      <c r="T109" s="297"/>
      <c r="U109" s="296"/>
      <c r="V109" s="296"/>
      <c r="W109" s="296"/>
      <c r="X109" s="297"/>
    </row>
    <row r="110" spans="2:24">
      <c r="B110" s="296"/>
      <c r="C110" s="297"/>
      <c r="D110" s="296"/>
      <c r="E110" s="296"/>
      <c r="F110" s="296"/>
      <c r="G110" s="296"/>
      <c r="H110" s="297"/>
      <c r="I110" s="296"/>
      <c r="J110" s="296"/>
      <c r="K110" s="296"/>
      <c r="L110" s="297"/>
      <c r="M110" s="296"/>
      <c r="N110" s="296"/>
      <c r="O110" s="296"/>
      <c r="P110" s="297"/>
      <c r="Q110" s="296"/>
      <c r="R110" s="296"/>
      <c r="S110" s="296"/>
      <c r="T110" s="297"/>
      <c r="U110" s="296"/>
      <c r="V110" s="296"/>
      <c r="W110" s="296"/>
      <c r="X110" s="297"/>
    </row>
    <row r="111" spans="2:24">
      <c r="B111" s="296"/>
      <c r="C111" s="297"/>
      <c r="D111" s="296"/>
      <c r="E111" s="296"/>
      <c r="F111" s="296"/>
      <c r="G111" s="296"/>
      <c r="H111" s="297"/>
      <c r="I111" s="296"/>
      <c r="J111" s="296"/>
      <c r="K111" s="296"/>
      <c r="L111" s="297"/>
      <c r="M111" s="296"/>
      <c r="N111" s="296"/>
      <c r="O111" s="296"/>
      <c r="P111" s="297"/>
      <c r="Q111" s="296"/>
      <c r="R111" s="296"/>
      <c r="S111" s="296"/>
      <c r="T111" s="297"/>
      <c r="U111" s="296"/>
      <c r="V111" s="296"/>
      <c r="W111" s="296"/>
      <c r="X111" s="297"/>
    </row>
    <row r="112" spans="2:24">
      <c r="B112" s="296"/>
      <c r="C112" s="297"/>
      <c r="D112" s="296"/>
      <c r="E112" s="296"/>
      <c r="F112" s="296"/>
      <c r="G112" s="296"/>
      <c r="H112" s="297"/>
      <c r="I112" s="296"/>
      <c r="J112" s="296"/>
      <c r="K112" s="296"/>
      <c r="L112" s="297"/>
      <c r="M112" s="296"/>
      <c r="N112" s="296"/>
      <c r="O112" s="296"/>
      <c r="P112" s="297"/>
      <c r="Q112" s="296"/>
      <c r="R112" s="296"/>
      <c r="S112" s="296"/>
      <c r="T112" s="297"/>
      <c r="U112" s="296"/>
      <c r="V112" s="296"/>
      <c r="W112" s="296"/>
      <c r="X112" s="297"/>
    </row>
    <row r="113" spans="2:24">
      <c r="B113" s="296"/>
      <c r="C113" s="297"/>
      <c r="D113" s="296"/>
      <c r="E113" s="296"/>
      <c r="F113" s="296"/>
      <c r="G113" s="296"/>
      <c r="H113" s="297"/>
      <c r="I113" s="296"/>
      <c r="J113" s="296"/>
      <c r="K113" s="296"/>
      <c r="L113" s="297"/>
      <c r="M113" s="296"/>
      <c r="N113" s="296"/>
      <c r="O113" s="296"/>
      <c r="P113" s="297"/>
      <c r="Q113" s="296"/>
      <c r="R113" s="296"/>
      <c r="S113" s="296"/>
      <c r="T113" s="297"/>
      <c r="U113" s="296"/>
      <c r="V113" s="296"/>
      <c r="W113" s="296"/>
      <c r="X113" s="297"/>
    </row>
    <row r="114" spans="2:24">
      <c r="B114" s="296"/>
      <c r="C114" s="297"/>
      <c r="D114" s="296"/>
      <c r="E114" s="296"/>
      <c r="F114" s="296"/>
      <c r="G114" s="296"/>
      <c r="H114" s="297"/>
      <c r="I114" s="296"/>
      <c r="J114" s="296"/>
      <c r="K114" s="296"/>
      <c r="L114" s="297"/>
      <c r="M114" s="296"/>
      <c r="N114" s="296"/>
      <c r="O114" s="296"/>
      <c r="P114" s="297"/>
      <c r="Q114" s="296"/>
      <c r="R114" s="296"/>
      <c r="S114" s="296"/>
      <c r="T114" s="297"/>
      <c r="U114" s="296"/>
      <c r="V114" s="296"/>
      <c r="W114" s="296"/>
      <c r="X114" s="297"/>
    </row>
    <row r="115" spans="2:24">
      <c r="B115" s="296"/>
      <c r="C115" s="297"/>
      <c r="D115" s="296"/>
      <c r="E115" s="296"/>
      <c r="F115" s="296"/>
      <c r="G115" s="296"/>
      <c r="H115" s="297"/>
      <c r="I115" s="296"/>
      <c r="J115" s="296"/>
      <c r="K115" s="296"/>
      <c r="L115" s="297"/>
      <c r="M115" s="296"/>
      <c r="N115" s="296"/>
      <c r="O115" s="296"/>
      <c r="P115" s="297"/>
      <c r="Q115" s="296"/>
      <c r="R115" s="296"/>
      <c r="S115" s="296"/>
      <c r="T115" s="297"/>
      <c r="U115" s="296"/>
      <c r="V115" s="296"/>
      <c r="W115" s="296"/>
      <c r="X115" s="297"/>
    </row>
    <row r="116" spans="2:24">
      <c r="B116" s="296"/>
      <c r="C116" s="297"/>
      <c r="D116" s="296"/>
      <c r="E116" s="296"/>
      <c r="F116" s="296"/>
      <c r="G116" s="296"/>
      <c r="H116" s="297"/>
      <c r="I116" s="296"/>
      <c r="J116" s="296"/>
      <c r="K116" s="296"/>
      <c r="L116" s="297"/>
      <c r="M116" s="296"/>
      <c r="N116" s="296"/>
      <c r="O116" s="296"/>
      <c r="P116" s="297"/>
      <c r="Q116" s="296"/>
      <c r="R116" s="296"/>
      <c r="S116" s="296"/>
      <c r="T116" s="297"/>
      <c r="U116" s="296"/>
      <c r="V116" s="296"/>
      <c r="W116" s="296"/>
      <c r="X116" s="297"/>
    </row>
    <row r="117" spans="2:24">
      <c r="B117" s="296"/>
      <c r="C117" s="297"/>
      <c r="D117" s="296"/>
      <c r="E117" s="296"/>
      <c r="F117" s="296"/>
      <c r="G117" s="296"/>
      <c r="H117" s="297"/>
      <c r="I117" s="296"/>
      <c r="J117" s="296"/>
      <c r="K117" s="296"/>
      <c r="L117" s="297"/>
      <c r="M117" s="296"/>
      <c r="N117" s="296"/>
      <c r="O117" s="296"/>
      <c r="P117" s="297"/>
      <c r="Q117" s="296"/>
      <c r="R117" s="296"/>
      <c r="S117" s="296"/>
      <c r="T117" s="297"/>
      <c r="U117" s="296"/>
      <c r="V117" s="296"/>
      <c r="W117" s="296"/>
      <c r="X117" s="297"/>
    </row>
    <row r="118" spans="2:24">
      <c r="B118" s="296"/>
      <c r="C118" s="297"/>
      <c r="D118" s="296"/>
      <c r="E118" s="296"/>
      <c r="F118" s="296"/>
      <c r="G118" s="296"/>
      <c r="H118" s="297"/>
      <c r="I118" s="296"/>
      <c r="J118" s="296"/>
      <c r="K118" s="296"/>
      <c r="L118" s="297"/>
      <c r="M118" s="296"/>
      <c r="N118" s="296"/>
      <c r="O118" s="296"/>
      <c r="P118" s="297"/>
      <c r="Q118" s="296"/>
      <c r="R118" s="296"/>
      <c r="S118" s="296"/>
      <c r="T118" s="297"/>
      <c r="U118" s="296"/>
      <c r="V118" s="296"/>
      <c r="W118" s="296"/>
      <c r="X118" s="297"/>
    </row>
    <row r="119" spans="2:24">
      <c r="B119" s="296"/>
      <c r="C119" s="297"/>
      <c r="D119" s="296"/>
      <c r="E119" s="296"/>
      <c r="F119" s="296"/>
      <c r="G119" s="296"/>
      <c r="H119" s="297"/>
      <c r="I119" s="296"/>
      <c r="J119" s="296"/>
      <c r="K119" s="296"/>
      <c r="L119" s="297"/>
      <c r="M119" s="296"/>
      <c r="N119" s="296"/>
      <c r="O119" s="296"/>
      <c r="P119" s="297"/>
      <c r="Q119" s="296"/>
      <c r="R119" s="296"/>
      <c r="S119" s="296"/>
      <c r="T119" s="297"/>
      <c r="U119" s="296"/>
      <c r="V119" s="296"/>
      <c r="W119" s="296"/>
      <c r="X119" s="297"/>
    </row>
    <row r="120" spans="2:24">
      <c r="B120" s="296"/>
      <c r="C120" s="297"/>
      <c r="D120" s="296"/>
      <c r="E120" s="296"/>
      <c r="F120" s="296"/>
      <c r="G120" s="296"/>
      <c r="H120" s="297"/>
      <c r="I120" s="296"/>
      <c r="J120" s="296"/>
      <c r="K120" s="296"/>
      <c r="L120" s="297"/>
      <c r="M120" s="296"/>
      <c r="N120" s="296"/>
      <c r="O120" s="296"/>
      <c r="P120" s="297"/>
      <c r="Q120" s="296"/>
      <c r="R120" s="296"/>
      <c r="S120" s="296"/>
      <c r="T120" s="297"/>
      <c r="U120" s="296"/>
      <c r="V120" s="296"/>
      <c r="W120" s="296"/>
      <c r="X120" s="297"/>
    </row>
    <row r="121" spans="2:24">
      <c r="B121" s="296"/>
      <c r="C121" s="297"/>
      <c r="D121" s="296"/>
      <c r="E121" s="296"/>
      <c r="F121" s="296"/>
      <c r="G121" s="296"/>
      <c r="H121" s="297"/>
      <c r="I121" s="296"/>
      <c r="J121" s="296"/>
      <c r="K121" s="296"/>
      <c r="L121" s="297"/>
      <c r="M121" s="296"/>
      <c r="N121" s="296"/>
      <c r="O121" s="296"/>
      <c r="P121" s="297"/>
      <c r="Q121" s="296"/>
      <c r="R121" s="296"/>
      <c r="S121" s="296"/>
      <c r="T121" s="297"/>
      <c r="U121" s="296"/>
      <c r="V121" s="296"/>
      <c r="W121" s="296"/>
      <c r="X121" s="297"/>
    </row>
    <row r="122" spans="2:24">
      <c r="B122" s="296"/>
      <c r="C122" s="297"/>
      <c r="D122" s="296"/>
      <c r="E122" s="296"/>
      <c r="F122" s="296"/>
      <c r="G122" s="296"/>
      <c r="H122" s="297"/>
      <c r="I122" s="296"/>
      <c r="J122" s="296"/>
      <c r="K122" s="296"/>
      <c r="L122" s="297"/>
      <c r="M122" s="296"/>
      <c r="N122" s="296"/>
      <c r="O122" s="296"/>
      <c r="P122" s="297"/>
      <c r="Q122" s="296"/>
      <c r="R122" s="296"/>
      <c r="S122" s="296"/>
      <c r="T122" s="297"/>
      <c r="U122" s="296"/>
      <c r="V122" s="296"/>
      <c r="W122" s="296"/>
      <c r="X122" s="297"/>
    </row>
    <row r="123" spans="2:24">
      <c r="B123" s="296"/>
      <c r="C123" s="297"/>
      <c r="D123" s="296"/>
      <c r="E123" s="296"/>
      <c r="F123" s="296"/>
      <c r="G123" s="296"/>
      <c r="H123" s="297"/>
      <c r="I123" s="296"/>
      <c r="J123" s="296"/>
      <c r="K123" s="296"/>
      <c r="L123" s="297"/>
      <c r="M123" s="296"/>
      <c r="N123" s="296"/>
      <c r="O123" s="296"/>
      <c r="P123" s="297"/>
      <c r="Q123" s="296"/>
      <c r="R123" s="296"/>
      <c r="S123" s="296"/>
      <c r="T123" s="297"/>
      <c r="U123" s="296"/>
      <c r="V123" s="296"/>
      <c r="W123" s="296"/>
      <c r="X123" s="297"/>
    </row>
    <row r="124" spans="2:24">
      <c r="B124" s="296"/>
      <c r="C124" s="297"/>
      <c r="D124" s="296"/>
      <c r="E124" s="296"/>
      <c r="F124" s="296"/>
      <c r="G124" s="296"/>
      <c r="H124" s="297"/>
      <c r="I124" s="296"/>
      <c r="J124" s="296"/>
      <c r="K124" s="296"/>
      <c r="L124" s="297"/>
      <c r="M124" s="296"/>
      <c r="N124" s="296"/>
      <c r="O124" s="296"/>
      <c r="P124" s="297"/>
      <c r="Q124" s="296"/>
      <c r="R124" s="296"/>
      <c r="S124" s="296"/>
      <c r="T124" s="297"/>
      <c r="U124" s="296"/>
      <c r="V124" s="296"/>
      <c r="W124" s="296"/>
      <c r="X124" s="297"/>
    </row>
    <row r="125" spans="2:24">
      <c r="B125" s="296"/>
      <c r="C125" s="297"/>
      <c r="D125" s="296"/>
      <c r="E125" s="296"/>
      <c r="F125" s="296"/>
      <c r="G125" s="296"/>
      <c r="H125" s="297"/>
      <c r="I125" s="296"/>
      <c r="J125" s="296"/>
      <c r="K125" s="296"/>
      <c r="L125" s="297"/>
      <c r="M125" s="296"/>
      <c r="N125" s="296"/>
      <c r="O125" s="296"/>
      <c r="P125" s="297"/>
      <c r="Q125" s="296"/>
      <c r="R125" s="296"/>
      <c r="S125" s="296"/>
      <c r="T125" s="297"/>
      <c r="U125" s="296"/>
      <c r="V125" s="296"/>
      <c r="W125" s="296"/>
      <c r="X125" s="297"/>
    </row>
    <row r="126" spans="2:24">
      <c r="B126" s="296"/>
      <c r="C126" s="297"/>
      <c r="D126" s="296"/>
      <c r="E126" s="296"/>
      <c r="F126" s="296"/>
      <c r="G126" s="296"/>
      <c r="H126" s="297"/>
      <c r="I126" s="296"/>
      <c r="J126" s="296"/>
      <c r="K126" s="296"/>
      <c r="L126" s="297"/>
      <c r="M126" s="296"/>
      <c r="N126" s="296"/>
      <c r="O126" s="296"/>
      <c r="P126" s="297"/>
      <c r="Q126" s="296"/>
      <c r="R126" s="296"/>
      <c r="S126" s="296"/>
      <c r="T126" s="297"/>
      <c r="U126" s="296"/>
      <c r="V126" s="296"/>
      <c r="W126" s="296"/>
      <c r="X126" s="297"/>
    </row>
    <row r="127" spans="2:24">
      <c r="B127" s="296"/>
      <c r="C127" s="297"/>
      <c r="D127" s="296"/>
      <c r="E127" s="296"/>
      <c r="F127" s="296"/>
      <c r="G127" s="296"/>
      <c r="H127" s="297"/>
      <c r="I127" s="296"/>
      <c r="J127" s="296"/>
      <c r="K127" s="296"/>
      <c r="L127" s="297"/>
      <c r="M127" s="296"/>
      <c r="N127" s="296"/>
      <c r="O127" s="296"/>
      <c r="P127" s="297"/>
      <c r="Q127" s="296"/>
      <c r="R127" s="296"/>
      <c r="S127" s="296"/>
      <c r="T127" s="297"/>
      <c r="U127" s="296"/>
      <c r="V127" s="296"/>
      <c r="W127" s="296"/>
      <c r="X127" s="297"/>
    </row>
    <row r="128" spans="2:24">
      <c r="B128" s="296"/>
      <c r="C128" s="297"/>
      <c r="D128" s="296"/>
      <c r="E128" s="296"/>
      <c r="F128" s="296"/>
      <c r="G128" s="296"/>
      <c r="H128" s="297"/>
      <c r="I128" s="296"/>
      <c r="J128" s="296"/>
      <c r="K128" s="296"/>
      <c r="L128" s="297"/>
      <c r="M128" s="296"/>
      <c r="N128" s="296"/>
      <c r="O128" s="296"/>
      <c r="P128" s="297"/>
      <c r="Q128" s="296"/>
      <c r="R128" s="296"/>
      <c r="S128" s="296"/>
      <c r="T128" s="297"/>
      <c r="U128" s="296"/>
      <c r="V128" s="296"/>
      <c r="W128" s="296"/>
      <c r="X128" s="297"/>
    </row>
    <row r="129" spans="2:24">
      <c r="B129" s="296"/>
      <c r="C129" s="297"/>
      <c r="D129" s="296"/>
      <c r="E129" s="296"/>
      <c r="F129" s="296"/>
      <c r="G129" s="296"/>
      <c r="H129" s="297"/>
      <c r="I129" s="296"/>
      <c r="J129" s="296"/>
      <c r="K129" s="296"/>
      <c r="L129" s="297"/>
      <c r="M129" s="296"/>
      <c r="N129" s="296"/>
      <c r="O129" s="296"/>
      <c r="P129" s="297"/>
      <c r="Q129" s="296"/>
      <c r="R129" s="296"/>
      <c r="S129" s="296"/>
      <c r="T129" s="297"/>
      <c r="U129" s="296"/>
      <c r="V129" s="296"/>
      <c r="W129" s="296"/>
      <c r="X129" s="297"/>
    </row>
    <row r="130" spans="2:24">
      <c r="B130" s="296"/>
      <c r="C130" s="297"/>
      <c r="D130" s="296"/>
      <c r="E130" s="296"/>
      <c r="F130" s="296"/>
      <c r="G130" s="296"/>
      <c r="H130" s="297"/>
      <c r="I130" s="296"/>
      <c r="J130" s="296"/>
      <c r="K130" s="296"/>
      <c r="L130" s="297"/>
      <c r="M130" s="296"/>
      <c r="N130" s="296"/>
      <c r="O130" s="296"/>
      <c r="P130" s="297"/>
      <c r="Q130" s="296"/>
      <c r="R130" s="296"/>
      <c r="S130" s="296"/>
      <c r="T130" s="297"/>
      <c r="U130" s="296"/>
      <c r="V130" s="296"/>
      <c r="W130" s="296"/>
      <c r="X130" s="297"/>
    </row>
    <row r="131" spans="2:24">
      <c r="B131" s="296"/>
      <c r="C131" s="297"/>
      <c r="D131" s="296"/>
      <c r="E131" s="296"/>
      <c r="F131" s="296"/>
      <c r="G131" s="296"/>
      <c r="H131" s="297"/>
      <c r="I131" s="296"/>
      <c r="J131" s="296"/>
      <c r="K131" s="296"/>
      <c r="L131" s="297"/>
      <c r="M131" s="296"/>
      <c r="N131" s="296"/>
      <c r="O131" s="296"/>
      <c r="P131" s="297"/>
      <c r="Q131" s="296"/>
      <c r="R131" s="296"/>
      <c r="S131" s="296"/>
      <c r="T131" s="297"/>
      <c r="U131" s="296"/>
      <c r="V131" s="296"/>
      <c r="W131" s="296"/>
      <c r="X131" s="297"/>
    </row>
    <row r="132" spans="2:24">
      <c r="B132" s="296"/>
      <c r="C132" s="297"/>
      <c r="D132" s="296"/>
      <c r="E132" s="296"/>
      <c r="F132" s="296"/>
      <c r="G132" s="296"/>
      <c r="H132" s="297"/>
      <c r="I132" s="296"/>
      <c r="J132" s="296"/>
      <c r="K132" s="296"/>
      <c r="L132" s="297"/>
      <c r="M132" s="296"/>
      <c r="N132" s="296"/>
      <c r="O132" s="296"/>
      <c r="P132" s="297"/>
      <c r="Q132" s="296"/>
      <c r="R132" s="296"/>
      <c r="S132" s="296"/>
      <c r="T132" s="297"/>
      <c r="U132" s="296"/>
      <c r="V132" s="296"/>
      <c r="W132" s="296"/>
      <c r="X132" s="297"/>
    </row>
    <row r="133" spans="2:24">
      <c r="B133" s="296"/>
      <c r="C133" s="297"/>
      <c r="D133" s="296"/>
      <c r="E133" s="296"/>
      <c r="F133" s="296"/>
      <c r="G133" s="296"/>
      <c r="H133" s="297"/>
      <c r="I133" s="296"/>
      <c r="J133" s="296"/>
      <c r="K133" s="296"/>
      <c r="L133" s="297"/>
      <c r="M133" s="296"/>
      <c r="N133" s="296"/>
      <c r="O133" s="296"/>
      <c r="P133" s="297"/>
      <c r="Q133" s="296"/>
      <c r="R133" s="296"/>
      <c r="S133" s="296"/>
      <c r="T133" s="297"/>
      <c r="U133" s="296"/>
      <c r="V133" s="296"/>
      <c r="W133" s="296"/>
      <c r="X133" s="297"/>
    </row>
    <row r="134" spans="2:24">
      <c r="B134" s="296"/>
      <c r="C134" s="297"/>
      <c r="D134" s="296"/>
      <c r="E134" s="296"/>
      <c r="F134" s="296"/>
      <c r="G134" s="296"/>
      <c r="H134" s="297"/>
      <c r="I134" s="296"/>
      <c r="J134" s="296"/>
      <c r="K134" s="296"/>
      <c r="L134" s="297"/>
      <c r="M134" s="296"/>
      <c r="N134" s="296"/>
      <c r="O134" s="296"/>
      <c r="P134" s="297"/>
      <c r="Q134" s="296"/>
      <c r="R134" s="296"/>
      <c r="S134" s="296"/>
      <c r="T134" s="297"/>
      <c r="U134" s="296"/>
      <c r="V134" s="296"/>
      <c r="W134" s="296"/>
      <c r="X134" s="297"/>
    </row>
    <row r="135" spans="2:24">
      <c r="B135" s="296"/>
      <c r="C135" s="297"/>
      <c r="D135" s="296"/>
      <c r="E135" s="296"/>
      <c r="F135" s="296"/>
      <c r="G135" s="296"/>
      <c r="H135" s="297"/>
      <c r="I135" s="296"/>
      <c r="J135" s="296"/>
      <c r="K135" s="296"/>
      <c r="L135" s="297"/>
      <c r="M135" s="296"/>
      <c r="N135" s="296"/>
      <c r="O135" s="296"/>
      <c r="P135" s="297"/>
      <c r="Q135" s="296"/>
      <c r="R135" s="296"/>
      <c r="S135" s="296"/>
      <c r="T135" s="297"/>
      <c r="U135" s="296"/>
      <c r="V135" s="296"/>
      <c r="W135" s="296"/>
      <c r="X135" s="297"/>
    </row>
    <row r="136" spans="2:24">
      <c r="B136" s="296"/>
      <c r="C136" s="297"/>
      <c r="D136" s="296"/>
      <c r="E136" s="296"/>
      <c r="F136" s="296"/>
      <c r="G136" s="296"/>
      <c r="H136" s="297"/>
      <c r="I136" s="296"/>
      <c r="J136" s="296"/>
      <c r="K136" s="296"/>
      <c r="L136" s="297"/>
      <c r="M136" s="296"/>
      <c r="N136" s="296"/>
      <c r="O136" s="296"/>
      <c r="P136" s="297"/>
      <c r="Q136" s="296"/>
      <c r="R136" s="296"/>
      <c r="S136" s="296"/>
      <c r="T136" s="297"/>
      <c r="U136" s="296"/>
      <c r="V136" s="296"/>
      <c r="W136" s="296"/>
      <c r="X136" s="297"/>
    </row>
    <row r="137" spans="2:24">
      <c r="B137" s="296"/>
      <c r="C137" s="297"/>
      <c r="D137" s="296"/>
      <c r="E137" s="296"/>
      <c r="F137" s="296"/>
      <c r="G137" s="296"/>
      <c r="H137" s="297"/>
      <c r="I137" s="296"/>
      <c r="J137" s="296"/>
      <c r="K137" s="296"/>
      <c r="L137" s="297"/>
      <c r="M137" s="296"/>
      <c r="N137" s="296"/>
      <c r="O137" s="296"/>
      <c r="P137" s="297"/>
      <c r="Q137" s="296"/>
      <c r="R137" s="296"/>
      <c r="S137" s="296"/>
      <c r="T137" s="297"/>
      <c r="U137" s="296"/>
      <c r="V137" s="296"/>
      <c r="W137" s="296"/>
      <c r="X137" s="297"/>
    </row>
    <row r="138" spans="2:24">
      <c r="B138" s="296"/>
      <c r="C138" s="297"/>
      <c r="D138" s="296"/>
      <c r="E138" s="296"/>
      <c r="F138" s="296"/>
      <c r="G138" s="296"/>
      <c r="H138" s="297"/>
      <c r="I138" s="296"/>
      <c r="J138" s="296"/>
      <c r="K138" s="296"/>
      <c r="L138" s="297"/>
      <c r="M138" s="296"/>
      <c r="N138" s="296"/>
      <c r="O138" s="296"/>
      <c r="P138" s="297"/>
      <c r="Q138" s="296"/>
      <c r="R138" s="296"/>
      <c r="S138" s="296"/>
      <c r="T138" s="297"/>
      <c r="U138" s="296"/>
      <c r="V138" s="296"/>
      <c r="W138" s="296"/>
      <c r="X138" s="297"/>
    </row>
    <row r="139" spans="2:24">
      <c r="B139" s="296"/>
      <c r="C139" s="297"/>
      <c r="D139" s="296"/>
      <c r="E139" s="296"/>
      <c r="F139" s="296"/>
      <c r="G139" s="296"/>
      <c r="H139" s="297"/>
      <c r="I139" s="296"/>
      <c r="J139" s="296"/>
      <c r="K139" s="296"/>
      <c r="L139" s="297"/>
      <c r="M139" s="296"/>
      <c r="N139" s="296"/>
      <c r="O139" s="296"/>
      <c r="P139" s="297"/>
      <c r="Q139" s="296"/>
      <c r="R139" s="296"/>
      <c r="S139" s="296"/>
      <c r="T139" s="297"/>
      <c r="U139" s="296"/>
      <c r="V139" s="296"/>
      <c r="W139" s="296"/>
      <c r="X139" s="297"/>
    </row>
    <row r="140" spans="2:24">
      <c r="B140" s="296"/>
      <c r="C140" s="297"/>
      <c r="D140" s="296"/>
      <c r="E140" s="296"/>
      <c r="F140" s="296"/>
      <c r="G140" s="296"/>
      <c r="H140" s="297"/>
      <c r="I140" s="296"/>
      <c r="J140" s="296"/>
      <c r="K140" s="296"/>
      <c r="L140" s="297"/>
      <c r="M140" s="296"/>
      <c r="N140" s="296"/>
      <c r="O140" s="296"/>
      <c r="P140" s="297"/>
      <c r="Q140" s="296"/>
      <c r="R140" s="296"/>
      <c r="S140" s="296"/>
      <c r="T140" s="297"/>
      <c r="U140" s="296"/>
      <c r="V140" s="296"/>
      <c r="W140" s="296"/>
      <c r="X140" s="297"/>
    </row>
    <row r="141" spans="2:24">
      <c r="B141" s="296"/>
      <c r="C141" s="297"/>
      <c r="D141" s="296"/>
      <c r="E141" s="296"/>
      <c r="F141" s="296"/>
      <c r="G141" s="296"/>
      <c r="H141" s="297"/>
      <c r="I141" s="296"/>
      <c r="J141" s="296"/>
      <c r="K141" s="296"/>
      <c r="L141" s="297"/>
      <c r="M141" s="296"/>
      <c r="N141" s="296"/>
      <c r="O141" s="296"/>
      <c r="P141" s="297"/>
      <c r="Q141" s="296"/>
      <c r="R141" s="296"/>
      <c r="S141" s="296"/>
      <c r="T141" s="297"/>
      <c r="U141" s="296"/>
      <c r="V141" s="296"/>
      <c r="W141" s="296"/>
      <c r="X141" s="297"/>
    </row>
    <row r="142" spans="2:24">
      <c r="B142" s="296"/>
      <c r="C142" s="297"/>
      <c r="D142" s="296"/>
      <c r="E142" s="296"/>
      <c r="F142" s="296"/>
      <c r="G142" s="296"/>
      <c r="H142" s="297"/>
      <c r="I142" s="296"/>
      <c r="J142" s="296"/>
      <c r="K142" s="296"/>
      <c r="L142" s="297"/>
      <c r="M142" s="296"/>
      <c r="N142" s="296"/>
      <c r="O142" s="296"/>
      <c r="P142" s="297"/>
      <c r="Q142" s="296"/>
      <c r="R142" s="296"/>
      <c r="S142" s="296"/>
      <c r="T142" s="297"/>
      <c r="U142" s="296"/>
      <c r="V142" s="296"/>
      <c r="W142" s="296"/>
      <c r="X142" s="297"/>
    </row>
    <row r="143" spans="2:24">
      <c r="B143" s="296"/>
      <c r="C143" s="297"/>
      <c r="D143" s="296"/>
      <c r="E143" s="296"/>
      <c r="F143" s="296"/>
      <c r="G143" s="296"/>
      <c r="H143" s="297"/>
      <c r="I143" s="296"/>
      <c r="J143" s="296"/>
      <c r="K143" s="296"/>
      <c r="L143" s="297"/>
      <c r="M143" s="296"/>
      <c r="N143" s="296"/>
      <c r="O143" s="296"/>
      <c r="P143" s="297"/>
      <c r="Q143" s="296"/>
      <c r="R143" s="296"/>
      <c r="S143" s="296"/>
      <c r="T143" s="297"/>
      <c r="U143" s="296"/>
      <c r="V143" s="296"/>
      <c r="W143" s="296"/>
      <c r="X143" s="297"/>
    </row>
    <row r="144" spans="2:24">
      <c r="B144" s="296"/>
      <c r="C144" s="297"/>
      <c r="D144" s="296"/>
      <c r="E144" s="296"/>
      <c r="F144" s="296"/>
      <c r="G144" s="296"/>
      <c r="H144" s="297"/>
      <c r="I144" s="296"/>
      <c r="J144" s="296"/>
      <c r="K144" s="296"/>
      <c r="L144" s="297"/>
      <c r="M144" s="296"/>
      <c r="N144" s="296"/>
      <c r="O144" s="296"/>
      <c r="P144" s="297"/>
      <c r="Q144" s="296"/>
      <c r="R144" s="296"/>
      <c r="S144" s="296"/>
      <c r="T144" s="297"/>
      <c r="U144" s="296"/>
      <c r="V144" s="296"/>
      <c r="W144" s="296"/>
      <c r="X144" s="297"/>
    </row>
    <row r="145" spans="2:24">
      <c r="B145" s="296"/>
      <c r="C145" s="297"/>
      <c r="D145" s="296"/>
      <c r="E145" s="296"/>
      <c r="F145" s="296"/>
      <c r="G145" s="296"/>
      <c r="H145" s="297"/>
      <c r="I145" s="296"/>
      <c r="J145" s="296"/>
      <c r="K145" s="296"/>
      <c r="L145" s="297"/>
      <c r="M145" s="296"/>
      <c r="N145" s="296"/>
      <c r="O145" s="296"/>
      <c r="P145" s="297"/>
      <c r="Q145" s="296"/>
      <c r="R145" s="296"/>
      <c r="S145" s="296"/>
      <c r="T145" s="297"/>
      <c r="U145" s="296"/>
      <c r="V145" s="296"/>
      <c r="W145" s="296"/>
      <c r="X145" s="297"/>
    </row>
    <row r="146" spans="2:24">
      <c r="B146" s="296"/>
      <c r="C146" s="297"/>
      <c r="D146" s="296"/>
      <c r="E146" s="296"/>
      <c r="F146" s="296"/>
      <c r="G146" s="296"/>
      <c r="H146" s="297"/>
      <c r="I146" s="296"/>
      <c r="J146" s="296"/>
      <c r="K146" s="296"/>
      <c r="L146" s="297"/>
      <c r="M146" s="296"/>
      <c r="N146" s="296"/>
      <c r="O146" s="296"/>
      <c r="P146" s="297"/>
      <c r="Q146" s="296"/>
      <c r="R146" s="296"/>
      <c r="S146" s="296"/>
      <c r="T146" s="297"/>
      <c r="U146" s="296"/>
      <c r="V146" s="296"/>
      <c r="W146" s="296"/>
      <c r="X146" s="297"/>
    </row>
    <row r="147" spans="2:24">
      <c r="B147" s="296"/>
      <c r="C147" s="297"/>
      <c r="D147" s="296"/>
      <c r="E147" s="296"/>
      <c r="F147" s="296"/>
      <c r="G147" s="296"/>
      <c r="H147" s="297"/>
      <c r="I147" s="296"/>
      <c r="J147" s="296"/>
      <c r="K147" s="296"/>
      <c r="L147" s="297"/>
      <c r="M147" s="296"/>
      <c r="N147" s="296"/>
      <c r="O147" s="296"/>
      <c r="P147" s="297"/>
      <c r="Q147" s="296"/>
      <c r="R147" s="296"/>
      <c r="S147" s="296"/>
      <c r="T147" s="297"/>
      <c r="U147" s="296"/>
      <c r="V147" s="296"/>
      <c r="W147" s="296"/>
      <c r="X147" s="297"/>
    </row>
    <row r="148" spans="2:24">
      <c r="B148" s="296"/>
      <c r="C148" s="297"/>
      <c r="D148" s="296"/>
      <c r="E148" s="296"/>
      <c r="F148" s="296"/>
      <c r="G148" s="296"/>
      <c r="H148" s="297"/>
      <c r="I148" s="296"/>
      <c r="J148" s="296"/>
      <c r="K148" s="296"/>
      <c r="L148" s="297"/>
      <c r="M148" s="296"/>
      <c r="N148" s="296"/>
      <c r="O148" s="296"/>
      <c r="P148" s="297"/>
      <c r="Q148" s="296"/>
      <c r="R148" s="296"/>
      <c r="S148" s="296"/>
      <c r="T148" s="297"/>
      <c r="U148" s="296"/>
      <c r="V148" s="296"/>
      <c r="W148" s="296"/>
      <c r="X148" s="297"/>
    </row>
    <row r="149" spans="2:24">
      <c r="B149" s="296"/>
      <c r="C149" s="297"/>
      <c r="D149" s="296"/>
      <c r="E149" s="296"/>
      <c r="F149" s="296"/>
      <c r="G149" s="296"/>
      <c r="H149" s="297"/>
      <c r="I149" s="296"/>
      <c r="J149" s="296"/>
      <c r="K149" s="296"/>
      <c r="L149" s="297"/>
      <c r="M149" s="296"/>
      <c r="N149" s="296"/>
      <c r="O149" s="296"/>
      <c r="P149" s="297"/>
      <c r="Q149" s="296"/>
      <c r="R149" s="296"/>
      <c r="S149" s="296"/>
      <c r="T149" s="297"/>
      <c r="U149" s="296"/>
      <c r="V149" s="296"/>
      <c r="W149" s="296"/>
      <c r="X149" s="297"/>
    </row>
    <row r="150" spans="2:24">
      <c r="B150" s="296"/>
      <c r="C150" s="297"/>
      <c r="D150" s="296"/>
      <c r="E150" s="296"/>
      <c r="F150" s="296"/>
      <c r="G150" s="296"/>
      <c r="H150" s="297"/>
      <c r="I150" s="296"/>
      <c r="J150" s="296"/>
      <c r="K150" s="296"/>
      <c r="L150" s="297"/>
      <c r="M150" s="296"/>
      <c r="N150" s="296"/>
      <c r="O150" s="296"/>
      <c r="P150" s="297"/>
      <c r="Q150" s="296"/>
      <c r="R150" s="296"/>
      <c r="S150" s="296"/>
      <c r="T150" s="297"/>
      <c r="U150" s="296"/>
      <c r="V150" s="296"/>
      <c r="W150" s="296"/>
      <c r="X150" s="297"/>
    </row>
    <row r="151" spans="2:24">
      <c r="B151" s="296"/>
      <c r="C151" s="297"/>
      <c r="D151" s="296"/>
      <c r="E151" s="296"/>
      <c r="F151" s="296"/>
      <c r="G151" s="296"/>
      <c r="H151" s="297"/>
      <c r="I151" s="296"/>
      <c r="J151" s="296"/>
      <c r="K151" s="296"/>
      <c r="L151" s="297"/>
      <c r="M151" s="296"/>
      <c r="N151" s="296"/>
      <c r="O151" s="296"/>
      <c r="P151" s="297"/>
      <c r="Q151" s="296"/>
      <c r="R151" s="296"/>
      <c r="S151" s="296"/>
      <c r="T151" s="297"/>
      <c r="U151" s="296"/>
      <c r="V151" s="296"/>
      <c r="W151" s="296"/>
      <c r="X151" s="297"/>
    </row>
    <row r="152" spans="2:24">
      <c r="B152" s="296"/>
      <c r="C152" s="297"/>
      <c r="D152" s="296"/>
      <c r="E152" s="296"/>
      <c r="F152" s="296"/>
      <c r="G152" s="296"/>
      <c r="H152" s="297"/>
      <c r="I152" s="296"/>
      <c r="J152" s="296"/>
      <c r="K152" s="296"/>
      <c r="L152" s="297"/>
      <c r="M152" s="296"/>
      <c r="N152" s="296"/>
      <c r="O152" s="296"/>
      <c r="P152" s="297"/>
      <c r="Q152" s="296"/>
      <c r="R152" s="296"/>
      <c r="S152" s="296"/>
      <c r="T152" s="297"/>
      <c r="U152" s="296"/>
      <c r="V152" s="296"/>
      <c r="W152" s="296"/>
      <c r="X152" s="297"/>
    </row>
    <row r="153" spans="2:24">
      <c r="B153" s="296"/>
      <c r="C153" s="297"/>
      <c r="D153" s="296"/>
      <c r="E153" s="296"/>
      <c r="F153" s="296"/>
      <c r="G153" s="296"/>
      <c r="H153" s="297"/>
      <c r="I153" s="296"/>
      <c r="J153" s="296"/>
      <c r="K153" s="296"/>
      <c r="L153" s="297"/>
      <c r="M153" s="296"/>
      <c r="N153" s="296"/>
      <c r="O153" s="296"/>
      <c r="P153" s="297"/>
      <c r="Q153" s="296"/>
      <c r="R153" s="296"/>
      <c r="S153" s="296"/>
      <c r="T153" s="297"/>
      <c r="U153" s="296"/>
      <c r="V153" s="296"/>
      <c r="W153" s="296"/>
      <c r="X153" s="297"/>
    </row>
    <row r="154" spans="2:24">
      <c r="B154" s="296"/>
      <c r="C154" s="297"/>
      <c r="D154" s="296"/>
      <c r="E154" s="296"/>
      <c r="F154" s="296"/>
      <c r="G154" s="296"/>
      <c r="H154" s="297"/>
      <c r="I154" s="296"/>
      <c r="J154" s="296"/>
      <c r="K154" s="296"/>
      <c r="L154" s="297"/>
      <c r="M154" s="296"/>
      <c r="N154" s="296"/>
      <c r="O154" s="296"/>
      <c r="P154" s="297"/>
      <c r="Q154" s="296"/>
      <c r="R154" s="296"/>
      <c r="S154" s="296"/>
      <c r="T154" s="297"/>
      <c r="U154" s="296"/>
      <c r="V154" s="296"/>
      <c r="W154" s="296"/>
      <c r="X154" s="297"/>
    </row>
    <row r="155" spans="2:24">
      <c r="B155" s="296"/>
      <c r="C155" s="297"/>
      <c r="D155" s="296"/>
      <c r="E155" s="296"/>
      <c r="F155" s="296"/>
      <c r="G155" s="296"/>
      <c r="H155" s="297"/>
      <c r="I155" s="296"/>
      <c r="J155" s="296"/>
      <c r="K155" s="296"/>
      <c r="L155" s="297"/>
      <c r="M155" s="296"/>
      <c r="N155" s="296"/>
      <c r="O155" s="296"/>
      <c r="P155" s="297"/>
      <c r="Q155" s="296"/>
      <c r="R155" s="296"/>
      <c r="S155" s="296"/>
      <c r="T155" s="297"/>
      <c r="U155" s="296"/>
      <c r="V155" s="296"/>
      <c r="W155" s="296"/>
      <c r="X155" s="297"/>
    </row>
    <row r="156" spans="2:24">
      <c r="B156" s="296"/>
      <c r="C156" s="297"/>
      <c r="D156" s="296"/>
      <c r="E156" s="296"/>
      <c r="F156" s="296"/>
      <c r="G156" s="296"/>
      <c r="H156" s="297"/>
      <c r="I156" s="296"/>
      <c r="J156" s="296"/>
      <c r="K156" s="296"/>
      <c r="L156" s="297"/>
      <c r="M156" s="296"/>
      <c r="N156" s="296"/>
      <c r="O156" s="296"/>
      <c r="P156" s="297"/>
      <c r="Q156" s="296"/>
      <c r="R156" s="296"/>
      <c r="S156" s="296"/>
      <c r="T156" s="297"/>
      <c r="U156" s="296"/>
      <c r="V156" s="296"/>
      <c r="W156" s="296"/>
      <c r="X156" s="297"/>
    </row>
    <row r="157" spans="2:24">
      <c r="B157" s="296"/>
      <c r="C157" s="297"/>
      <c r="D157" s="296"/>
      <c r="E157" s="296"/>
      <c r="F157" s="296"/>
      <c r="G157" s="296"/>
      <c r="H157" s="297"/>
      <c r="I157" s="296"/>
      <c r="J157" s="296"/>
      <c r="K157" s="296"/>
      <c r="L157" s="297"/>
      <c r="M157" s="296"/>
      <c r="N157" s="296"/>
      <c r="O157" s="296"/>
      <c r="P157" s="297"/>
      <c r="Q157" s="296"/>
      <c r="R157" s="296"/>
      <c r="S157" s="296"/>
      <c r="T157" s="297"/>
      <c r="U157" s="296"/>
      <c r="V157" s="296"/>
      <c r="W157" s="296"/>
      <c r="X157" s="297"/>
    </row>
    <row r="158" spans="2:24">
      <c r="B158" s="296"/>
      <c r="C158" s="297"/>
      <c r="D158" s="296"/>
      <c r="E158" s="296"/>
      <c r="F158" s="296"/>
      <c r="G158" s="296"/>
      <c r="H158" s="297"/>
      <c r="I158" s="296"/>
      <c r="J158" s="296"/>
      <c r="K158" s="296"/>
      <c r="L158" s="297"/>
      <c r="M158" s="296"/>
      <c r="N158" s="296"/>
      <c r="O158" s="296"/>
      <c r="P158" s="297"/>
      <c r="Q158" s="296"/>
      <c r="R158" s="296"/>
      <c r="S158" s="296"/>
      <c r="T158" s="297"/>
      <c r="U158" s="296"/>
      <c r="V158" s="296"/>
      <c r="W158" s="296"/>
      <c r="X158" s="297"/>
    </row>
    <row r="159" spans="2:24">
      <c r="B159" s="296"/>
      <c r="C159" s="297"/>
      <c r="D159" s="296"/>
      <c r="E159" s="296"/>
      <c r="F159" s="296"/>
      <c r="G159" s="296"/>
      <c r="H159" s="297"/>
      <c r="I159" s="296"/>
      <c r="J159" s="296"/>
      <c r="K159" s="296"/>
      <c r="L159" s="297"/>
      <c r="M159" s="296"/>
      <c r="N159" s="296"/>
      <c r="O159" s="296"/>
      <c r="P159" s="297"/>
      <c r="Q159" s="296"/>
      <c r="R159" s="296"/>
      <c r="S159" s="296"/>
      <c r="T159" s="297"/>
      <c r="U159" s="296"/>
      <c r="V159" s="296"/>
      <c r="W159" s="296"/>
      <c r="X159" s="297"/>
    </row>
    <row r="160" spans="2:24">
      <c r="B160" s="296"/>
      <c r="C160" s="297"/>
      <c r="D160" s="296"/>
      <c r="E160" s="296"/>
      <c r="F160" s="296"/>
      <c r="G160" s="296"/>
      <c r="H160" s="297"/>
      <c r="I160" s="296"/>
      <c r="J160" s="296"/>
      <c r="K160" s="296"/>
      <c r="L160" s="297"/>
      <c r="M160" s="296"/>
      <c r="N160" s="296"/>
      <c r="O160" s="296"/>
      <c r="P160" s="297"/>
      <c r="Q160" s="296"/>
      <c r="R160" s="296"/>
      <c r="S160" s="296"/>
      <c r="T160" s="297"/>
      <c r="U160" s="296"/>
      <c r="V160" s="296"/>
      <c r="W160" s="296"/>
      <c r="X160" s="297"/>
    </row>
    <row r="161" spans="2:24">
      <c r="B161" s="296"/>
      <c r="C161" s="297"/>
      <c r="D161" s="296"/>
      <c r="E161" s="296"/>
      <c r="F161" s="296"/>
      <c r="G161" s="296"/>
      <c r="H161" s="297"/>
      <c r="I161" s="296"/>
      <c r="J161" s="296"/>
      <c r="K161" s="296"/>
      <c r="L161" s="297"/>
      <c r="M161" s="296"/>
      <c r="N161" s="296"/>
      <c r="O161" s="296"/>
      <c r="P161" s="297"/>
      <c r="Q161" s="296"/>
      <c r="R161" s="296"/>
      <c r="S161" s="296"/>
      <c r="T161" s="297"/>
      <c r="U161" s="296"/>
      <c r="V161" s="296"/>
      <c r="W161" s="296"/>
      <c r="X161" s="297"/>
    </row>
    <row r="162" spans="2:24">
      <c r="B162" s="296"/>
      <c r="C162" s="297"/>
      <c r="D162" s="296"/>
      <c r="E162" s="296"/>
      <c r="F162" s="296"/>
      <c r="G162" s="296"/>
      <c r="H162" s="297"/>
      <c r="I162" s="296"/>
      <c r="J162" s="296"/>
      <c r="K162" s="296"/>
      <c r="L162" s="297"/>
      <c r="M162" s="296"/>
      <c r="N162" s="296"/>
      <c r="O162" s="296"/>
      <c r="P162" s="297"/>
      <c r="Q162" s="296"/>
      <c r="R162" s="296"/>
      <c r="S162" s="296"/>
      <c r="T162" s="297"/>
      <c r="U162" s="296"/>
      <c r="V162" s="296"/>
      <c r="W162" s="296"/>
      <c r="X162" s="297"/>
    </row>
    <row r="163" spans="2:24">
      <c r="B163" s="296"/>
      <c r="C163" s="297"/>
      <c r="D163" s="296"/>
      <c r="E163" s="296"/>
      <c r="F163" s="296"/>
      <c r="G163" s="296"/>
      <c r="H163" s="297"/>
      <c r="I163" s="296"/>
      <c r="J163" s="296"/>
      <c r="K163" s="296"/>
      <c r="L163" s="297"/>
      <c r="M163" s="296"/>
      <c r="N163" s="296"/>
      <c r="O163" s="296"/>
      <c r="P163" s="297"/>
      <c r="Q163" s="296"/>
      <c r="R163" s="296"/>
      <c r="S163" s="296"/>
      <c r="T163" s="297"/>
      <c r="U163" s="296"/>
      <c r="V163" s="296"/>
      <c r="W163" s="296"/>
      <c r="X163" s="297"/>
    </row>
    <row r="164" spans="2:24">
      <c r="B164" s="296"/>
      <c r="C164" s="297"/>
      <c r="D164" s="296"/>
      <c r="E164" s="296"/>
      <c r="F164" s="296"/>
      <c r="G164" s="296"/>
      <c r="H164" s="297"/>
      <c r="I164" s="296"/>
      <c r="J164" s="296"/>
      <c r="K164" s="296"/>
      <c r="L164" s="297"/>
      <c r="M164" s="296"/>
      <c r="N164" s="296"/>
      <c r="O164" s="296"/>
      <c r="P164" s="297"/>
      <c r="Q164" s="296"/>
      <c r="R164" s="296"/>
      <c r="S164" s="296"/>
      <c r="T164" s="297"/>
      <c r="U164" s="296"/>
      <c r="V164" s="296"/>
      <c r="W164" s="296"/>
      <c r="X164" s="297"/>
    </row>
    <row r="165" spans="2:24">
      <c r="B165" s="296"/>
      <c r="C165" s="297"/>
      <c r="D165" s="296"/>
      <c r="E165" s="296"/>
      <c r="F165" s="296"/>
      <c r="G165" s="296"/>
      <c r="H165" s="297"/>
      <c r="I165" s="296"/>
      <c r="J165" s="296"/>
      <c r="K165" s="296"/>
      <c r="L165" s="297"/>
      <c r="M165" s="296"/>
      <c r="N165" s="296"/>
      <c r="O165" s="296"/>
      <c r="P165" s="297"/>
      <c r="Q165" s="296"/>
      <c r="R165" s="296"/>
      <c r="S165" s="296"/>
      <c r="T165" s="297"/>
      <c r="U165" s="296"/>
      <c r="V165" s="296"/>
      <c r="W165" s="296"/>
      <c r="X165" s="297"/>
    </row>
    <row r="166" spans="2:24">
      <c r="B166" s="296"/>
      <c r="C166" s="297"/>
      <c r="D166" s="296"/>
      <c r="E166" s="296"/>
      <c r="F166" s="296"/>
      <c r="G166" s="296"/>
      <c r="H166" s="297"/>
      <c r="I166" s="296"/>
      <c r="J166" s="296"/>
      <c r="K166" s="296"/>
      <c r="L166" s="297"/>
      <c r="M166" s="296"/>
      <c r="N166" s="296"/>
      <c r="O166" s="296"/>
      <c r="P166" s="297"/>
      <c r="Q166" s="296"/>
      <c r="R166" s="296"/>
      <c r="S166" s="296"/>
      <c r="T166" s="297"/>
      <c r="U166" s="296"/>
      <c r="V166" s="296"/>
      <c r="W166" s="296"/>
      <c r="X166" s="297"/>
    </row>
    <row r="167" spans="2:24">
      <c r="B167" s="296"/>
      <c r="C167" s="297"/>
      <c r="D167" s="296"/>
      <c r="E167" s="296"/>
      <c r="F167" s="296"/>
      <c r="G167" s="296"/>
      <c r="H167" s="297"/>
      <c r="I167" s="296"/>
      <c r="J167" s="296"/>
      <c r="K167" s="296"/>
      <c r="L167" s="297"/>
      <c r="M167" s="296"/>
      <c r="N167" s="296"/>
      <c r="O167" s="296"/>
      <c r="P167" s="297"/>
      <c r="Q167" s="296"/>
      <c r="R167" s="296"/>
      <c r="S167" s="296"/>
      <c r="T167" s="297"/>
      <c r="U167" s="296"/>
      <c r="V167" s="296"/>
      <c r="W167" s="296"/>
      <c r="X167" s="297"/>
    </row>
    <row r="168" spans="2:24">
      <c r="B168" s="296"/>
      <c r="C168" s="297"/>
      <c r="D168" s="296"/>
      <c r="E168" s="296"/>
      <c r="F168" s="296"/>
      <c r="G168" s="296"/>
      <c r="H168" s="297"/>
      <c r="I168" s="296"/>
      <c r="J168" s="296"/>
      <c r="K168" s="296"/>
      <c r="L168" s="297"/>
      <c r="M168" s="296"/>
      <c r="N168" s="296"/>
      <c r="O168" s="296"/>
      <c r="P168" s="297"/>
      <c r="Q168" s="296"/>
      <c r="R168" s="296"/>
      <c r="S168" s="296"/>
      <c r="T168" s="297"/>
      <c r="U168" s="296"/>
      <c r="V168" s="296"/>
      <c r="W168" s="296"/>
      <c r="X168" s="297"/>
    </row>
    <row r="169" spans="2:24">
      <c r="B169" s="296"/>
      <c r="C169" s="297"/>
      <c r="D169" s="296"/>
      <c r="E169" s="296"/>
      <c r="F169" s="296"/>
      <c r="G169" s="296"/>
      <c r="H169" s="297"/>
      <c r="I169" s="296"/>
      <c r="J169" s="296"/>
      <c r="K169" s="296"/>
      <c r="L169" s="297"/>
      <c r="M169" s="296"/>
      <c r="N169" s="296"/>
      <c r="O169" s="296"/>
      <c r="P169" s="297"/>
      <c r="Q169" s="296"/>
      <c r="R169" s="296"/>
      <c r="S169" s="296"/>
      <c r="T169" s="297"/>
      <c r="U169" s="296"/>
      <c r="V169" s="296"/>
      <c r="W169" s="296"/>
      <c r="X169" s="297"/>
    </row>
    <row r="170" spans="2:24">
      <c r="B170" s="296"/>
      <c r="C170" s="297"/>
      <c r="D170" s="296"/>
      <c r="E170" s="296"/>
      <c r="F170" s="296"/>
      <c r="G170" s="296"/>
      <c r="H170" s="297"/>
      <c r="I170" s="296"/>
      <c r="J170" s="296"/>
      <c r="K170" s="296"/>
      <c r="L170" s="297"/>
      <c r="M170" s="296"/>
      <c r="N170" s="296"/>
      <c r="O170" s="296"/>
      <c r="P170" s="297"/>
      <c r="Q170" s="296"/>
      <c r="R170" s="296"/>
      <c r="S170" s="296"/>
      <c r="T170" s="297"/>
      <c r="U170" s="296"/>
      <c r="V170" s="296"/>
      <c r="W170" s="296"/>
      <c r="X170" s="297"/>
    </row>
    <row r="171" spans="2:24">
      <c r="B171" s="296"/>
      <c r="C171" s="297"/>
      <c r="D171" s="296"/>
      <c r="E171" s="296"/>
      <c r="F171" s="296"/>
      <c r="G171" s="296"/>
      <c r="H171" s="297"/>
      <c r="I171" s="296"/>
      <c r="J171" s="296"/>
      <c r="K171" s="296"/>
      <c r="L171" s="297"/>
      <c r="M171" s="296"/>
      <c r="N171" s="296"/>
      <c r="O171" s="296"/>
      <c r="P171" s="297"/>
      <c r="Q171" s="296"/>
      <c r="R171" s="296"/>
      <c r="S171" s="296"/>
      <c r="T171" s="297"/>
      <c r="U171" s="296"/>
      <c r="V171" s="296"/>
      <c r="W171" s="296"/>
      <c r="X171" s="297"/>
    </row>
    <row r="172" spans="2:24">
      <c r="B172" s="296"/>
      <c r="C172" s="297"/>
      <c r="D172" s="296"/>
      <c r="E172" s="296"/>
      <c r="F172" s="296"/>
      <c r="G172" s="296"/>
      <c r="H172" s="297"/>
      <c r="I172" s="296"/>
      <c r="J172" s="296"/>
      <c r="K172" s="296"/>
      <c r="L172" s="297"/>
      <c r="M172" s="296"/>
      <c r="N172" s="296"/>
      <c r="O172" s="296"/>
      <c r="P172" s="297"/>
      <c r="Q172" s="296"/>
      <c r="R172" s="296"/>
      <c r="S172" s="296"/>
      <c r="T172" s="297"/>
      <c r="U172" s="296"/>
      <c r="V172" s="296"/>
      <c r="W172" s="296"/>
      <c r="X172" s="297"/>
    </row>
    <row r="173" spans="2:24">
      <c r="B173" s="296"/>
      <c r="C173" s="297"/>
      <c r="D173" s="296"/>
      <c r="E173" s="296"/>
      <c r="F173" s="296"/>
      <c r="G173" s="296"/>
      <c r="H173" s="297"/>
      <c r="I173" s="296"/>
      <c r="J173" s="296"/>
      <c r="K173" s="296"/>
      <c r="L173" s="297"/>
      <c r="M173" s="296"/>
      <c r="N173" s="296"/>
      <c r="O173" s="296"/>
      <c r="P173" s="297"/>
      <c r="Q173" s="296"/>
      <c r="R173" s="296"/>
      <c r="S173" s="296"/>
      <c r="T173" s="297"/>
      <c r="U173" s="296"/>
      <c r="V173" s="296"/>
      <c r="W173" s="296"/>
      <c r="X173" s="297"/>
    </row>
    <row r="174" spans="2:24">
      <c r="B174" s="296"/>
      <c r="C174" s="297"/>
      <c r="D174" s="296"/>
      <c r="E174" s="296"/>
      <c r="F174" s="296"/>
      <c r="G174" s="296"/>
      <c r="H174" s="297"/>
      <c r="I174" s="296"/>
      <c r="J174" s="296"/>
      <c r="K174" s="296"/>
      <c r="L174" s="297"/>
      <c r="M174" s="296"/>
      <c r="N174" s="296"/>
      <c r="O174" s="296"/>
      <c r="P174" s="297"/>
      <c r="Q174" s="296"/>
      <c r="R174" s="296"/>
      <c r="S174" s="296"/>
      <c r="T174" s="297"/>
      <c r="U174" s="296"/>
      <c r="V174" s="296"/>
      <c r="W174" s="296"/>
      <c r="X174" s="297"/>
    </row>
    <row r="175" spans="2:24">
      <c r="B175" s="296"/>
      <c r="C175" s="297"/>
      <c r="D175" s="296"/>
      <c r="E175" s="296"/>
      <c r="F175" s="296"/>
      <c r="G175" s="296"/>
      <c r="H175" s="297"/>
      <c r="I175" s="296"/>
      <c r="J175" s="296"/>
      <c r="K175" s="296"/>
      <c r="L175" s="297"/>
      <c r="M175" s="296"/>
      <c r="N175" s="296"/>
      <c r="O175" s="296"/>
      <c r="P175" s="297"/>
      <c r="Q175" s="296"/>
      <c r="R175" s="296"/>
      <c r="S175" s="296"/>
      <c r="T175" s="297"/>
      <c r="U175" s="296"/>
      <c r="V175" s="296"/>
      <c r="W175" s="296"/>
      <c r="X175" s="297"/>
    </row>
    <row r="176" spans="2:24">
      <c r="B176" s="296"/>
      <c r="C176" s="297"/>
      <c r="D176" s="296"/>
      <c r="E176" s="296"/>
      <c r="F176" s="296"/>
      <c r="G176" s="296"/>
      <c r="H176" s="297"/>
      <c r="I176" s="296"/>
      <c r="J176" s="296"/>
      <c r="K176" s="296"/>
      <c r="L176" s="297"/>
      <c r="M176" s="296"/>
      <c r="N176" s="296"/>
      <c r="O176" s="296"/>
      <c r="P176" s="297"/>
      <c r="Q176" s="296"/>
      <c r="R176" s="296"/>
      <c r="S176" s="296"/>
      <c r="T176" s="297"/>
      <c r="U176" s="296"/>
      <c r="V176" s="296"/>
      <c r="W176" s="296"/>
      <c r="X176" s="297"/>
    </row>
    <row r="177" spans="2:24">
      <c r="B177" s="296"/>
      <c r="C177" s="297"/>
      <c r="D177" s="296"/>
      <c r="E177" s="296"/>
      <c r="F177" s="296"/>
      <c r="G177" s="296"/>
      <c r="H177" s="297"/>
      <c r="I177" s="296"/>
      <c r="J177" s="296"/>
      <c r="K177" s="296"/>
      <c r="L177" s="297"/>
      <c r="M177" s="296"/>
      <c r="N177" s="296"/>
      <c r="O177" s="296"/>
      <c r="P177" s="297"/>
      <c r="Q177" s="296"/>
      <c r="R177" s="296"/>
      <c r="S177" s="296"/>
      <c r="T177" s="297"/>
      <c r="U177" s="296"/>
      <c r="V177" s="296"/>
      <c r="W177" s="296"/>
      <c r="X177" s="297"/>
    </row>
    <row r="178" spans="2:24">
      <c r="B178" s="296"/>
      <c r="C178" s="297"/>
      <c r="D178" s="296"/>
      <c r="E178" s="296"/>
      <c r="F178" s="296"/>
      <c r="G178" s="296"/>
      <c r="H178" s="297"/>
      <c r="I178" s="296"/>
      <c r="J178" s="296"/>
      <c r="K178" s="296"/>
      <c r="L178" s="297"/>
      <c r="M178" s="296"/>
      <c r="N178" s="296"/>
      <c r="O178" s="296"/>
      <c r="P178" s="297"/>
      <c r="Q178" s="296"/>
      <c r="R178" s="296"/>
      <c r="S178" s="296"/>
      <c r="T178" s="297"/>
      <c r="U178" s="296"/>
      <c r="V178" s="296"/>
      <c r="W178" s="296"/>
      <c r="X178" s="297"/>
    </row>
    <row r="179" spans="2:24">
      <c r="B179" s="296"/>
      <c r="C179" s="297"/>
      <c r="D179" s="296"/>
      <c r="E179" s="296"/>
      <c r="F179" s="296"/>
      <c r="G179" s="296"/>
      <c r="H179" s="297"/>
      <c r="I179" s="296"/>
      <c r="J179" s="296"/>
      <c r="K179" s="296"/>
      <c r="L179" s="297"/>
      <c r="M179" s="296"/>
      <c r="N179" s="296"/>
      <c r="O179" s="296"/>
      <c r="P179" s="297"/>
      <c r="Q179" s="296"/>
      <c r="R179" s="296"/>
      <c r="S179" s="296"/>
      <c r="T179" s="297"/>
      <c r="U179" s="296"/>
      <c r="V179" s="296"/>
      <c r="W179" s="296"/>
      <c r="X179" s="297"/>
    </row>
    <row r="180" spans="2:24">
      <c r="B180" s="296"/>
      <c r="C180" s="297"/>
      <c r="D180" s="296"/>
      <c r="E180" s="296"/>
      <c r="F180" s="296"/>
      <c r="G180" s="296"/>
      <c r="H180" s="297"/>
      <c r="I180" s="296"/>
      <c r="J180" s="296"/>
      <c r="K180" s="296"/>
      <c r="L180" s="297"/>
      <c r="M180" s="296"/>
      <c r="N180" s="296"/>
      <c r="O180" s="296"/>
      <c r="P180" s="297"/>
      <c r="Q180" s="296"/>
      <c r="R180" s="296"/>
      <c r="S180" s="296"/>
      <c r="T180" s="297"/>
      <c r="U180" s="296"/>
      <c r="V180" s="296"/>
      <c r="W180" s="296"/>
      <c r="X180" s="297"/>
    </row>
    <row r="181" spans="2:24">
      <c r="B181" s="296"/>
      <c r="C181" s="297"/>
      <c r="D181" s="296"/>
      <c r="E181" s="296"/>
      <c r="F181" s="296"/>
      <c r="G181" s="296"/>
      <c r="H181" s="297"/>
      <c r="I181" s="296"/>
      <c r="J181" s="296"/>
      <c r="K181" s="296"/>
      <c r="L181" s="297"/>
      <c r="M181" s="296"/>
      <c r="N181" s="296"/>
      <c r="O181" s="296"/>
      <c r="P181" s="297"/>
      <c r="Q181" s="296"/>
      <c r="R181" s="296"/>
      <c r="S181" s="296"/>
      <c r="T181" s="297"/>
      <c r="U181" s="296"/>
      <c r="V181" s="296"/>
      <c r="W181" s="296"/>
      <c r="X181" s="297"/>
    </row>
    <row r="182" spans="2:24">
      <c r="B182" s="296"/>
      <c r="C182" s="297"/>
      <c r="D182" s="296"/>
      <c r="E182" s="296"/>
      <c r="F182" s="296"/>
      <c r="G182" s="296"/>
      <c r="H182" s="297"/>
      <c r="I182" s="296"/>
      <c r="J182" s="296"/>
      <c r="K182" s="296"/>
      <c r="L182" s="297"/>
      <c r="M182" s="296"/>
      <c r="N182" s="296"/>
      <c r="O182" s="296"/>
      <c r="P182" s="297"/>
      <c r="Q182" s="296"/>
      <c r="R182" s="296"/>
      <c r="S182" s="296"/>
      <c r="T182" s="297"/>
      <c r="U182" s="296"/>
      <c r="V182" s="296"/>
      <c r="W182" s="296"/>
      <c r="X182" s="297"/>
    </row>
    <row r="183" spans="2:24">
      <c r="B183" s="296"/>
      <c r="C183" s="297"/>
      <c r="D183" s="296"/>
      <c r="E183" s="296"/>
      <c r="F183" s="296"/>
      <c r="G183" s="296"/>
      <c r="H183" s="297"/>
      <c r="I183" s="296"/>
      <c r="J183" s="296"/>
      <c r="K183" s="296"/>
      <c r="L183" s="297"/>
      <c r="M183" s="296"/>
      <c r="N183" s="296"/>
      <c r="O183" s="296"/>
      <c r="P183" s="297"/>
      <c r="Q183" s="296"/>
      <c r="R183" s="296"/>
      <c r="S183" s="296"/>
      <c r="T183" s="297"/>
      <c r="U183" s="296"/>
      <c r="V183" s="296"/>
      <c r="W183" s="296"/>
      <c r="X183" s="297"/>
    </row>
    <row r="184" spans="2:24">
      <c r="B184" s="296"/>
      <c r="C184" s="297"/>
      <c r="D184" s="296"/>
      <c r="E184" s="296"/>
      <c r="F184" s="296"/>
      <c r="G184" s="296"/>
      <c r="H184" s="297"/>
      <c r="I184" s="296"/>
      <c r="J184" s="296"/>
      <c r="K184" s="296"/>
      <c r="L184" s="297"/>
      <c r="M184" s="296"/>
      <c r="N184" s="296"/>
      <c r="O184" s="296"/>
      <c r="P184" s="297"/>
      <c r="Q184" s="296"/>
      <c r="R184" s="296"/>
      <c r="S184" s="296"/>
      <c r="T184" s="297"/>
      <c r="U184" s="296"/>
      <c r="V184" s="296"/>
      <c r="W184" s="296"/>
      <c r="X184" s="297"/>
    </row>
    <row r="185" spans="2:24">
      <c r="B185" s="296"/>
      <c r="C185" s="297"/>
      <c r="D185" s="296"/>
      <c r="E185" s="296"/>
      <c r="F185" s="296"/>
      <c r="G185" s="296"/>
      <c r="H185" s="297"/>
      <c r="I185" s="296"/>
      <c r="J185" s="296"/>
      <c r="K185" s="296"/>
      <c r="L185" s="297"/>
      <c r="M185" s="296"/>
      <c r="N185" s="296"/>
      <c r="O185" s="296"/>
      <c r="P185" s="297"/>
      <c r="Q185" s="296"/>
      <c r="R185" s="296"/>
      <c r="S185" s="296"/>
      <c r="T185" s="297"/>
      <c r="U185" s="296"/>
      <c r="V185" s="296"/>
      <c r="W185" s="296"/>
      <c r="X185" s="297"/>
    </row>
    <row r="186" spans="2:24">
      <c r="B186" s="296"/>
      <c r="C186" s="297"/>
      <c r="D186" s="296"/>
      <c r="E186" s="296"/>
      <c r="F186" s="296"/>
      <c r="G186" s="296"/>
      <c r="H186" s="297"/>
      <c r="I186" s="296"/>
      <c r="J186" s="296"/>
      <c r="K186" s="296"/>
      <c r="L186" s="297"/>
      <c r="M186" s="296"/>
      <c r="N186" s="296"/>
      <c r="O186" s="296"/>
      <c r="P186" s="297"/>
      <c r="Q186" s="296"/>
      <c r="R186" s="296"/>
      <c r="S186" s="296"/>
      <c r="T186" s="297"/>
      <c r="U186" s="296"/>
      <c r="V186" s="296"/>
      <c r="W186" s="296"/>
      <c r="X186" s="297"/>
    </row>
    <row r="187" spans="2:24">
      <c r="B187" s="296"/>
      <c r="C187" s="297"/>
      <c r="D187" s="296"/>
      <c r="E187" s="296"/>
      <c r="F187" s="296"/>
      <c r="G187" s="296"/>
      <c r="H187" s="297"/>
      <c r="I187" s="296"/>
      <c r="J187" s="296"/>
      <c r="K187" s="296"/>
      <c r="L187" s="297"/>
      <c r="M187" s="296"/>
      <c r="N187" s="296"/>
      <c r="O187" s="296"/>
      <c r="P187" s="297"/>
      <c r="Q187" s="296"/>
      <c r="R187" s="296"/>
      <c r="S187" s="296"/>
      <c r="T187" s="297"/>
      <c r="U187" s="296"/>
      <c r="V187" s="296"/>
      <c r="W187" s="296"/>
      <c r="X187" s="297"/>
    </row>
    <row r="188" spans="2:24">
      <c r="B188" s="296"/>
      <c r="C188" s="297"/>
      <c r="D188" s="296"/>
      <c r="E188" s="296"/>
      <c r="F188" s="296"/>
      <c r="G188" s="296"/>
      <c r="H188" s="297"/>
      <c r="I188" s="296"/>
      <c r="J188" s="296"/>
      <c r="K188" s="296"/>
      <c r="L188" s="297"/>
      <c r="M188" s="296"/>
      <c r="N188" s="296"/>
      <c r="O188" s="296"/>
      <c r="P188" s="297"/>
      <c r="Q188" s="296"/>
      <c r="R188" s="296"/>
      <c r="S188" s="296"/>
      <c r="T188" s="297"/>
      <c r="U188" s="296"/>
      <c r="V188" s="296"/>
      <c r="W188" s="296"/>
      <c r="X188" s="297"/>
    </row>
    <row r="189" spans="2:24">
      <c r="B189" s="296"/>
      <c r="C189" s="297"/>
      <c r="D189" s="296"/>
      <c r="E189" s="296"/>
      <c r="F189" s="296"/>
      <c r="G189" s="296"/>
      <c r="H189" s="297"/>
      <c r="I189" s="296"/>
      <c r="J189" s="296"/>
      <c r="K189" s="296"/>
      <c r="L189" s="297"/>
      <c r="M189" s="296"/>
      <c r="N189" s="296"/>
      <c r="O189" s="296"/>
      <c r="P189" s="297"/>
      <c r="Q189" s="296"/>
      <c r="R189" s="296"/>
      <c r="S189" s="296"/>
      <c r="T189" s="297"/>
      <c r="U189" s="296"/>
      <c r="V189" s="296"/>
      <c r="W189" s="296"/>
      <c r="X189" s="297"/>
    </row>
    <row r="190" spans="2:24">
      <c r="B190" s="296"/>
      <c r="C190" s="297"/>
      <c r="D190" s="296"/>
      <c r="E190" s="296"/>
      <c r="F190" s="296"/>
      <c r="G190" s="296"/>
      <c r="H190" s="297"/>
      <c r="I190" s="296"/>
      <c r="J190" s="296"/>
      <c r="K190" s="296"/>
      <c r="L190" s="297"/>
      <c r="M190" s="296"/>
      <c r="N190" s="296"/>
      <c r="O190" s="296"/>
      <c r="P190" s="297"/>
      <c r="Q190" s="296"/>
      <c r="R190" s="296"/>
      <c r="S190" s="296"/>
      <c r="T190" s="297"/>
      <c r="U190" s="296"/>
      <c r="V190" s="296"/>
      <c r="W190" s="296"/>
      <c r="X190" s="297"/>
    </row>
    <row r="191" spans="2:24">
      <c r="B191" s="296"/>
      <c r="C191" s="297"/>
      <c r="D191" s="296"/>
      <c r="E191" s="296"/>
      <c r="F191" s="296"/>
      <c r="G191" s="296"/>
      <c r="H191" s="297"/>
      <c r="I191" s="296"/>
      <c r="J191" s="296"/>
      <c r="K191" s="296"/>
      <c r="L191" s="297"/>
      <c r="M191" s="296"/>
      <c r="N191" s="296"/>
      <c r="O191" s="296"/>
      <c r="P191" s="297"/>
      <c r="Q191" s="296"/>
      <c r="R191" s="296"/>
      <c r="S191" s="296"/>
      <c r="T191" s="297"/>
      <c r="U191" s="296"/>
      <c r="V191" s="296"/>
      <c r="W191" s="296"/>
      <c r="X191" s="297"/>
    </row>
    <row r="192" spans="2:24">
      <c r="B192" s="296"/>
      <c r="C192" s="297"/>
      <c r="D192" s="296"/>
      <c r="E192" s="296"/>
      <c r="F192" s="296"/>
      <c r="G192" s="296"/>
      <c r="H192" s="297"/>
      <c r="I192" s="296"/>
      <c r="J192" s="296"/>
      <c r="K192" s="296"/>
      <c r="L192" s="297"/>
      <c r="M192" s="296"/>
      <c r="N192" s="296"/>
      <c r="O192" s="296"/>
      <c r="P192" s="297"/>
      <c r="Q192" s="296"/>
      <c r="R192" s="296"/>
      <c r="S192" s="296"/>
      <c r="T192" s="297"/>
      <c r="U192" s="296"/>
      <c r="V192" s="296"/>
      <c r="W192" s="296"/>
      <c r="X192" s="297"/>
    </row>
    <row r="193" spans="2:24">
      <c r="B193" s="296"/>
      <c r="C193" s="297"/>
      <c r="D193" s="296"/>
      <c r="E193" s="296"/>
      <c r="F193" s="296"/>
      <c r="G193" s="296"/>
      <c r="H193" s="297"/>
      <c r="I193" s="296"/>
      <c r="J193" s="296"/>
      <c r="K193" s="296"/>
      <c r="L193" s="297"/>
      <c r="M193" s="296"/>
      <c r="N193" s="296"/>
      <c r="O193" s="296"/>
      <c r="P193" s="297"/>
      <c r="Q193" s="296"/>
      <c r="R193" s="296"/>
      <c r="S193" s="296"/>
      <c r="T193" s="297"/>
      <c r="U193" s="296"/>
      <c r="V193" s="296"/>
      <c r="W193" s="296"/>
      <c r="X193" s="297"/>
    </row>
    <row r="194" spans="2:24">
      <c r="B194" s="296"/>
      <c r="C194" s="297"/>
      <c r="D194" s="296"/>
      <c r="E194" s="296"/>
      <c r="F194" s="296"/>
      <c r="G194" s="296"/>
      <c r="H194" s="297"/>
      <c r="I194" s="296"/>
      <c r="J194" s="296"/>
      <c r="K194" s="296"/>
      <c r="L194" s="297"/>
      <c r="M194" s="296"/>
      <c r="N194" s="296"/>
      <c r="O194" s="296"/>
      <c r="P194" s="297"/>
      <c r="Q194" s="296"/>
      <c r="R194" s="296"/>
      <c r="S194" s="296"/>
      <c r="T194" s="297"/>
      <c r="U194" s="296"/>
      <c r="V194" s="296"/>
      <c r="W194" s="296"/>
      <c r="X194" s="297"/>
    </row>
    <row r="195" spans="2:24">
      <c r="B195" s="296"/>
      <c r="C195" s="297"/>
      <c r="D195" s="296"/>
      <c r="E195" s="296"/>
      <c r="F195" s="296"/>
      <c r="G195" s="296"/>
      <c r="H195" s="297"/>
      <c r="I195" s="296"/>
      <c r="J195" s="296"/>
      <c r="K195" s="296"/>
      <c r="L195" s="297"/>
      <c r="M195" s="296"/>
      <c r="N195" s="296"/>
      <c r="O195" s="296"/>
      <c r="P195" s="297"/>
      <c r="Q195" s="296"/>
      <c r="R195" s="296"/>
      <c r="S195" s="296"/>
      <c r="T195" s="297"/>
      <c r="U195" s="296"/>
      <c r="V195" s="296"/>
      <c r="W195" s="296"/>
      <c r="X195" s="297"/>
    </row>
    <row r="196" spans="2:24">
      <c r="B196" s="296"/>
      <c r="C196" s="297"/>
      <c r="D196" s="296"/>
      <c r="E196" s="296"/>
      <c r="F196" s="296"/>
      <c r="G196" s="296"/>
      <c r="H196" s="297"/>
      <c r="I196" s="296"/>
      <c r="J196" s="296"/>
      <c r="K196" s="296"/>
      <c r="L196" s="297"/>
      <c r="M196" s="296"/>
      <c r="N196" s="296"/>
      <c r="O196" s="296"/>
      <c r="P196" s="297"/>
      <c r="Q196" s="296"/>
      <c r="R196" s="296"/>
      <c r="S196" s="296"/>
      <c r="T196" s="297"/>
      <c r="U196" s="296"/>
      <c r="V196" s="296"/>
      <c r="W196" s="296"/>
      <c r="X196" s="297"/>
    </row>
    <row r="197" spans="2:24">
      <c r="B197" s="296"/>
      <c r="C197" s="297"/>
      <c r="D197" s="296"/>
      <c r="E197" s="296"/>
      <c r="F197" s="296"/>
      <c r="G197" s="296"/>
      <c r="H197" s="297"/>
      <c r="I197" s="296"/>
      <c r="J197" s="296"/>
      <c r="K197" s="296"/>
      <c r="L197" s="297"/>
      <c r="M197" s="296"/>
      <c r="N197" s="296"/>
      <c r="O197" s="296"/>
      <c r="P197" s="297"/>
      <c r="Q197" s="296"/>
      <c r="R197" s="296"/>
      <c r="S197" s="296"/>
      <c r="T197" s="297"/>
      <c r="U197" s="296"/>
      <c r="V197" s="296"/>
      <c r="W197" s="296"/>
      <c r="X197" s="297"/>
    </row>
    <row r="198" spans="2:24">
      <c r="B198" s="296"/>
      <c r="C198" s="297"/>
      <c r="D198" s="296"/>
      <c r="E198" s="296"/>
      <c r="F198" s="296"/>
      <c r="G198" s="296"/>
      <c r="H198" s="297"/>
      <c r="I198" s="296"/>
      <c r="J198" s="296"/>
      <c r="K198" s="296"/>
      <c r="L198" s="297"/>
      <c r="M198" s="296"/>
      <c r="N198" s="296"/>
      <c r="O198" s="296"/>
      <c r="P198" s="297"/>
      <c r="Q198" s="296"/>
      <c r="R198" s="296"/>
      <c r="S198" s="296"/>
      <c r="T198" s="297"/>
      <c r="U198" s="296"/>
      <c r="V198" s="296"/>
      <c r="W198" s="296"/>
      <c r="X198" s="297"/>
    </row>
    <row r="199" spans="2:24">
      <c r="B199" s="296"/>
      <c r="C199" s="297"/>
      <c r="D199" s="296"/>
      <c r="E199" s="296"/>
      <c r="F199" s="296"/>
      <c r="G199" s="296"/>
      <c r="H199" s="297"/>
      <c r="I199" s="296"/>
      <c r="J199" s="296"/>
      <c r="K199" s="296"/>
      <c r="L199" s="297"/>
      <c r="M199" s="296"/>
      <c r="N199" s="296"/>
      <c r="O199" s="296"/>
      <c r="P199" s="297"/>
      <c r="Q199" s="296"/>
      <c r="R199" s="296"/>
      <c r="S199" s="296"/>
      <c r="T199" s="297"/>
      <c r="U199" s="296"/>
      <c r="V199" s="296"/>
      <c r="W199" s="296"/>
      <c r="X199" s="297"/>
    </row>
    <row r="200" spans="2:24">
      <c r="B200" s="296"/>
      <c r="C200" s="297"/>
      <c r="D200" s="296"/>
      <c r="E200" s="296"/>
      <c r="F200" s="296"/>
      <c r="G200" s="296"/>
      <c r="H200" s="297"/>
      <c r="I200" s="296"/>
      <c r="J200" s="296"/>
      <c r="K200" s="296"/>
      <c r="L200" s="297"/>
      <c r="M200" s="296"/>
      <c r="N200" s="296"/>
      <c r="O200" s="296"/>
      <c r="P200" s="297"/>
      <c r="Q200" s="296"/>
      <c r="R200" s="296"/>
      <c r="S200" s="296"/>
      <c r="T200" s="297"/>
      <c r="U200" s="296"/>
      <c r="V200" s="296"/>
      <c r="W200" s="296"/>
      <c r="X200" s="297"/>
    </row>
    <row r="201" spans="2:24">
      <c r="B201" s="296"/>
      <c r="C201" s="297"/>
      <c r="D201" s="296"/>
      <c r="E201" s="296"/>
      <c r="F201" s="296"/>
      <c r="G201" s="296"/>
      <c r="H201" s="297"/>
      <c r="I201" s="296"/>
      <c r="J201" s="296"/>
      <c r="K201" s="296"/>
      <c r="L201" s="297"/>
      <c r="M201" s="296"/>
      <c r="N201" s="296"/>
      <c r="O201" s="296"/>
      <c r="P201" s="297"/>
      <c r="Q201" s="296"/>
      <c r="R201" s="296"/>
      <c r="S201" s="296"/>
      <c r="T201" s="297"/>
      <c r="U201" s="296"/>
      <c r="V201" s="296"/>
      <c r="W201" s="296"/>
      <c r="X201" s="297"/>
    </row>
    <row r="202" spans="2:24">
      <c r="B202" s="296"/>
      <c r="C202" s="297"/>
      <c r="D202" s="296"/>
      <c r="E202" s="296"/>
      <c r="F202" s="296"/>
      <c r="G202" s="296"/>
      <c r="H202" s="297"/>
      <c r="I202" s="296"/>
      <c r="J202" s="296"/>
      <c r="K202" s="296"/>
      <c r="L202" s="297"/>
      <c r="M202" s="296"/>
      <c r="N202" s="296"/>
      <c r="O202" s="296"/>
      <c r="P202" s="297"/>
      <c r="Q202" s="296"/>
      <c r="R202" s="296"/>
      <c r="S202" s="296"/>
      <c r="T202" s="297"/>
      <c r="U202" s="296"/>
      <c r="V202" s="296"/>
      <c r="W202" s="296"/>
      <c r="X202" s="297"/>
    </row>
    <row r="203" spans="2:24">
      <c r="B203" s="296"/>
      <c r="C203" s="297"/>
      <c r="D203" s="296"/>
      <c r="E203" s="296"/>
      <c r="F203" s="296"/>
      <c r="G203" s="296"/>
      <c r="H203" s="297"/>
      <c r="I203" s="296"/>
      <c r="J203" s="296"/>
      <c r="K203" s="296"/>
      <c r="L203" s="297"/>
      <c r="M203" s="296"/>
      <c r="N203" s="296"/>
      <c r="O203" s="296"/>
      <c r="P203" s="297"/>
      <c r="Q203" s="296"/>
      <c r="R203" s="296"/>
      <c r="S203" s="296"/>
      <c r="T203" s="297"/>
      <c r="U203" s="296"/>
      <c r="V203" s="296"/>
      <c r="W203" s="296"/>
      <c r="X203" s="297"/>
    </row>
    <row r="204" spans="2:24">
      <c r="B204" s="296"/>
      <c r="C204" s="297"/>
      <c r="D204" s="296"/>
      <c r="E204" s="296"/>
      <c r="F204" s="296"/>
      <c r="G204" s="296"/>
      <c r="H204" s="297"/>
      <c r="I204" s="296"/>
      <c r="J204" s="296"/>
      <c r="K204" s="296"/>
      <c r="L204" s="297"/>
      <c r="M204" s="296"/>
      <c r="N204" s="296"/>
      <c r="O204" s="296"/>
      <c r="P204" s="297"/>
      <c r="Q204" s="296"/>
      <c r="R204" s="296"/>
      <c r="S204" s="296"/>
      <c r="T204" s="297"/>
      <c r="U204" s="296"/>
      <c r="V204" s="296"/>
      <c r="W204" s="296"/>
      <c r="X204" s="297"/>
    </row>
    <row r="205" spans="2:24">
      <c r="B205" s="296"/>
      <c r="C205" s="297"/>
      <c r="D205" s="296"/>
      <c r="E205" s="296"/>
      <c r="F205" s="296"/>
      <c r="G205" s="296"/>
      <c r="H205" s="297"/>
      <c r="I205" s="296"/>
      <c r="J205" s="296"/>
      <c r="K205" s="296"/>
      <c r="L205" s="297"/>
      <c r="M205" s="296"/>
      <c r="N205" s="296"/>
      <c r="O205" s="296"/>
      <c r="P205" s="297"/>
      <c r="Q205" s="296"/>
      <c r="R205" s="296"/>
      <c r="S205" s="296"/>
      <c r="T205" s="297"/>
      <c r="U205" s="296"/>
      <c r="V205" s="296"/>
      <c r="W205" s="296"/>
      <c r="X205" s="297"/>
    </row>
    <row r="206" spans="2:24">
      <c r="B206" s="296"/>
      <c r="C206" s="297"/>
      <c r="D206" s="296"/>
      <c r="E206" s="296"/>
      <c r="F206" s="296"/>
      <c r="G206" s="296"/>
      <c r="H206" s="297"/>
      <c r="I206" s="296"/>
      <c r="J206" s="296"/>
      <c r="K206" s="296"/>
      <c r="L206" s="297"/>
      <c r="M206" s="296"/>
      <c r="N206" s="296"/>
      <c r="O206" s="296"/>
      <c r="P206" s="297"/>
      <c r="Q206" s="296"/>
      <c r="R206" s="296"/>
      <c r="S206" s="296"/>
      <c r="T206" s="297"/>
      <c r="U206" s="296"/>
      <c r="V206" s="296"/>
      <c r="W206" s="296"/>
      <c r="X206" s="297"/>
    </row>
    <row r="207" spans="2:24">
      <c r="B207" s="296"/>
      <c r="C207" s="297"/>
      <c r="D207" s="296"/>
      <c r="E207" s="296"/>
      <c r="F207" s="296"/>
      <c r="G207" s="296"/>
      <c r="H207" s="297"/>
      <c r="I207" s="296"/>
      <c r="J207" s="296"/>
      <c r="K207" s="296"/>
      <c r="L207" s="297"/>
      <c r="M207" s="296"/>
      <c r="N207" s="296"/>
      <c r="O207" s="296"/>
      <c r="P207" s="297"/>
      <c r="Q207" s="296"/>
      <c r="R207" s="296"/>
      <c r="S207" s="296"/>
      <c r="T207" s="297"/>
      <c r="U207" s="296"/>
      <c r="V207" s="296"/>
      <c r="W207" s="296"/>
      <c r="X207" s="297"/>
    </row>
    <row r="208" spans="2:24">
      <c r="B208" s="296"/>
      <c r="C208" s="297"/>
      <c r="D208" s="296"/>
      <c r="E208" s="296"/>
      <c r="F208" s="296"/>
      <c r="G208" s="296"/>
      <c r="H208" s="297"/>
      <c r="I208" s="296"/>
      <c r="J208" s="296"/>
      <c r="K208" s="296"/>
      <c r="L208" s="297"/>
      <c r="M208" s="296"/>
      <c r="N208" s="296"/>
      <c r="O208" s="296"/>
      <c r="P208" s="297"/>
      <c r="Q208" s="296"/>
      <c r="R208" s="296"/>
      <c r="S208" s="296"/>
      <c r="T208" s="297"/>
      <c r="U208" s="296"/>
      <c r="V208" s="296"/>
      <c r="W208" s="296"/>
      <c r="X208" s="297"/>
    </row>
    <row r="209" spans="2:24">
      <c r="B209" s="296"/>
      <c r="C209" s="297"/>
      <c r="D209" s="296"/>
      <c r="E209" s="296"/>
      <c r="F209" s="296"/>
      <c r="G209" s="296"/>
      <c r="H209" s="297"/>
      <c r="I209" s="296"/>
      <c r="J209" s="296"/>
      <c r="K209" s="296"/>
      <c r="L209" s="297"/>
      <c r="M209" s="296"/>
      <c r="N209" s="296"/>
      <c r="O209" s="296"/>
      <c r="P209" s="297"/>
      <c r="Q209" s="296"/>
      <c r="R209" s="296"/>
      <c r="S209" s="296"/>
      <c r="T209" s="297"/>
      <c r="U209" s="296"/>
      <c r="V209" s="296"/>
      <c r="W209" s="296"/>
      <c r="X209" s="297"/>
    </row>
    <row r="210" spans="2:24">
      <c r="B210" s="296"/>
      <c r="C210" s="297"/>
      <c r="D210" s="296"/>
      <c r="E210" s="296"/>
      <c r="F210" s="296"/>
      <c r="G210" s="296"/>
      <c r="H210" s="297"/>
      <c r="I210" s="296"/>
      <c r="J210" s="296"/>
      <c r="K210" s="296"/>
      <c r="L210" s="297"/>
      <c r="M210" s="296"/>
      <c r="N210" s="296"/>
      <c r="O210" s="296"/>
      <c r="P210" s="297"/>
      <c r="Q210" s="296"/>
      <c r="R210" s="296"/>
      <c r="S210" s="296"/>
      <c r="T210" s="297"/>
      <c r="U210" s="296"/>
      <c r="V210" s="296"/>
      <c r="W210" s="296"/>
      <c r="X210" s="297"/>
    </row>
    <row r="211" spans="2:24">
      <c r="B211" s="296"/>
      <c r="C211" s="297"/>
      <c r="D211" s="296"/>
      <c r="E211" s="296"/>
      <c r="F211" s="296"/>
      <c r="G211" s="296"/>
      <c r="H211" s="297"/>
      <c r="I211" s="296"/>
      <c r="J211" s="296"/>
      <c r="K211" s="296"/>
      <c r="L211" s="297"/>
      <c r="M211" s="296"/>
      <c r="N211" s="296"/>
      <c r="O211" s="296"/>
      <c r="P211" s="297"/>
      <c r="Q211" s="296"/>
      <c r="R211" s="296"/>
      <c r="S211" s="296"/>
      <c r="T211" s="297"/>
      <c r="U211" s="296"/>
      <c r="V211" s="296"/>
      <c r="W211" s="296"/>
      <c r="X211" s="297"/>
    </row>
    <row r="212" spans="2:24">
      <c r="B212" s="296"/>
      <c r="C212" s="297"/>
      <c r="D212" s="296"/>
      <c r="E212" s="296"/>
      <c r="F212" s="296"/>
      <c r="G212" s="296"/>
      <c r="H212" s="297"/>
      <c r="I212" s="296"/>
      <c r="J212" s="296"/>
      <c r="K212" s="296"/>
      <c r="L212" s="297"/>
      <c r="M212" s="296"/>
      <c r="N212" s="296"/>
      <c r="O212" s="296"/>
      <c r="P212" s="297"/>
      <c r="Q212" s="296"/>
      <c r="R212" s="296"/>
      <c r="S212" s="296"/>
      <c r="T212" s="297"/>
      <c r="U212" s="296"/>
      <c r="V212" s="296"/>
      <c r="W212" s="296"/>
      <c r="X212" s="297"/>
    </row>
    <row r="213" spans="2:24">
      <c r="B213" s="296"/>
      <c r="C213" s="297"/>
      <c r="D213" s="296"/>
      <c r="E213" s="296"/>
      <c r="F213" s="296"/>
      <c r="G213" s="296"/>
      <c r="H213" s="297"/>
      <c r="I213" s="296"/>
      <c r="J213" s="296"/>
      <c r="K213" s="296"/>
      <c r="L213" s="297"/>
      <c r="M213" s="296"/>
      <c r="N213" s="296"/>
      <c r="O213" s="296"/>
      <c r="P213" s="297"/>
      <c r="Q213" s="296"/>
      <c r="R213" s="296"/>
      <c r="S213" s="296"/>
      <c r="T213" s="297"/>
      <c r="U213" s="296"/>
      <c r="V213" s="296"/>
      <c r="W213" s="296"/>
      <c r="X213" s="297"/>
    </row>
    <row r="214" spans="2:24">
      <c r="B214" s="296"/>
      <c r="C214" s="297"/>
      <c r="D214" s="296"/>
      <c r="E214" s="296"/>
      <c r="F214" s="296"/>
      <c r="G214" s="296"/>
      <c r="H214" s="297"/>
      <c r="I214" s="296"/>
      <c r="J214" s="296"/>
      <c r="K214" s="296"/>
      <c r="L214" s="297"/>
      <c r="M214" s="296"/>
      <c r="N214" s="296"/>
      <c r="O214" s="296"/>
      <c r="P214" s="297"/>
      <c r="Q214" s="296"/>
      <c r="R214" s="296"/>
      <c r="S214" s="296"/>
      <c r="T214" s="297"/>
      <c r="U214" s="296"/>
      <c r="V214" s="296"/>
      <c r="W214" s="296"/>
      <c r="X214" s="297"/>
    </row>
    <row r="215" spans="2:24">
      <c r="B215" s="296"/>
      <c r="C215" s="297"/>
      <c r="D215" s="296"/>
      <c r="E215" s="296"/>
      <c r="F215" s="296"/>
      <c r="G215" s="296"/>
      <c r="H215" s="297"/>
      <c r="I215" s="296"/>
      <c r="J215" s="296"/>
      <c r="K215" s="296"/>
      <c r="L215" s="297"/>
      <c r="M215" s="296"/>
      <c r="N215" s="296"/>
      <c r="O215" s="296"/>
      <c r="P215" s="297"/>
      <c r="Q215" s="296"/>
      <c r="R215" s="296"/>
      <c r="S215" s="296"/>
      <c r="T215" s="297"/>
      <c r="U215" s="296"/>
      <c r="V215" s="296"/>
      <c r="W215" s="296"/>
      <c r="X215" s="297"/>
    </row>
    <row r="216" spans="2:24">
      <c r="B216" s="296"/>
      <c r="C216" s="297"/>
      <c r="D216" s="296"/>
      <c r="E216" s="296"/>
      <c r="F216" s="296"/>
      <c r="G216" s="296"/>
      <c r="H216" s="297"/>
      <c r="I216" s="296"/>
      <c r="J216" s="296"/>
      <c r="K216" s="296"/>
      <c r="L216" s="297"/>
      <c r="M216" s="296"/>
      <c r="N216" s="296"/>
      <c r="O216" s="296"/>
      <c r="P216" s="297"/>
      <c r="Q216" s="296"/>
      <c r="R216" s="296"/>
      <c r="S216" s="296"/>
      <c r="T216" s="297"/>
      <c r="U216" s="296"/>
      <c r="V216" s="296"/>
      <c r="W216" s="296"/>
      <c r="X216" s="297"/>
    </row>
    <row r="217" spans="2:24">
      <c r="B217" s="296"/>
      <c r="C217" s="297"/>
      <c r="D217" s="296"/>
      <c r="E217" s="296"/>
      <c r="F217" s="296"/>
      <c r="G217" s="296"/>
      <c r="H217" s="297"/>
      <c r="I217" s="296"/>
      <c r="J217" s="296"/>
      <c r="K217" s="296"/>
      <c r="L217" s="297"/>
      <c r="M217" s="296"/>
      <c r="N217" s="296"/>
      <c r="O217" s="296"/>
      <c r="P217" s="297"/>
      <c r="Q217" s="296"/>
      <c r="R217" s="296"/>
      <c r="S217" s="296"/>
      <c r="T217" s="297"/>
      <c r="U217" s="296"/>
      <c r="V217" s="296"/>
      <c r="W217" s="296"/>
      <c r="X217" s="297"/>
    </row>
    <row r="218" spans="2:24">
      <c r="B218" s="296"/>
      <c r="C218" s="297"/>
      <c r="D218" s="296"/>
      <c r="E218" s="296"/>
      <c r="F218" s="296"/>
      <c r="G218" s="296"/>
      <c r="H218" s="297"/>
      <c r="I218" s="296"/>
      <c r="J218" s="296"/>
      <c r="K218" s="296"/>
      <c r="L218" s="297"/>
      <c r="M218" s="296"/>
      <c r="N218" s="296"/>
      <c r="O218" s="296"/>
      <c r="P218" s="297"/>
      <c r="Q218" s="296"/>
      <c r="R218" s="296"/>
      <c r="S218" s="296"/>
      <c r="T218" s="297"/>
      <c r="U218" s="296"/>
      <c r="V218" s="296"/>
      <c r="W218" s="296"/>
      <c r="X218" s="297"/>
    </row>
    <row r="219" spans="2:24">
      <c r="B219" s="296"/>
      <c r="C219" s="297"/>
      <c r="D219" s="296"/>
      <c r="E219" s="296"/>
      <c r="F219" s="296"/>
      <c r="G219" s="296"/>
      <c r="H219" s="297"/>
      <c r="I219" s="296"/>
      <c r="J219" s="296"/>
      <c r="K219" s="296"/>
      <c r="L219" s="297"/>
      <c r="M219" s="296"/>
      <c r="N219" s="296"/>
      <c r="O219" s="296"/>
      <c r="P219" s="297"/>
      <c r="Q219" s="296"/>
      <c r="R219" s="296"/>
      <c r="S219" s="296"/>
      <c r="T219" s="297"/>
      <c r="U219" s="296"/>
      <c r="V219" s="296"/>
      <c r="W219" s="296"/>
      <c r="X219" s="297"/>
    </row>
    <row r="220" spans="2:24">
      <c r="B220" s="296"/>
      <c r="C220" s="297"/>
      <c r="D220" s="296"/>
      <c r="E220" s="296"/>
      <c r="F220" s="296"/>
      <c r="G220" s="296"/>
      <c r="H220" s="297"/>
      <c r="I220" s="296"/>
      <c r="J220" s="296"/>
      <c r="K220" s="296"/>
      <c r="L220" s="297"/>
      <c r="M220" s="296"/>
      <c r="N220" s="296"/>
      <c r="O220" s="296"/>
      <c r="P220" s="297"/>
      <c r="Q220" s="296"/>
      <c r="R220" s="296"/>
      <c r="S220" s="296"/>
      <c r="T220" s="297"/>
      <c r="U220" s="296"/>
      <c r="V220" s="296"/>
      <c r="W220" s="296"/>
      <c r="X220" s="297"/>
    </row>
    <row r="221" spans="2:24">
      <c r="B221" s="296"/>
      <c r="C221" s="297"/>
      <c r="D221" s="296"/>
      <c r="E221" s="296"/>
      <c r="F221" s="296"/>
      <c r="G221" s="296"/>
      <c r="H221" s="297"/>
      <c r="I221" s="296"/>
      <c r="J221" s="296"/>
      <c r="K221" s="296"/>
      <c r="L221" s="297"/>
      <c r="M221" s="296"/>
      <c r="N221" s="296"/>
      <c r="O221" s="296"/>
      <c r="P221" s="297"/>
      <c r="Q221" s="296"/>
      <c r="R221" s="296"/>
      <c r="S221" s="296"/>
      <c r="T221" s="297"/>
      <c r="U221" s="296"/>
      <c r="V221" s="296"/>
      <c r="W221" s="296"/>
      <c r="X221" s="297"/>
    </row>
    <row r="222" spans="2:24">
      <c r="B222" s="296"/>
      <c r="C222" s="297"/>
      <c r="D222" s="296"/>
      <c r="E222" s="296"/>
      <c r="F222" s="296"/>
      <c r="G222" s="296"/>
      <c r="H222" s="297"/>
      <c r="I222" s="296"/>
      <c r="J222" s="296"/>
      <c r="K222" s="296"/>
      <c r="L222" s="297"/>
      <c r="M222" s="296"/>
      <c r="N222" s="296"/>
      <c r="O222" s="296"/>
      <c r="P222" s="297"/>
      <c r="Q222" s="296"/>
      <c r="R222" s="296"/>
      <c r="S222" s="296"/>
      <c r="T222" s="297"/>
      <c r="U222" s="296"/>
      <c r="V222" s="296"/>
      <c r="W222" s="296"/>
      <c r="X222" s="297"/>
    </row>
    <row r="223" spans="2:24">
      <c r="B223" s="296"/>
      <c r="C223" s="297"/>
      <c r="D223" s="296"/>
      <c r="E223" s="296"/>
      <c r="F223" s="296"/>
      <c r="G223" s="296"/>
      <c r="H223" s="297"/>
      <c r="I223" s="296"/>
      <c r="J223" s="296"/>
      <c r="K223" s="296"/>
      <c r="L223" s="297"/>
      <c r="M223" s="296"/>
      <c r="N223" s="296"/>
      <c r="O223" s="296"/>
      <c r="P223" s="297"/>
      <c r="Q223" s="296"/>
      <c r="R223" s="296"/>
      <c r="S223" s="296"/>
      <c r="T223" s="297"/>
      <c r="U223" s="296"/>
      <c r="V223" s="296"/>
      <c r="W223" s="296"/>
      <c r="X223" s="297"/>
    </row>
    <row r="224" spans="2:24">
      <c r="B224" s="296"/>
      <c r="C224" s="297"/>
      <c r="D224" s="296"/>
      <c r="E224" s="296"/>
      <c r="F224" s="296"/>
      <c r="G224" s="296"/>
      <c r="H224" s="297"/>
      <c r="I224" s="296"/>
      <c r="J224" s="296"/>
      <c r="K224" s="296"/>
      <c r="L224" s="297"/>
      <c r="M224" s="296"/>
      <c r="N224" s="296"/>
      <c r="O224" s="296"/>
      <c r="P224" s="297"/>
      <c r="Q224" s="296"/>
      <c r="R224" s="296"/>
      <c r="S224" s="296"/>
      <c r="T224" s="297"/>
      <c r="U224" s="296"/>
      <c r="V224" s="296"/>
      <c r="W224" s="296"/>
      <c r="X224" s="297"/>
    </row>
    <row r="225" spans="2:24">
      <c r="B225" s="296"/>
      <c r="C225" s="297"/>
      <c r="D225" s="296"/>
      <c r="E225" s="296"/>
      <c r="F225" s="296"/>
      <c r="G225" s="296"/>
      <c r="H225" s="297"/>
      <c r="I225" s="296"/>
      <c r="J225" s="296"/>
      <c r="K225" s="296"/>
      <c r="L225" s="297"/>
      <c r="M225" s="296"/>
      <c r="N225" s="296"/>
      <c r="O225" s="296"/>
      <c r="P225" s="297"/>
      <c r="Q225" s="296"/>
      <c r="R225" s="296"/>
      <c r="S225" s="296"/>
      <c r="T225" s="297"/>
      <c r="U225" s="296"/>
      <c r="V225" s="296"/>
      <c r="W225" s="296"/>
      <c r="X225" s="297"/>
    </row>
    <row r="226" spans="2:24">
      <c r="B226" s="296"/>
      <c r="C226" s="297"/>
      <c r="D226" s="296"/>
      <c r="E226" s="296"/>
      <c r="F226" s="296"/>
      <c r="G226" s="296"/>
      <c r="H226" s="297"/>
      <c r="I226" s="296"/>
      <c r="J226" s="296"/>
      <c r="K226" s="296"/>
      <c r="L226" s="297"/>
      <c r="M226" s="296"/>
      <c r="N226" s="296"/>
      <c r="O226" s="296"/>
      <c r="P226" s="297"/>
      <c r="Q226" s="296"/>
      <c r="R226" s="296"/>
      <c r="S226" s="296"/>
      <c r="T226" s="297"/>
      <c r="U226" s="296"/>
      <c r="V226" s="296"/>
      <c r="W226" s="296"/>
      <c r="X226" s="297"/>
    </row>
    <row r="227" spans="2:24">
      <c r="B227" s="296"/>
      <c r="C227" s="297"/>
      <c r="D227" s="296"/>
      <c r="E227" s="296"/>
      <c r="F227" s="296"/>
      <c r="G227" s="296"/>
      <c r="H227" s="297"/>
      <c r="I227" s="296"/>
      <c r="J227" s="296"/>
      <c r="K227" s="296"/>
      <c r="L227" s="297"/>
      <c r="M227" s="296"/>
      <c r="N227" s="296"/>
      <c r="O227" s="296"/>
      <c r="P227" s="297"/>
      <c r="Q227" s="296"/>
      <c r="R227" s="296"/>
      <c r="S227" s="296"/>
      <c r="T227" s="297"/>
      <c r="U227" s="296"/>
      <c r="V227" s="296"/>
      <c r="W227" s="296"/>
      <c r="X227" s="297"/>
    </row>
    <row r="228" spans="2:24">
      <c r="B228" s="296"/>
      <c r="C228" s="297"/>
      <c r="D228" s="296"/>
      <c r="E228" s="296"/>
      <c r="F228" s="296"/>
      <c r="G228" s="296"/>
      <c r="H228" s="297"/>
      <c r="I228" s="296"/>
      <c r="J228" s="296"/>
      <c r="K228" s="296"/>
      <c r="L228" s="297"/>
      <c r="M228" s="296"/>
      <c r="N228" s="296"/>
      <c r="O228" s="296"/>
      <c r="P228" s="297"/>
      <c r="Q228" s="296"/>
      <c r="R228" s="296"/>
      <c r="S228" s="296"/>
      <c r="T228" s="297"/>
      <c r="U228" s="296"/>
      <c r="V228" s="296"/>
      <c r="W228" s="296"/>
      <c r="X228" s="297"/>
    </row>
    <row r="229" spans="2:24">
      <c r="B229" s="296"/>
      <c r="C229" s="297"/>
      <c r="D229" s="296"/>
      <c r="E229" s="296"/>
      <c r="F229" s="296"/>
      <c r="G229" s="296"/>
      <c r="H229" s="297"/>
      <c r="I229" s="296"/>
      <c r="J229" s="296"/>
      <c r="K229" s="296"/>
      <c r="L229" s="297"/>
      <c r="M229" s="296"/>
      <c r="N229" s="296"/>
      <c r="O229" s="296"/>
      <c r="P229" s="297"/>
      <c r="Q229" s="296"/>
      <c r="R229" s="296"/>
      <c r="S229" s="296"/>
      <c r="T229" s="297"/>
      <c r="U229" s="296"/>
      <c r="V229" s="296"/>
      <c r="W229" s="296"/>
      <c r="X229" s="297"/>
    </row>
    <row r="230" spans="2:24">
      <c r="B230" s="296"/>
      <c r="C230" s="297"/>
      <c r="D230" s="296"/>
      <c r="E230" s="296"/>
      <c r="F230" s="296"/>
      <c r="G230" s="296"/>
      <c r="H230" s="297"/>
      <c r="I230" s="296"/>
      <c r="J230" s="296"/>
      <c r="K230" s="296"/>
      <c r="L230" s="297"/>
      <c r="M230" s="296"/>
      <c r="N230" s="296"/>
      <c r="O230" s="296"/>
      <c r="P230" s="297"/>
      <c r="Q230" s="296"/>
      <c r="R230" s="296"/>
      <c r="S230" s="296"/>
      <c r="T230" s="297"/>
      <c r="U230" s="296"/>
      <c r="V230" s="296"/>
      <c r="W230" s="296"/>
      <c r="X230" s="297"/>
    </row>
    <row r="231" spans="2:24">
      <c r="B231" s="296"/>
      <c r="C231" s="297"/>
      <c r="D231" s="296"/>
      <c r="E231" s="296"/>
      <c r="F231" s="296"/>
      <c r="G231" s="296"/>
      <c r="H231" s="297"/>
      <c r="I231" s="296"/>
      <c r="J231" s="296"/>
      <c r="K231" s="296"/>
      <c r="L231" s="297"/>
      <c r="M231" s="296"/>
      <c r="N231" s="296"/>
      <c r="O231" s="296"/>
      <c r="P231" s="297"/>
      <c r="Q231" s="296"/>
      <c r="R231" s="296"/>
      <c r="S231" s="296"/>
      <c r="T231" s="297"/>
      <c r="U231" s="296"/>
      <c r="V231" s="296"/>
      <c r="W231" s="296"/>
      <c r="X231" s="297"/>
    </row>
    <row r="232" spans="2:24">
      <c r="B232" s="296"/>
      <c r="C232" s="297"/>
      <c r="D232" s="296"/>
      <c r="E232" s="296"/>
      <c r="F232" s="296"/>
      <c r="G232" s="296"/>
      <c r="H232" s="297"/>
      <c r="I232" s="296"/>
      <c r="J232" s="296"/>
      <c r="K232" s="296"/>
      <c r="L232" s="297"/>
      <c r="M232" s="296"/>
      <c r="N232" s="296"/>
      <c r="O232" s="296"/>
      <c r="P232" s="297"/>
      <c r="Q232" s="296"/>
      <c r="R232" s="296"/>
      <c r="S232" s="296"/>
      <c r="T232" s="297"/>
      <c r="U232" s="296"/>
      <c r="V232" s="296"/>
      <c r="W232" s="296"/>
      <c r="X232" s="297"/>
    </row>
    <row r="233" spans="2:24">
      <c r="B233" s="296"/>
      <c r="C233" s="297"/>
      <c r="D233" s="296"/>
      <c r="E233" s="296"/>
      <c r="F233" s="296"/>
      <c r="G233" s="296"/>
      <c r="H233" s="297"/>
      <c r="I233" s="296"/>
      <c r="J233" s="296"/>
      <c r="K233" s="296"/>
      <c r="L233" s="297"/>
      <c r="M233" s="296"/>
      <c r="N233" s="296"/>
      <c r="O233" s="296"/>
      <c r="P233" s="297"/>
      <c r="Q233" s="296"/>
      <c r="R233" s="296"/>
      <c r="S233" s="296"/>
      <c r="T233" s="297"/>
      <c r="U233" s="296"/>
      <c r="V233" s="296"/>
      <c r="W233" s="296"/>
      <c r="X233" s="297"/>
    </row>
    <row r="234" spans="2:24">
      <c r="B234" s="296"/>
      <c r="C234" s="297"/>
      <c r="D234" s="296"/>
      <c r="E234" s="296"/>
      <c r="F234" s="296"/>
      <c r="G234" s="296"/>
      <c r="H234" s="297"/>
      <c r="I234" s="296"/>
      <c r="J234" s="296"/>
      <c r="K234" s="296"/>
      <c r="L234" s="297"/>
      <c r="M234" s="296"/>
      <c r="N234" s="296"/>
      <c r="O234" s="296"/>
      <c r="P234" s="297"/>
      <c r="Q234" s="296"/>
      <c r="R234" s="296"/>
      <c r="S234" s="296"/>
      <c r="T234" s="297"/>
      <c r="U234" s="296"/>
      <c r="V234" s="296"/>
      <c r="W234" s="296"/>
      <c r="X234" s="297"/>
    </row>
    <row r="235" spans="2:24">
      <c r="B235" s="296"/>
      <c r="C235" s="297"/>
      <c r="D235" s="296"/>
      <c r="E235" s="296"/>
      <c r="F235" s="296"/>
      <c r="G235" s="296"/>
      <c r="H235" s="297"/>
      <c r="I235" s="296"/>
      <c r="J235" s="296"/>
      <c r="K235" s="296"/>
      <c r="L235" s="297"/>
      <c r="M235" s="296"/>
      <c r="N235" s="296"/>
      <c r="O235" s="296"/>
      <c r="P235" s="297"/>
      <c r="Q235" s="296"/>
      <c r="R235" s="296"/>
      <c r="S235" s="296"/>
      <c r="T235" s="297"/>
      <c r="U235" s="296"/>
      <c r="V235" s="296"/>
      <c r="W235" s="296"/>
      <c r="X235" s="297"/>
    </row>
    <row r="236" spans="2:24">
      <c r="B236" s="296"/>
      <c r="C236" s="297"/>
      <c r="D236" s="296"/>
      <c r="E236" s="296"/>
      <c r="F236" s="296"/>
      <c r="G236" s="296"/>
      <c r="H236" s="297"/>
      <c r="I236" s="296"/>
      <c r="J236" s="296"/>
      <c r="K236" s="296"/>
      <c r="L236" s="297"/>
      <c r="M236" s="296"/>
      <c r="N236" s="296"/>
      <c r="O236" s="296"/>
      <c r="P236" s="297"/>
      <c r="Q236" s="296"/>
      <c r="R236" s="296"/>
      <c r="S236" s="296"/>
      <c r="T236" s="297"/>
      <c r="U236" s="296"/>
      <c r="V236" s="296"/>
      <c r="W236" s="296"/>
      <c r="X236" s="297"/>
    </row>
    <row r="237" spans="2:24">
      <c r="B237" s="296"/>
      <c r="C237" s="297"/>
      <c r="D237" s="296"/>
      <c r="E237" s="296"/>
      <c r="F237" s="296"/>
      <c r="G237" s="296"/>
      <c r="H237" s="297"/>
      <c r="I237" s="296"/>
      <c r="J237" s="296"/>
      <c r="K237" s="296"/>
      <c r="L237" s="297"/>
      <c r="M237" s="296"/>
      <c r="N237" s="296"/>
      <c r="O237" s="296"/>
      <c r="P237" s="297"/>
      <c r="Q237" s="296"/>
      <c r="R237" s="296"/>
      <c r="S237" s="296"/>
      <c r="T237" s="297"/>
      <c r="U237" s="296"/>
      <c r="V237" s="296"/>
      <c r="W237" s="296"/>
      <c r="X237" s="297"/>
    </row>
    <row r="238" spans="2:24">
      <c r="B238" s="296"/>
      <c r="C238" s="297"/>
      <c r="D238" s="296"/>
      <c r="E238" s="296"/>
      <c r="F238" s="296"/>
      <c r="G238" s="296"/>
      <c r="H238" s="297"/>
      <c r="I238" s="296"/>
      <c r="J238" s="296"/>
      <c r="K238" s="296"/>
      <c r="L238" s="297"/>
      <c r="M238" s="296"/>
      <c r="N238" s="296"/>
      <c r="O238" s="296"/>
      <c r="P238" s="297"/>
      <c r="Q238" s="296"/>
      <c r="R238" s="296"/>
      <c r="S238" s="296"/>
      <c r="T238" s="297"/>
      <c r="U238" s="296"/>
      <c r="V238" s="296"/>
      <c r="W238" s="296"/>
      <c r="X238" s="297"/>
    </row>
    <row r="239" spans="2:24">
      <c r="B239" s="296"/>
      <c r="C239" s="297"/>
      <c r="D239" s="296"/>
      <c r="E239" s="296"/>
      <c r="F239" s="296"/>
      <c r="G239" s="296"/>
      <c r="H239" s="297"/>
      <c r="I239" s="296"/>
      <c r="J239" s="296"/>
      <c r="K239" s="296"/>
      <c r="L239" s="297"/>
      <c r="M239" s="296"/>
      <c r="N239" s="296"/>
      <c r="O239" s="296"/>
      <c r="P239" s="297"/>
      <c r="Q239" s="296"/>
      <c r="R239" s="296"/>
      <c r="S239" s="296"/>
      <c r="T239" s="297"/>
      <c r="U239" s="296"/>
      <c r="V239" s="296"/>
      <c r="W239" s="296"/>
      <c r="X239" s="297"/>
    </row>
    <row r="240" spans="2:24">
      <c r="B240" s="296"/>
      <c r="C240" s="297"/>
      <c r="D240" s="296"/>
      <c r="E240" s="296"/>
      <c r="F240" s="296"/>
      <c r="G240" s="296"/>
      <c r="H240" s="297"/>
      <c r="I240" s="296"/>
      <c r="J240" s="296"/>
      <c r="K240" s="296"/>
      <c r="L240" s="297"/>
      <c r="M240" s="296"/>
      <c r="N240" s="296"/>
      <c r="O240" s="296"/>
      <c r="P240" s="297"/>
      <c r="Q240" s="296"/>
      <c r="R240" s="296"/>
      <c r="S240" s="296"/>
      <c r="T240" s="297"/>
      <c r="U240" s="296"/>
      <c r="V240" s="296"/>
      <c r="W240" s="296"/>
      <c r="X240" s="297"/>
    </row>
    <row r="241" spans="2:24">
      <c r="B241" s="296"/>
      <c r="C241" s="297"/>
      <c r="D241" s="296"/>
      <c r="E241" s="296"/>
      <c r="F241" s="296"/>
      <c r="G241" s="296"/>
      <c r="H241" s="297"/>
      <c r="I241" s="296"/>
      <c r="J241" s="296"/>
      <c r="K241" s="296"/>
      <c r="L241" s="297"/>
      <c r="M241" s="296"/>
      <c r="N241" s="296"/>
      <c r="O241" s="296"/>
      <c r="P241" s="297"/>
      <c r="Q241" s="296"/>
      <c r="R241" s="296"/>
      <c r="S241" s="296"/>
      <c r="T241" s="297"/>
      <c r="U241" s="296"/>
      <c r="V241" s="296"/>
      <c r="W241" s="296"/>
      <c r="X241" s="297"/>
    </row>
    <row r="242" spans="2:24">
      <c r="B242" s="296"/>
      <c r="C242" s="297"/>
      <c r="D242" s="296"/>
      <c r="E242" s="296"/>
      <c r="F242" s="296"/>
      <c r="G242" s="296"/>
      <c r="H242" s="297"/>
      <c r="I242" s="296"/>
      <c r="J242" s="296"/>
      <c r="K242" s="296"/>
      <c r="L242" s="297"/>
      <c r="M242" s="296"/>
      <c r="N242" s="296"/>
      <c r="O242" s="296"/>
      <c r="P242" s="297"/>
      <c r="Q242" s="296"/>
      <c r="R242" s="296"/>
      <c r="S242" s="296"/>
      <c r="T242" s="297"/>
      <c r="U242" s="296"/>
      <c r="V242" s="296"/>
      <c r="W242" s="296"/>
      <c r="X242" s="297"/>
    </row>
    <row r="243" spans="2:24">
      <c r="B243" s="296"/>
      <c r="C243" s="297"/>
      <c r="D243" s="296"/>
      <c r="E243" s="296"/>
      <c r="F243" s="296"/>
      <c r="G243" s="296"/>
      <c r="H243" s="297"/>
      <c r="I243" s="296"/>
      <c r="J243" s="296"/>
      <c r="K243" s="296"/>
      <c r="L243" s="297"/>
      <c r="M243" s="296"/>
      <c r="N243" s="296"/>
      <c r="O243" s="296"/>
      <c r="P243" s="297"/>
      <c r="Q243" s="296"/>
      <c r="R243" s="296"/>
      <c r="S243" s="296"/>
      <c r="T243" s="297"/>
      <c r="U243" s="296"/>
      <c r="V243" s="296"/>
      <c r="W243" s="296"/>
      <c r="X243" s="297"/>
    </row>
    <row r="244" spans="2:24">
      <c r="B244" s="296"/>
      <c r="C244" s="297"/>
      <c r="D244" s="296"/>
      <c r="E244" s="296"/>
      <c r="F244" s="296"/>
      <c r="G244" s="296"/>
      <c r="H244" s="297"/>
      <c r="I244" s="296"/>
      <c r="J244" s="296"/>
      <c r="K244" s="296"/>
      <c r="L244" s="297"/>
      <c r="M244" s="296"/>
      <c r="N244" s="296"/>
      <c r="O244" s="296"/>
      <c r="P244" s="297"/>
      <c r="Q244" s="296"/>
      <c r="R244" s="296"/>
      <c r="S244" s="296"/>
      <c r="T244" s="297"/>
      <c r="U244" s="296"/>
      <c r="V244" s="296"/>
      <c r="W244" s="296"/>
      <c r="X244" s="297"/>
    </row>
    <row r="245" spans="2:24">
      <c r="B245" s="296"/>
      <c r="C245" s="297"/>
      <c r="D245" s="296"/>
      <c r="E245" s="296"/>
      <c r="F245" s="296"/>
      <c r="G245" s="296"/>
      <c r="H245" s="297"/>
      <c r="I245" s="296"/>
      <c r="J245" s="296"/>
      <c r="K245" s="296"/>
      <c r="L245" s="297"/>
      <c r="M245" s="296"/>
      <c r="N245" s="296"/>
      <c r="O245" s="296"/>
      <c r="P245" s="297"/>
      <c r="Q245" s="296"/>
      <c r="R245" s="296"/>
      <c r="S245" s="296"/>
      <c r="T245" s="297"/>
      <c r="U245" s="296"/>
      <c r="V245" s="296"/>
      <c r="W245" s="296"/>
      <c r="X245" s="297"/>
    </row>
    <row r="246" spans="2:24">
      <c r="B246" s="296"/>
      <c r="C246" s="297"/>
      <c r="D246" s="296"/>
      <c r="E246" s="296"/>
      <c r="F246" s="296"/>
      <c r="G246" s="296"/>
      <c r="H246" s="297"/>
      <c r="I246" s="296"/>
      <c r="J246" s="296"/>
      <c r="K246" s="296"/>
      <c r="L246" s="297"/>
      <c r="M246" s="296"/>
      <c r="N246" s="296"/>
      <c r="O246" s="296"/>
      <c r="P246" s="297"/>
      <c r="Q246" s="296"/>
      <c r="R246" s="296"/>
      <c r="S246" s="296"/>
      <c r="T246" s="297"/>
      <c r="U246" s="296"/>
      <c r="V246" s="296"/>
      <c r="W246" s="296"/>
      <c r="X246" s="297"/>
    </row>
    <row r="247" spans="2:24">
      <c r="B247" s="296"/>
      <c r="C247" s="297"/>
      <c r="D247" s="296"/>
      <c r="E247" s="296"/>
      <c r="F247" s="296"/>
      <c r="G247" s="296"/>
      <c r="H247" s="297"/>
      <c r="I247" s="296"/>
      <c r="J247" s="296"/>
      <c r="K247" s="296"/>
      <c r="L247" s="297"/>
      <c r="M247" s="296"/>
      <c r="N247" s="296"/>
      <c r="O247" s="296"/>
      <c r="P247" s="297"/>
      <c r="Q247" s="296"/>
      <c r="R247" s="296"/>
      <c r="S247" s="296"/>
      <c r="T247" s="297"/>
      <c r="U247" s="296"/>
      <c r="V247" s="296"/>
      <c r="W247" s="296"/>
      <c r="X247" s="297"/>
    </row>
    <row r="248" spans="2:24">
      <c r="B248" s="296"/>
      <c r="C248" s="297"/>
      <c r="D248" s="296"/>
      <c r="E248" s="296"/>
      <c r="F248" s="296"/>
      <c r="G248" s="296"/>
      <c r="H248" s="297"/>
      <c r="I248" s="296"/>
      <c r="J248" s="296"/>
      <c r="K248" s="296"/>
      <c r="L248" s="297"/>
      <c r="M248" s="296"/>
      <c r="N248" s="296"/>
      <c r="O248" s="296"/>
      <c r="P248" s="297"/>
      <c r="Q248" s="296"/>
      <c r="R248" s="296"/>
      <c r="S248" s="296"/>
      <c r="T248" s="297"/>
      <c r="U248" s="296"/>
      <c r="V248" s="296"/>
      <c r="W248" s="296"/>
      <c r="X248" s="297"/>
    </row>
    <row r="249" spans="2:24">
      <c r="B249" s="296"/>
      <c r="C249" s="297"/>
      <c r="D249" s="296"/>
      <c r="E249" s="296"/>
      <c r="F249" s="296"/>
      <c r="G249" s="296"/>
      <c r="H249" s="297"/>
      <c r="I249" s="296"/>
      <c r="J249" s="296"/>
      <c r="K249" s="296"/>
      <c r="L249" s="297"/>
      <c r="M249" s="296"/>
      <c r="N249" s="296"/>
      <c r="O249" s="296"/>
      <c r="P249" s="297"/>
      <c r="Q249" s="296"/>
      <c r="R249" s="296"/>
      <c r="S249" s="296"/>
      <c r="T249" s="297"/>
      <c r="U249" s="296"/>
      <c r="V249" s="296"/>
      <c r="W249" s="296"/>
      <c r="X249" s="297"/>
    </row>
    <row r="250" spans="2:24">
      <c r="B250" s="296"/>
      <c r="C250" s="297"/>
      <c r="D250" s="296"/>
      <c r="E250" s="296"/>
      <c r="F250" s="296"/>
      <c r="G250" s="296"/>
      <c r="H250" s="297"/>
      <c r="I250" s="296"/>
      <c r="J250" s="296"/>
      <c r="K250" s="296"/>
      <c r="L250" s="297"/>
      <c r="M250" s="296"/>
      <c r="N250" s="296"/>
      <c r="O250" s="296"/>
      <c r="P250" s="297"/>
      <c r="Q250" s="296"/>
      <c r="R250" s="296"/>
      <c r="S250" s="296"/>
      <c r="T250" s="297"/>
      <c r="U250" s="296"/>
      <c r="V250" s="296"/>
      <c r="W250" s="296"/>
      <c r="X250" s="297"/>
    </row>
    <row r="251" spans="2:24">
      <c r="B251" s="296"/>
      <c r="C251" s="297"/>
      <c r="D251" s="296"/>
      <c r="E251" s="296"/>
      <c r="F251" s="296"/>
      <c r="G251" s="296"/>
      <c r="H251" s="297"/>
      <c r="I251" s="296"/>
      <c r="J251" s="296"/>
      <c r="K251" s="296"/>
      <c r="L251" s="297"/>
      <c r="M251" s="296"/>
      <c r="N251" s="296"/>
      <c r="O251" s="296"/>
      <c r="P251" s="297"/>
      <c r="Q251" s="296"/>
      <c r="R251" s="296"/>
      <c r="S251" s="296"/>
      <c r="T251" s="297"/>
      <c r="U251" s="296"/>
      <c r="V251" s="296"/>
      <c r="W251" s="296"/>
      <c r="X251" s="297"/>
    </row>
    <row r="252" spans="2:24">
      <c r="B252" s="296"/>
      <c r="C252" s="297"/>
      <c r="D252" s="296"/>
      <c r="E252" s="296"/>
      <c r="F252" s="296"/>
      <c r="G252" s="296"/>
      <c r="H252" s="297"/>
      <c r="I252" s="296"/>
      <c r="J252" s="296"/>
      <c r="K252" s="296"/>
      <c r="L252" s="297"/>
      <c r="M252" s="296"/>
      <c r="N252" s="296"/>
      <c r="O252" s="296"/>
      <c r="P252" s="297"/>
      <c r="Q252" s="296"/>
      <c r="R252" s="296"/>
      <c r="S252" s="296"/>
      <c r="T252" s="297"/>
      <c r="U252" s="296"/>
      <c r="V252" s="296"/>
      <c r="W252" s="296"/>
      <c r="X252" s="297"/>
    </row>
    <row r="253" spans="2:24">
      <c r="B253" s="296"/>
      <c r="C253" s="297"/>
      <c r="D253" s="296"/>
      <c r="E253" s="296"/>
      <c r="F253" s="296"/>
      <c r="G253" s="296"/>
      <c r="H253" s="297"/>
      <c r="I253" s="296"/>
      <c r="J253" s="296"/>
      <c r="K253" s="296"/>
      <c r="L253" s="297"/>
      <c r="M253" s="296"/>
      <c r="N253" s="296"/>
      <c r="O253" s="296"/>
      <c r="P253" s="297"/>
      <c r="Q253" s="296"/>
      <c r="R253" s="296"/>
      <c r="S253" s="296"/>
      <c r="T253" s="297"/>
      <c r="U253" s="296"/>
      <c r="V253" s="296"/>
      <c r="W253" s="296"/>
      <c r="X253" s="297"/>
    </row>
    <row r="254" spans="2:24">
      <c r="B254" s="296"/>
      <c r="C254" s="297"/>
      <c r="D254" s="296"/>
      <c r="E254" s="296"/>
      <c r="F254" s="296"/>
      <c r="G254" s="296"/>
      <c r="H254" s="297"/>
      <c r="I254" s="296"/>
      <c r="J254" s="296"/>
      <c r="K254" s="296"/>
      <c r="L254" s="297"/>
      <c r="M254" s="296"/>
      <c r="N254" s="296"/>
      <c r="O254" s="296"/>
      <c r="P254" s="297"/>
      <c r="Q254" s="296"/>
      <c r="R254" s="296"/>
      <c r="S254" s="296"/>
      <c r="T254" s="297"/>
      <c r="U254" s="296"/>
      <c r="V254" s="296"/>
      <c r="W254" s="296"/>
      <c r="X254" s="297"/>
    </row>
    <row r="255" spans="2:24">
      <c r="B255" s="296"/>
      <c r="C255" s="297"/>
      <c r="D255" s="296"/>
      <c r="E255" s="296"/>
      <c r="F255" s="296"/>
      <c r="G255" s="296"/>
      <c r="H255" s="297"/>
      <c r="I255" s="296"/>
      <c r="J255" s="296"/>
      <c r="K255" s="296"/>
      <c r="L255" s="297"/>
      <c r="M255" s="296"/>
      <c r="N255" s="296"/>
      <c r="O255" s="296"/>
      <c r="P255" s="297"/>
      <c r="Q255" s="296"/>
      <c r="R255" s="296"/>
      <c r="S255" s="296"/>
      <c r="T255" s="297"/>
      <c r="U255" s="296"/>
      <c r="V255" s="296"/>
      <c r="W255" s="296"/>
      <c r="X255" s="297"/>
    </row>
    <row r="256" spans="2:24">
      <c r="B256" s="296"/>
      <c r="C256" s="297"/>
      <c r="D256" s="296"/>
      <c r="E256" s="296"/>
      <c r="F256" s="296"/>
      <c r="G256" s="296"/>
      <c r="H256" s="297"/>
      <c r="I256" s="296"/>
      <c r="J256" s="296"/>
      <c r="K256" s="296"/>
      <c r="L256" s="297"/>
      <c r="M256" s="296"/>
      <c r="N256" s="296"/>
      <c r="O256" s="296"/>
      <c r="P256" s="297"/>
      <c r="Q256" s="296"/>
      <c r="R256" s="296"/>
      <c r="S256" s="296"/>
      <c r="T256" s="297"/>
      <c r="U256" s="296"/>
      <c r="V256" s="296"/>
      <c r="W256" s="296"/>
      <c r="X256" s="297"/>
    </row>
    <row r="257" spans="2:24">
      <c r="B257" s="296"/>
      <c r="C257" s="297"/>
      <c r="D257" s="296"/>
      <c r="E257" s="296"/>
      <c r="F257" s="296"/>
      <c r="G257" s="296"/>
      <c r="H257" s="297"/>
      <c r="I257" s="296"/>
      <c r="J257" s="296"/>
      <c r="K257" s="296"/>
      <c r="L257" s="297"/>
      <c r="M257" s="296"/>
      <c r="N257" s="296"/>
      <c r="O257" s="296"/>
      <c r="P257" s="297"/>
      <c r="Q257" s="296"/>
      <c r="R257" s="296"/>
      <c r="S257" s="296"/>
      <c r="T257" s="297"/>
      <c r="U257" s="296"/>
      <c r="V257" s="296"/>
      <c r="W257" s="296"/>
      <c r="X257" s="297"/>
    </row>
    <row r="258" spans="2:24">
      <c r="B258" s="296"/>
      <c r="C258" s="297"/>
      <c r="D258" s="296"/>
      <c r="E258" s="296"/>
      <c r="F258" s="296"/>
      <c r="G258" s="296"/>
      <c r="H258" s="297"/>
      <c r="I258" s="296"/>
      <c r="J258" s="296"/>
      <c r="K258" s="296"/>
      <c r="L258" s="297"/>
      <c r="M258" s="296"/>
      <c r="N258" s="296"/>
      <c r="O258" s="296"/>
      <c r="P258" s="297"/>
      <c r="Q258" s="296"/>
      <c r="R258" s="296"/>
      <c r="S258" s="296"/>
      <c r="T258" s="297"/>
      <c r="U258" s="296"/>
      <c r="V258" s="296"/>
      <c r="W258" s="296"/>
      <c r="X258" s="297"/>
    </row>
    <row r="259" spans="2:24">
      <c r="B259" s="296"/>
      <c r="C259" s="297"/>
      <c r="D259" s="296"/>
      <c r="E259" s="296"/>
      <c r="F259" s="296"/>
      <c r="G259" s="296"/>
      <c r="H259" s="297"/>
      <c r="I259" s="296"/>
      <c r="J259" s="296"/>
      <c r="K259" s="296"/>
      <c r="L259" s="297"/>
      <c r="M259" s="296"/>
      <c r="N259" s="296"/>
      <c r="O259" s="296"/>
      <c r="P259" s="297"/>
      <c r="Q259" s="296"/>
      <c r="R259" s="296"/>
      <c r="S259" s="296"/>
      <c r="T259" s="297"/>
      <c r="U259" s="296"/>
      <c r="V259" s="296"/>
      <c r="W259" s="296"/>
      <c r="X259" s="297"/>
    </row>
    <row r="260" spans="2:24">
      <c r="B260" s="296"/>
      <c r="C260" s="297"/>
      <c r="D260" s="296"/>
      <c r="E260" s="296"/>
      <c r="F260" s="296"/>
      <c r="G260" s="296"/>
      <c r="H260" s="297"/>
      <c r="I260" s="296"/>
      <c r="J260" s="296"/>
      <c r="K260" s="296"/>
      <c r="L260" s="297"/>
      <c r="M260" s="296"/>
      <c r="N260" s="296"/>
      <c r="O260" s="296"/>
      <c r="P260" s="297"/>
      <c r="Q260" s="296"/>
      <c r="R260" s="296"/>
      <c r="S260" s="296"/>
      <c r="T260" s="297"/>
      <c r="U260" s="296"/>
      <c r="V260" s="296"/>
      <c r="W260" s="296"/>
      <c r="X260" s="297"/>
    </row>
    <row r="261" spans="2:24">
      <c r="B261" s="296"/>
      <c r="C261" s="297"/>
      <c r="D261" s="296"/>
      <c r="E261" s="296"/>
      <c r="F261" s="296"/>
      <c r="G261" s="296"/>
      <c r="H261" s="297"/>
      <c r="I261" s="296"/>
      <c r="J261" s="296"/>
      <c r="K261" s="296"/>
      <c r="L261" s="297"/>
      <c r="M261" s="296"/>
      <c r="N261" s="296"/>
      <c r="O261" s="296"/>
      <c r="P261" s="297"/>
      <c r="Q261" s="296"/>
      <c r="R261" s="296"/>
      <c r="S261" s="296"/>
      <c r="T261" s="297"/>
      <c r="U261" s="296"/>
      <c r="V261" s="296"/>
      <c r="W261" s="296"/>
      <c r="X261" s="297"/>
    </row>
    <row r="262" spans="2:24">
      <c r="B262" s="296"/>
      <c r="C262" s="297"/>
      <c r="D262" s="296"/>
      <c r="E262" s="296"/>
      <c r="F262" s="296"/>
      <c r="G262" s="296"/>
      <c r="H262" s="297"/>
      <c r="I262" s="296"/>
      <c r="J262" s="296"/>
      <c r="K262" s="296"/>
      <c r="L262" s="297"/>
      <c r="M262" s="296"/>
      <c r="N262" s="296"/>
      <c r="O262" s="296"/>
      <c r="P262" s="297"/>
      <c r="Q262" s="296"/>
      <c r="R262" s="296"/>
      <c r="S262" s="296"/>
      <c r="T262" s="297"/>
      <c r="U262" s="296"/>
      <c r="V262" s="296"/>
      <c r="W262" s="296"/>
      <c r="X262" s="297"/>
    </row>
    <row r="263" spans="2:24">
      <c r="B263" s="296"/>
      <c r="C263" s="297"/>
      <c r="D263" s="296"/>
      <c r="E263" s="296"/>
      <c r="F263" s="296"/>
      <c r="G263" s="296"/>
      <c r="H263" s="297"/>
      <c r="I263" s="296"/>
      <c r="J263" s="296"/>
      <c r="K263" s="296"/>
      <c r="L263" s="297"/>
      <c r="M263" s="296"/>
      <c r="N263" s="296"/>
      <c r="O263" s="296"/>
      <c r="P263" s="297"/>
      <c r="Q263" s="296"/>
      <c r="R263" s="296"/>
      <c r="S263" s="296"/>
      <c r="T263" s="297"/>
      <c r="U263" s="296"/>
      <c r="V263" s="296"/>
      <c r="W263" s="296"/>
      <c r="X263" s="297"/>
    </row>
    <row r="264" spans="2:24">
      <c r="B264" s="296"/>
      <c r="C264" s="297"/>
      <c r="D264" s="296"/>
      <c r="E264" s="296"/>
      <c r="F264" s="296"/>
      <c r="G264" s="296"/>
      <c r="H264" s="297"/>
      <c r="I264" s="296"/>
      <c r="J264" s="296"/>
      <c r="K264" s="296"/>
      <c r="L264" s="297"/>
      <c r="M264" s="296"/>
      <c r="N264" s="296"/>
      <c r="O264" s="296"/>
      <c r="P264" s="297"/>
      <c r="Q264" s="296"/>
      <c r="R264" s="296"/>
      <c r="S264" s="296"/>
      <c r="T264" s="297"/>
      <c r="U264" s="296"/>
      <c r="V264" s="296"/>
      <c r="W264" s="296"/>
      <c r="X264" s="297"/>
    </row>
    <row r="265" spans="2:24">
      <c r="B265" s="296"/>
      <c r="C265" s="297"/>
      <c r="D265" s="296"/>
      <c r="E265" s="296"/>
      <c r="F265" s="296"/>
      <c r="G265" s="296"/>
      <c r="H265" s="297"/>
      <c r="I265" s="296"/>
      <c r="J265" s="296"/>
      <c r="K265" s="296"/>
      <c r="L265" s="297"/>
      <c r="M265" s="296"/>
      <c r="N265" s="296"/>
      <c r="O265" s="296"/>
      <c r="P265" s="297"/>
      <c r="Q265" s="296"/>
      <c r="R265" s="296"/>
      <c r="S265" s="296"/>
      <c r="T265" s="297"/>
      <c r="U265" s="296"/>
      <c r="V265" s="296"/>
      <c r="W265" s="296"/>
      <c r="X265" s="297"/>
    </row>
    <row r="266" spans="2:24">
      <c r="B266" s="296"/>
      <c r="C266" s="297"/>
      <c r="D266" s="296"/>
      <c r="E266" s="296"/>
      <c r="F266" s="296"/>
      <c r="G266" s="296"/>
      <c r="H266" s="297"/>
      <c r="I266" s="296"/>
      <c r="J266" s="296"/>
      <c r="K266" s="296"/>
      <c r="L266" s="297"/>
      <c r="M266" s="296"/>
      <c r="N266" s="296"/>
      <c r="O266" s="296"/>
      <c r="P266" s="297"/>
      <c r="Q266" s="296"/>
      <c r="R266" s="296"/>
      <c r="S266" s="296"/>
      <c r="T266" s="297"/>
      <c r="U266" s="296"/>
      <c r="V266" s="296"/>
      <c r="W266" s="296"/>
      <c r="X266" s="297"/>
    </row>
    <row r="267" spans="2:24">
      <c r="B267" s="296"/>
      <c r="C267" s="297"/>
      <c r="D267" s="296"/>
      <c r="E267" s="296"/>
      <c r="F267" s="296"/>
      <c r="G267" s="296"/>
      <c r="H267" s="297"/>
      <c r="I267" s="296"/>
      <c r="J267" s="296"/>
      <c r="K267" s="296"/>
      <c r="L267" s="297"/>
      <c r="M267" s="296"/>
      <c r="N267" s="296"/>
      <c r="O267" s="296"/>
      <c r="P267" s="297"/>
      <c r="Q267" s="296"/>
      <c r="R267" s="296"/>
      <c r="S267" s="296"/>
      <c r="T267" s="297"/>
      <c r="U267" s="296"/>
      <c r="V267" s="296"/>
      <c r="W267" s="296"/>
      <c r="X267" s="297"/>
    </row>
    <row r="268" spans="2:24">
      <c r="B268" s="296"/>
      <c r="C268" s="297"/>
      <c r="D268" s="296"/>
      <c r="E268" s="296"/>
      <c r="F268" s="296"/>
      <c r="G268" s="296"/>
      <c r="H268" s="297"/>
      <c r="I268" s="296"/>
      <c r="J268" s="296"/>
      <c r="K268" s="296"/>
      <c r="L268" s="297"/>
      <c r="M268" s="296"/>
      <c r="N268" s="296"/>
      <c r="O268" s="296"/>
      <c r="P268" s="297"/>
      <c r="Q268" s="296"/>
      <c r="R268" s="296"/>
      <c r="S268" s="296"/>
      <c r="T268" s="297"/>
      <c r="U268" s="296"/>
      <c r="V268" s="296"/>
      <c r="W268" s="296"/>
      <c r="X268" s="297"/>
    </row>
    <row r="269" spans="2:24">
      <c r="B269" s="296"/>
      <c r="C269" s="297"/>
      <c r="D269" s="296"/>
      <c r="E269" s="296"/>
      <c r="F269" s="296"/>
      <c r="G269" s="296"/>
      <c r="H269" s="297"/>
      <c r="I269" s="296"/>
      <c r="J269" s="296"/>
      <c r="K269" s="296"/>
      <c r="L269" s="297"/>
      <c r="M269" s="296"/>
      <c r="N269" s="296"/>
      <c r="O269" s="296"/>
      <c r="P269" s="297"/>
      <c r="Q269" s="296"/>
      <c r="R269" s="296"/>
      <c r="S269" s="296"/>
      <c r="T269" s="297"/>
      <c r="U269" s="296"/>
      <c r="V269" s="296"/>
      <c r="W269" s="296"/>
      <c r="X269" s="297"/>
    </row>
    <row r="270" spans="2:24">
      <c r="B270" s="296"/>
      <c r="C270" s="297"/>
      <c r="D270" s="296"/>
      <c r="E270" s="296"/>
      <c r="F270" s="296"/>
      <c r="G270" s="296"/>
      <c r="H270" s="297"/>
      <c r="I270" s="296"/>
      <c r="J270" s="296"/>
      <c r="K270" s="296"/>
      <c r="L270" s="297"/>
      <c r="M270" s="296"/>
      <c r="N270" s="296"/>
      <c r="O270" s="296"/>
      <c r="P270" s="297"/>
      <c r="Q270" s="296"/>
      <c r="R270" s="296"/>
      <c r="S270" s="296"/>
      <c r="T270" s="297"/>
      <c r="U270" s="296"/>
      <c r="V270" s="296"/>
      <c r="W270" s="296"/>
      <c r="X270" s="297"/>
    </row>
    <row r="271" spans="2:24">
      <c r="B271" s="296"/>
      <c r="C271" s="297"/>
      <c r="D271" s="296"/>
      <c r="E271" s="296"/>
      <c r="F271" s="296"/>
      <c r="G271" s="296"/>
      <c r="H271" s="297"/>
      <c r="I271" s="296"/>
      <c r="J271" s="296"/>
      <c r="K271" s="296"/>
      <c r="L271" s="297"/>
      <c r="M271" s="296"/>
      <c r="N271" s="296"/>
      <c r="O271" s="296"/>
      <c r="P271" s="297"/>
      <c r="Q271" s="296"/>
      <c r="R271" s="296"/>
      <c r="S271" s="296"/>
      <c r="T271" s="297"/>
      <c r="U271" s="296"/>
      <c r="V271" s="296"/>
      <c r="W271" s="296"/>
      <c r="X271" s="297"/>
    </row>
    <row r="272" spans="2:24">
      <c r="B272" s="296"/>
      <c r="C272" s="297"/>
      <c r="D272" s="296"/>
      <c r="E272" s="296"/>
      <c r="F272" s="296"/>
      <c r="G272" s="296"/>
      <c r="H272" s="297"/>
      <c r="I272" s="296"/>
      <c r="J272" s="296"/>
      <c r="K272" s="296"/>
      <c r="L272" s="297"/>
      <c r="M272" s="296"/>
      <c r="N272" s="296"/>
      <c r="O272" s="296"/>
      <c r="P272" s="297"/>
      <c r="Q272" s="296"/>
      <c r="R272" s="296"/>
      <c r="S272" s="296"/>
      <c r="T272" s="297"/>
      <c r="U272" s="296"/>
      <c r="V272" s="296"/>
      <c r="W272" s="296"/>
      <c r="X272" s="297"/>
    </row>
    <row r="273" spans="2:24">
      <c r="B273" s="296"/>
      <c r="C273" s="297"/>
      <c r="D273" s="296"/>
      <c r="E273" s="296"/>
      <c r="F273" s="296"/>
      <c r="G273" s="296"/>
      <c r="H273" s="297"/>
      <c r="I273" s="296"/>
      <c r="J273" s="296"/>
      <c r="K273" s="296"/>
      <c r="L273" s="297"/>
      <c r="M273" s="296"/>
      <c r="N273" s="296"/>
      <c r="O273" s="296"/>
      <c r="P273" s="297"/>
      <c r="Q273" s="296"/>
      <c r="R273" s="296"/>
      <c r="S273" s="296"/>
      <c r="T273" s="297"/>
      <c r="U273" s="296"/>
      <c r="V273" s="296"/>
      <c r="W273" s="296"/>
      <c r="X273" s="297"/>
    </row>
    <row r="274" spans="2:24">
      <c r="B274" s="296"/>
      <c r="C274" s="297"/>
      <c r="D274" s="296"/>
      <c r="E274" s="296"/>
      <c r="F274" s="296"/>
      <c r="G274" s="296"/>
      <c r="H274" s="297"/>
      <c r="I274" s="296"/>
      <c r="J274" s="296"/>
      <c r="K274" s="296"/>
      <c r="L274" s="297"/>
      <c r="M274" s="296"/>
      <c r="N274" s="296"/>
      <c r="O274" s="296"/>
      <c r="P274" s="297"/>
      <c r="Q274" s="296"/>
      <c r="R274" s="296"/>
      <c r="S274" s="296"/>
      <c r="T274" s="297"/>
      <c r="U274" s="296"/>
      <c r="V274" s="296"/>
      <c r="W274" s="296"/>
      <c r="X274" s="297"/>
    </row>
    <row r="275" spans="2:24">
      <c r="B275" s="296"/>
      <c r="C275" s="297"/>
      <c r="D275" s="296"/>
      <c r="E275" s="296"/>
      <c r="F275" s="296"/>
      <c r="G275" s="296"/>
      <c r="H275" s="297"/>
      <c r="I275" s="296"/>
      <c r="J275" s="296"/>
      <c r="K275" s="296"/>
      <c r="L275" s="297"/>
      <c r="M275" s="296"/>
      <c r="N275" s="296"/>
      <c r="O275" s="296"/>
      <c r="P275" s="297"/>
      <c r="Q275" s="296"/>
      <c r="R275" s="296"/>
      <c r="S275" s="296"/>
      <c r="T275" s="297"/>
      <c r="U275" s="296"/>
      <c r="V275" s="296"/>
      <c r="W275" s="296"/>
      <c r="X275" s="297"/>
    </row>
    <row r="276" spans="2:24">
      <c r="B276" s="296"/>
      <c r="C276" s="297"/>
      <c r="D276" s="296"/>
      <c r="E276" s="296"/>
      <c r="F276" s="296"/>
      <c r="G276" s="296"/>
      <c r="H276" s="297"/>
      <c r="I276" s="296"/>
      <c r="J276" s="296"/>
      <c r="K276" s="296"/>
      <c r="L276" s="297"/>
      <c r="M276" s="296"/>
      <c r="N276" s="296"/>
      <c r="O276" s="296"/>
      <c r="P276" s="297"/>
      <c r="Q276" s="296"/>
      <c r="R276" s="296"/>
      <c r="S276" s="296"/>
      <c r="T276" s="297"/>
      <c r="U276" s="296"/>
      <c r="V276" s="296"/>
      <c r="W276" s="296"/>
      <c r="X276" s="297"/>
    </row>
    <row r="277" spans="2:24">
      <c r="B277" s="296"/>
      <c r="C277" s="297"/>
      <c r="D277" s="296"/>
      <c r="E277" s="296"/>
      <c r="F277" s="296"/>
      <c r="G277" s="296"/>
      <c r="H277" s="297"/>
      <c r="I277" s="296"/>
      <c r="J277" s="296"/>
      <c r="K277" s="296"/>
      <c r="L277" s="297"/>
      <c r="M277" s="296"/>
      <c r="N277" s="296"/>
      <c r="O277" s="296"/>
      <c r="P277" s="297"/>
      <c r="Q277" s="296"/>
      <c r="R277" s="296"/>
      <c r="S277" s="296"/>
      <c r="T277" s="297"/>
      <c r="U277" s="296"/>
      <c r="V277" s="296"/>
      <c r="W277" s="296"/>
      <c r="X277" s="297"/>
    </row>
    <row r="278" spans="2:24">
      <c r="B278" s="296"/>
      <c r="C278" s="297"/>
      <c r="D278" s="296"/>
      <c r="E278" s="296"/>
      <c r="F278" s="296"/>
      <c r="G278" s="296"/>
      <c r="H278" s="297"/>
      <c r="I278" s="296"/>
      <c r="J278" s="296"/>
      <c r="K278" s="296"/>
      <c r="L278" s="297"/>
      <c r="M278" s="296"/>
      <c r="N278" s="296"/>
      <c r="O278" s="296"/>
      <c r="P278" s="297"/>
      <c r="Q278" s="296"/>
      <c r="R278" s="296"/>
      <c r="S278" s="296"/>
      <c r="T278" s="297"/>
      <c r="U278" s="296"/>
      <c r="V278" s="296"/>
      <c r="W278" s="296"/>
      <c r="X278" s="297"/>
    </row>
    <row r="279" spans="2:24">
      <c r="B279" s="296"/>
      <c r="C279" s="297"/>
      <c r="D279" s="296"/>
      <c r="E279" s="296"/>
      <c r="F279" s="296"/>
      <c r="G279" s="296"/>
      <c r="H279" s="297"/>
      <c r="I279" s="296"/>
      <c r="J279" s="296"/>
      <c r="K279" s="296"/>
      <c r="L279" s="297"/>
      <c r="M279" s="296"/>
      <c r="N279" s="296"/>
      <c r="O279" s="296"/>
      <c r="P279" s="297"/>
      <c r="Q279" s="296"/>
      <c r="R279" s="296"/>
      <c r="S279" s="296"/>
      <c r="T279" s="297"/>
      <c r="U279" s="296"/>
      <c r="V279" s="296"/>
      <c r="W279" s="296"/>
      <c r="X279" s="297"/>
    </row>
    <row r="280" spans="2:24">
      <c r="B280" s="296"/>
      <c r="C280" s="297"/>
      <c r="D280" s="296"/>
      <c r="E280" s="296"/>
      <c r="F280" s="296"/>
      <c r="G280" s="296"/>
      <c r="H280" s="297"/>
      <c r="I280" s="296"/>
      <c r="J280" s="296"/>
      <c r="K280" s="296"/>
      <c r="L280" s="297"/>
      <c r="M280" s="296"/>
      <c r="N280" s="296"/>
      <c r="O280" s="296"/>
      <c r="P280" s="297"/>
      <c r="Q280" s="296"/>
      <c r="R280" s="296"/>
      <c r="S280" s="296"/>
      <c r="T280" s="297"/>
      <c r="U280" s="296"/>
      <c r="V280" s="296"/>
      <c r="W280" s="296"/>
      <c r="X280" s="297"/>
    </row>
    <row r="281" spans="2:24">
      <c r="B281" s="296"/>
      <c r="C281" s="297"/>
      <c r="D281" s="296"/>
      <c r="E281" s="296"/>
      <c r="F281" s="296"/>
      <c r="G281" s="296"/>
      <c r="H281" s="297"/>
      <c r="I281" s="296"/>
      <c r="J281" s="296"/>
      <c r="K281" s="296"/>
      <c r="L281" s="297"/>
      <c r="M281" s="296"/>
      <c r="N281" s="296"/>
      <c r="O281" s="296"/>
      <c r="P281" s="297"/>
      <c r="Q281" s="296"/>
      <c r="R281" s="296"/>
      <c r="S281" s="296"/>
      <c r="T281" s="297"/>
      <c r="U281" s="296"/>
      <c r="V281" s="296"/>
      <c r="W281" s="296"/>
      <c r="X281" s="297"/>
    </row>
    <row r="282" spans="2:24">
      <c r="B282" s="296"/>
      <c r="C282" s="297"/>
      <c r="D282" s="296"/>
      <c r="E282" s="296"/>
      <c r="F282" s="296"/>
      <c r="G282" s="296"/>
      <c r="H282" s="297"/>
      <c r="I282" s="296"/>
      <c r="J282" s="296"/>
      <c r="K282" s="296"/>
      <c r="L282" s="297"/>
      <c r="M282" s="296"/>
      <c r="N282" s="296"/>
      <c r="O282" s="296"/>
      <c r="P282" s="297"/>
      <c r="Q282" s="296"/>
      <c r="R282" s="296"/>
      <c r="S282" s="296"/>
      <c r="T282" s="297"/>
      <c r="U282" s="296"/>
      <c r="V282" s="296"/>
      <c r="W282" s="296"/>
      <c r="X282" s="297"/>
    </row>
    <row r="283" spans="2:24">
      <c r="B283" s="296"/>
      <c r="C283" s="297"/>
      <c r="D283" s="296"/>
      <c r="E283" s="296"/>
      <c r="F283" s="296"/>
      <c r="G283" s="296"/>
      <c r="H283" s="297"/>
      <c r="I283" s="296"/>
      <c r="J283" s="296"/>
      <c r="K283" s="296"/>
      <c r="L283" s="297"/>
      <c r="M283" s="296"/>
      <c r="N283" s="296"/>
      <c r="O283" s="296"/>
      <c r="P283" s="297"/>
      <c r="Q283" s="296"/>
      <c r="R283" s="296"/>
      <c r="S283" s="296"/>
      <c r="T283" s="297"/>
      <c r="U283" s="296"/>
      <c r="V283" s="296"/>
      <c r="W283" s="296"/>
      <c r="X283" s="297"/>
    </row>
    <row r="284" spans="2:24">
      <c r="B284" s="296"/>
      <c r="C284" s="297"/>
      <c r="D284" s="296"/>
      <c r="E284" s="296"/>
      <c r="F284" s="296"/>
      <c r="G284" s="296"/>
      <c r="H284" s="297"/>
      <c r="I284" s="296"/>
      <c r="J284" s="296"/>
      <c r="K284" s="296"/>
      <c r="L284" s="297"/>
      <c r="M284" s="296"/>
      <c r="N284" s="296"/>
      <c r="O284" s="296"/>
      <c r="P284" s="297"/>
      <c r="Q284" s="296"/>
      <c r="R284" s="296"/>
      <c r="S284" s="296"/>
      <c r="T284" s="297"/>
      <c r="U284" s="296"/>
      <c r="V284" s="296"/>
      <c r="W284" s="296"/>
      <c r="X284" s="297"/>
    </row>
    <row r="285" spans="2:24">
      <c r="B285" s="296"/>
      <c r="C285" s="297"/>
      <c r="D285" s="296"/>
      <c r="E285" s="296"/>
      <c r="F285" s="296"/>
      <c r="G285" s="296"/>
      <c r="H285" s="297"/>
      <c r="I285" s="296"/>
      <c r="J285" s="296"/>
      <c r="K285" s="296"/>
      <c r="L285" s="297"/>
      <c r="M285" s="296"/>
      <c r="N285" s="296"/>
      <c r="O285" s="296"/>
      <c r="P285" s="297"/>
      <c r="Q285" s="296"/>
      <c r="R285" s="296"/>
      <c r="S285" s="296"/>
      <c r="T285" s="297"/>
      <c r="U285" s="296"/>
      <c r="V285" s="296"/>
      <c r="W285" s="296"/>
      <c r="X285" s="297"/>
    </row>
    <row r="286" spans="2:24">
      <c r="B286" s="296"/>
      <c r="C286" s="297"/>
      <c r="D286" s="296"/>
      <c r="E286" s="296"/>
      <c r="F286" s="296"/>
      <c r="G286" s="296"/>
      <c r="H286" s="297"/>
      <c r="I286" s="296"/>
      <c r="J286" s="296"/>
      <c r="K286" s="296"/>
      <c r="L286" s="297"/>
      <c r="M286" s="296"/>
      <c r="N286" s="296"/>
      <c r="O286" s="296"/>
      <c r="P286" s="297"/>
      <c r="Q286" s="296"/>
      <c r="R286" s="296"/>
      <c r="S286" s="296"/>
      <c r="T286" s="297"/>
      <c r="U286" s="296"/>
      <c r="V286" s="296"/>
      <c r="W286" s="296"/>
      <c r="X286" s="297"/>
    </row>
    <row r="287" spans="2:24">
      <c r="B287" s="296"/>
      <c r="C287" s="297"/>
      <c r="D287" s="296"/>
      <c r="E287" s="296"/>
      <c r="F287" s="296"/>
      <c r="G287" s="296"/>
      <c r="H287" s="297"/>
      <c r="I287" s="296"/>
      <c r="J287" s="296"/>
      <c r="K287" s="296"/>
      <c r="L287" s="297"/>
      <c r="M287" s="296"/>
      <c r="N287" s="296"/>
      <c r="O287" s="296"/>
      <c r="P287" s="297"/>
      <c r="Q287" s="296"/>
      <c r="R287" s="296"/>
      <c r="S287" s="296"/>
      <c r="T287" s="297"/>
      <c r="U287" s="296"/>
      <c r="V287" s="296"/>
      <c r="W287" s="296"/>
      <c r="X287" s="297"/>
    </row>
    <row r="288" spans="2:24">
      <c r="B288" s="296"/>
      <c r="C288" s="297"/>
      <c r="D288" s="296"/>
      <c r="E288" s="296"/>
      <c r="F288" s="296"/>
      <c r="G288" s="296"/>
      <c r="H288" s="297"/>
      <c r="I288" s="296"/>
      <c r="J288" s="296"/>
      <c r="K288" s="296"/>
      <c r="L288" s="297"/>
      <c r="M288" s="296"/>
      <c r="N288" s="296"/>
      <c r="O288" s="296"/>
      <c r="P288" s="297"/>
      <c r="Q288" s="296"/>
      <c r="R288" s="296"/>
      <c r="S288" s="296"/>
      <c r="T288" s="297"/>
      <c r="U288" s="296"/>
      <c r="V288" s="296"/>
      <c r="W288" s="296"/>
      <c r="X288" s="297"/>
    </row>
    <row r="289" spans="2:24">
      <c r="B289" s="296"/>
      <c r="C289" s="297"/>
      <c r="D289" s="296"/>
      <c r="E289" s="296"/>
      <c r="F289" s="296"/>
      <c r="G289" s="296"/>
      <c r="H289" s="297"/>
      <c r="I289" s="296"/>
      <c r="J289" s="296"/>
      <c r="K289" s="296"/>
      <c r="L289" s="297"/>
      <c r="M289" s="296"/>
      <c r="N289" s="296"/>
      <c r="O289" s="296"/>
      <c r="P289" s="297"/>
      <c r="Q289" s="296"/>
      <c r="R289" s="296"/>
      <c r="S289" s="296"/>
      <c r="T289" s="297"/>
      <c r="U289" s="296"/>
      <c r="V289" s="296"/>
      <c r="W289" s="296"/>
      <c r="X289" s="297"/>
    </row>
    <row r="290" spans="2:24">
      <c r="B290" s="296"/>
      <c r="C290" s="297"/>
      <c r="D290" s="296"/>
      <c r="E290" s="296"/>
      <c r="F290" s="296"/>
      <c r="G290" s="296"/>
      <c r="H290" s="297"/>
      <c r="I290" s="296"/>
      <c r="J290" s="296"/>
      <c r="K290" s="296"/>
      <c r="L290" s="297"/>
      <c r="M290" s="296"/>
      <c r="N290" s="296"/>
      <c r="O290" s="296"/>
      <c r="P290" s="297"/>
      <c r="Q290" s="296"/>
      <c r="R290" s="296"/>
      <c r="S290" s="296"/>
      <c r="T290" s="297"/>
      <c r="U290" s="296"/>
      <c r="V290" s="296"/>
      <c r="W290" s="296"/>
      <c r="X290" s="297"/>
    </row>
    <row r="291" spans="2:24">
      <c r="B291" s="296"/>
      <c r="C291" s="297"/>
      <c r="D291" s="296"/>
      <c r="E291" s="296"/>
      <c r="F291" s="296"/>
      <c r="G291" s="296"/>
      <c r="H291" s="297"/>
      <c r="I291" s="296"/>
      <c r="J291" s="296"/>
      <c r="K291" s="296"/>
      <c r="L291" s="297"/>
      <c r="M291" s="296"/>
      <c r="N291" s="296"/>
      <c r="O291" s="296"/>
      <c r="P291" s="297"/>
      <c r="Q291" s="296"/>
      <c r="R291" s="296"/>
      <c r="S291" s="296"/>
      <c r="T291" s="297"/>
      <c r="U291" s="296"/>
      <c r="V291" s="296"/>
      <c r="W291" s="296"/>
      <c r="X291" s="297"/>
    </row>
    <row r="292" spans="2:24">
      <c r="B292" s="296"/>
      <c r="C292" s="297"/>
      <c r="D292" s="296"/>
      <c r="E292" s="296"/>
      <c r="F292" s="296"/>
      <c r="G292" s="296"/>
      <c r="H292" s="297"/>
      <c r="I292" s="296"/>
      <c r="J292" s="296"/>
      <c r="K292" s="296"/>
      <c r="L292" s="297"/>
      <c r="M292" s="296"/>
      <c r="N292" s="296"/>
      <c r="O292" s="296"/>
      <c r="P292" s="297"/>
      <c r="Q292" s="296"/>
      <c r="R292" s="296"/>
      <c r="S292" s="296"/>
      <c r="T292" s="297"/>
      <c r="U292" s="296"/>
      <c r="V292" s="296"/>
      <c r="W292" s="296"/>
      <c r="X292" s="297"/>
    </row>
    <row r="293" spans="2:24">
      <c r="B293" s="296"/>
      <c r="C293" s="297"/>
      <c r="D293" s="296"/>
      <c r="E293" s="296"/>
      <c r="F293" s="296"/>
      <c r="G293" s="296"/>
      <c r="H293" s="297"/>
      <c r="I293" s="296"/>
      <c r="J293" s="296"/>
      <c r="K293" s="296"/>
      <c r="L293" s="297"/>
      <c r="M293" s="296"/>
      <c r="N293" s="296"/>
      <c r="O293" s="296"/>
      <c r="P293" s="297"/>
      <c r="Q293" s="296"/>
      <c r="R293" s="296"/>
      <c r="S293" s="296"/>
      <c r="T293" s="297"/>
      <c r="U293" s="296"/>
      <c r="V293" s="296"/>
      <c r="W293" s="296"/>
      <c r="X293" s="297"/>
    </row>
    <row r="294" spans="2:24">
      <c r="B294" s="296"/>
      <c r="C294" s="297"/>
      <c r="D294" s="296"/>
      <c r="E294" s="296"/>
      <c r="F294" s="296"/>
      <c r="G294" s="296"/>
      <c r="H294" s="297"/>
      <c r="I294" s="296"/>
      <c r="J294" s="296"/>
      <c r="K294" s="296"/>
      <c r="L294" s="297"/>
      <c r="M294" s="296"/>
      <c r="N294" s="296"/>
      <c r="O294" s="296"/>
      <c r="P294" s="297"/>
      <c r="Q294" s="296"/>
      <c r="R294" s="296"/>
      <c r="S294" s="296"/>
      <c r="T294" s="297"/>
      <c r="U294" s="296"/>
      <c r="V294" s="296"/>
      <c r="W294" s="296"/>
      <c r="X294" s="297"/>
    </row>
    <row r="295" spans="2:24">
      <c r="B295" s="296"/>
      <c r="C295" s="297"/>
      <c r="D295" s="296"/>
      <c r="E295" s="296"/>
      <c r="F295" s="296"/>
      <c r="G295" s="296"/>
      <c r="H295" s="297"/>
      <c r="I295" s="296"/>
      <c r="J295" s="296"/>
      <c r="K295" s="296"/>
      <c r="L295" s="297"/>
      <c r="M295" s="296"/>
      <c r="N295" s="296"/>
      <c r="O295" s="296"/>
      <c r="P295" s="297"/>
      <c r="Q295" s="296"/>
      <c r="R295" s="296"/>
      <c r="S295" s="296"/>
      <c r="T295" s="297"/>
      <c r="U295" s="296"/>
      <c r="V295" s="296"/>
      <c r="W295" s="296"/>
      <c r="X295" s="297"/>
    </row>
    <row r="296" spans="2:24">
      <c r="B296" s="296"/>
      <c r="C296" s="297"/>
      <c r="D296" s="296"/>
      <c r="E296" s="296"/>
      <c r="F296" s="296"/>
      <c r="G296" s="296"/>
      <c r="H296" s="297"/>
      <c r="I296" s="296"/>
      <c r="J296" s="296"/>
      <c r="K296" s="296"/>
      <c r="L296" s="297"/>
      <c r="M296" s="296"/>
      <c r="N296" s="296"/>
      <c r="O296" s="296"/>
      <c r="P296" s="297"/>
      <c r="Q296" s="296"/>
      <c r="R296" s="296"/>
      <c r="S296" s="296"/>
      <c r="T296" s="297"/>
      <c r="U296" s="296"/>
      <c r="V296" s="296"/>
      <c r="W296" s="296"/>
      <c r="X296" s="297"/>
    </row>
    <row r="297" spans="2:24">
      <c r="B297" s="296"/>
      <c r="C297" s="297"/>
      <c r="D297" s="296"/>
      <c r="E297" s="296"/>
      <c r="F297" s="296"/>
      <c r="G297" s="296"/>
      <c r="H297" s="297"/>
      <c r="I297" s="296"/>
      <c r="J297" s="296"/>
      <c r="K297" s="296"/>
      <c r="L297" s="297"/>
      <c r="M297" s="296"/>
      <c r="N297" s="296"/>
      <c r="O297" s="296"/>
      <c r="P297" s="297"/>
      <c r="Q297" s="296"/>
      <c r="R297" s="296"/>
      <c r="S297" s="296"/>
      <c r="T297" s="297"/>
      <c r="U297" s="296"/>
      <c r="V297" s="296"/>
      <c r="W297" s="296"/>
      <c r="X297" s="297"/>
    </row>
    <row r="298" spans="2:24">
      <c r="B298" s="296"/>
      <c r="C298" s="297"/>
      <c r="D298" s="296"/>
      <c r="E298" s="296"/>
      <c r="F298" s="296"/>
      <c r="G298" s="296"/>
      <c r="H298" s="297"/>
      <c r="I298" s="296"/>
      <c r="J298" s="296"/>
      <c r="K298" s="296"/>
      <c r="L298" s="297"/>
      <c r="M298" s="296"/>
      <c r="N298" s="296"/>
      <c r="O298" s="296"/>
      <c r="P298" s="297"/>
      <c r="Q298" s="296"/>
      <c r="R298" s="296"/>
      <c r="S298" s="296"/>
      <c r="T298" s="297"/>
      <c r="U298" s="296"/>
      <c r="V298" s="296"/>
      <c r="W298" s="296"/>
      <c r="X298" s="297"/>
    </row>
    <row r="299" spans="2:24">
      <c r="B299" s="296"/>
      <c r="C299" s="297"/>
      <c r="D299" s="296"/>
      <c r="E299" s="296"/>
      <c r="F299" s="296"/>
      <c r="G299" s="296"/>
      <c r="H299" s="297"/>
      <c r="I299" s="296"/>
      <c r="J299" s="296"/>
      <c r="K299" s="296"/>
      <c r="L299" s="297"/>
      <c r="M299" s="296"/>
      <c r="N299" s="296"/>
      <c r="O299" s="296"/>
      <c r="P299" s="297"/>
      <c r="Q299" s="296"/>
      <c r="R299" s="296"/>
      <c r="S299" s="296"/>
      <c r="T299" s="297"/>
      <c r="U299" s="296"/>
      <c r="V299" s="296"/>
      <c r="W299" s="296"/>
      <c r="X299" s="297"/>
    </row>
    <row r="300" spans="2:24">
      <c r="B300" s="296"/>
      <c r="C300" s="297"/>
      <c r="D300" s="296"/>
      <c r="E300" s="296"/>
      <c r="F300" s="296"/>
      <c r="G300" s="296"/>
      <c r="H300" s="297"/>
      <c r="I300" s="296"/>
      <c r="J300" s="296"/>
      <c r="K300" s="296"/>
      <c r="L300" s="297"/>
      <c r="M300" s="296"/>
      <c r="N300" s="296"/>
      <c r="O300" s="296"/>
      <c r="P300" s="297"/>
      <c r="Q300" s="296"/>
      <c r="R300" s="296"/>
      <c r="S300" s="296"/>
      <c r="T300" s="297"/>
      <c r="U300" s="296"/>
      <c r="V300" s="296"/>
      <c r="W300" s="296"/>
      <c r="X300" s="297"/>
    </row>
    <row r="301" spans="2:24">
      <c r="B301" s="296"/>
      <c r="C301" s="297"/>
      <c r="D301" s="296"/>
      <c r="E301" s="296"/>
      <c r="F301" s="296"/>
      <c r="G301" s="296"/>
      <c r="H301" s="297"/>
      <c r="I301" s="296"/>
      <c r="J301" s="296"/>
      <c r="K301" s="296"/>
      <c r="L301" s="297"/>
      <c r="M301" s="296"/>
      <c r="N301" s="296"/>
      <c r="O301" s="296"/>
      <c r="P301" s="297"/>
      <c r="Q301" s="296"/>
      <c r="R301" s="296"/>
      <c r="S301" s="296"/>
      <c r="T301" s="297"/>
      <c r="U301" s="296"/>
      <c r="V301" s="296"/>
      <c r="W301" s="296"/>
      <c r="X301" s="297"/>
    </row>
    <row r="302" spans="2:24">
      <c r="B302" s="296"/>
      <c r="C302" s="297"/>
      <c r="D302" s="296"/>
      <c r="E302" s="296"/>
      <c r="F302" s="296"/>
      <c r="G302" s="296"/>
      <c r="H302" s="297"/>
      <c r="I302" s="296"/>
      <c r="J302" s="296"/>
      <c r="K302" s="296"/>
      <c r="L302" s="297"/>
      <c r="M302" s="296"/>
      <c r="N302" s="296"/>
      <c r="O302" s="296"/>
      <c r="P302" s="297"/>
      <c r="Q302" s="296"/>
      <c r="R302" s="296"/>
      <c r="S302" s="296"/>
      <c r="T302" s="297"/>
      <c r="U302" s="296"/>
      <c r="V302" s="296"/>
      <c r="W302" s="296"/>
      <c r="X302" s="297"/>
    </row>
    <row r="303" spans="2:24">
      <c r="B303" s="296"/>
      <c r="C303" s="297"/>
      <c r="D303" s="296"/>
      <c r="E303" s="296"/>
      <c r="F303" s="296"/>
      <c r="G303" s="296"/>
      <c r="H303" s="297"/>
      <c r="I303" s="296"/>
      <c r="J303" s="296"/>
      <c r="K303" s="296"/>
      <c r="L303" s="297"/>
      <c r="M303" s="296"/>
      <c r="N303" s="296"/>
      <c r="O303" s="296"/>
      <c r="P303" s="297"/>
      <c r="Q303" s="296"/>
      <c r="R303" s="296"/>
      <c r="S303" s="296"/>
      <c r="T303" s="297"/>
      <c r="U303" s="296"/>
      <c r="V303" s="296"/>
      <c r="W303" s="296"/>
      <c r="X303" s="297"/>
    </row>
    <row r="304" spans="2:24">
      <c r="B304" s="296"/>
      <c r="C304" s="297"/>
      <c r="D304" s="296"/>
      <c r="E304" s="296"/>
      <c r="F304" s="296"/>
      <c r="G304" s="296"/>
      <c r="H304" s="297"/>
      <c r="I304" s="296"/>
      <c r="J304" s="296"/>
      <c r="K304" s="296"/>
      <c r="L304" s="297"/>
      <c r="M304" s="296"/>
      <c r="N304" s="296"/>
      <c r="O304" s="296"/>
      <c r="P304" s="297"/>
      <c r="Q304" s="296"/>
      <c r="R304" s="296"/>
      <c r="S304" s="296"/>
      <c r="T304" s="297"/>
      <c r="U304" s="296"/>
      <c r="V304" s="296"/>
      <c r="W304" s="296"/>
      <c r="X304" s="297"/>
    </row>
    <row r="305" spans="2:24">
      <c r="B305" s="296"/>
      <c r="C305" s="297"/>
      <c r="D305" s="296"/>
      <c r="E305" s="296"/>
      <c r="F305" s="296"/>
      <c r="G305" s="296"/>
      <c r="H305" s="297"/>
      <c r="I305" s="296"/>
      <c r="J305" s="296"/>
      <c r="K305" s="296"/>
      <c r="L305" s="297"/>
      <c r="M305" s="296"/>
      <c r="N305" s="296"/>
      <c r="O305" s="296"/>
      <c r="P305" s="297"/>
      <c r="Q305" s="296"/>
      <c r="R305" s="296"/>
      <c r="S305" s="296"/>
      <c r="T305" s="297"/>
      <c r="U305" s="296"/>
      <c r="V305" s="296"/>
      <c r="W305" s="296"/>
      <c r="X305" s="297"/>
    </row>
    <row r="306" spans="2:24">
      <c r="B306" s="296"/>
      <c r="C306" s="297"/>
      <c r="D306" s="296"/>
      <c r="E306" s="296"/>
      <c r="F306" s="296"/>
      <c r="G306" s="296"/>
      <c r="H306" s="297"/>
      <c r="I306" s="296"/>
      <c r="J306" s="296"/>
      <c r="K306" s="296"/>
      <c r="L306" s="297"/>
      <c r="M306" s="296"/>
      <c r="N306" s="296"/>
      <c r="O306" s="296"/>
      <c r="P306" s="297"/>
      <c r="Q306" s="296"/>
      <c r="R306" s="296"/>
      <c r="S306" s="296"/>
      <c r="T306" s="297"/>
      <c r="U306" s="296"/>
      <c r="V306" s="296"/>
      <c r="W306" s="296"/>
      <c r="X306" s="297"/>
    </row>
    <row r="307" spans="2:24">
      <c r="B307" s="296"/>
      <c r="C307" s="297"/>
      <c r="D307" s="296"/>
      <c r="E307" s="296"/>
      <c r="F307" s="296"/>
      <c r="G307" s="296"/>
      <c r="H307" s="297"/>
      <c r="I307" s="296"/>
      <c r="J307" s="296"/>
      <c r="K307" s="296"/>
      <c r="L307" s="297"/>
      <c r="M307" s="296"/>
      <c r="N307" s="296"/>
      <c r="O307" s="296"/>
      <c r="P307" s="297"/>
      <c r="Q307" s="296"/>
      <c r="R307" s="296"/>
      <c r="S307" s="296"/>
      <c r="T307" s="297"/>
      <c r="U307" s="296"/>
      <c r="V307" s="296"/>
      <c r="W307" s="296"/>
      <c r="X307" s="297"/>
    </row>
    <row r="308" spans="2:24">
      <c r="B308" s="296"/>
      <c r="C308" s="297"/>
      <c r="D308" s="296"/>
      <c r="E308" s="296"/>
      <c r="F308" s="296"/>
      <c r="G308" s="296"/>
      <c r="H308" s="297"/>
      <c r="I308" s="296"/>
      <c r="J308" s="296"/>
      <c r="K308" s="296"/>
      <c r="L308" s="297"/>
      <c r="M308" s="296"/>
      <c r="N308" s="296"/>
      <c r="O308" s="296"/>
      <c r="P308" s="297"/>
      <c r="Q308" s="296"/>
      <c r="R308" s="296"/>
      <c r="S308" s="296"/>
      <c r="T308" s="297"/>
      <c r="U308" s="296"/>
      <c r="V308" s="296"/>
      <c r="W308" s="296"/>
      <c r="X308" s="297"/>
    </row>
    <row r="309" spans="2:24">
      <c r="B309" s="296"/>
      <c r="C309" s="297"/>
      <c r="D309" s="296"/>
      <c r="E309" s="296"/>
      <c r="F309" s="296"/>
      <c r="G309" s="296"/>
      <c r="H309" s="297"/>
      <c r="I309" s="296"/>
      <c r="J309" s="296"/>
      <c r="K309" s="296"/>
      <c r="L309" s="297"/>
      <c r="M309" s="296"/>
      <c r="N309" s="296"/>
      <c r="O309" s="296"/>
      <c r="P309" s="297"/>
      <c r="Q309" s="296"/>
      <c r="R309" s="296"/>
      <c r="S309" s="296"/>
      <c r="T309" s="297"/>
      <c r="U309" s="296"/>
      <c r="V309" s="296"/>
      <c r="W309" s="296"/>
      <c r="X309" s="297"/>
    </row>
    <row r="310" spans="2:24">
      <c r="B310" s="296"/>
      <c r="C310" s="297"/>
      <c r="D310" s="296"/>
      <c r="E310" s="296"/>
      <c r="F310" s="296"/>
      <c r="G310" s="296"/>
      <c r="H310" s="297"/>
      <c r="I310" s="296"/>
      <c r="J310" s="296"/>
      <c r="K310" s="296"/>
      <c r="L310" s="297"/>
      <c r="M310" s="296"/>
      <c r="N310" s="296"/>
      <c r="O310" s="296"/>
      <c r="P310" s="297"/>
      <c r="Q310" s="296"/>
      <c r="R310" s="296"/>
      <c r="S310" s="296"/>
      <c r="T310" s="297"/>
      <c r="U310" s="296"/>
      <c r="V310" s="296"/>
      <c r="W310" s="296"/>
      <c r="X310" s="297"/>
    </row>
    <row r="311" spans="2:24">
      <c r="B311" s="296"/>
      <c r="C311" s="297"/>
      <c r="D311" s="296"/>
      <c r="E311" s="296"/>
      <c r="F311" s="296"/>
      <c r="G311" s="296"/>
      <c r="H311" s="297"/>
      <c r="I311" s="296"/>
      <c r="J311" s="296"/>
      <c r="K311" s="296"/>
      <c r="L311" s="297"/>
      <c r="M311" s="296"/>
      <c r="N311" s="296"/>
      <c r="O311" s="296"/>
      <c r="P311" s="297"/>
      <c r="Q311" s="296"/>
      <c r="R311" s="296"/>
      <c r="S311" s="296"/>
      <c r="T311" s="297"/>
      <c r="U311" s="296"/>
      <c r="V311" s="296"/>
      <c r="W311" s="296"/>
      <c r="X311" s="297"/>
    </row>
    <row r="312" spans="2:24">
      <c r="B312" s="296"/>
      <c r="C312" s="297"/>
      <c r="D312" s="296"/>
      <c r="E312" s="296"/>
      <c r="F312" s="296"/>
      <c r="G312" s="296"/>
      <c r="H312" s="297"/>
      <c r="I312" s="296"/>
      <c r="J312" s="296"/>
      <c r="K312" s="296"/>
      <c r="L312" s="297"/>
      <c r="M312" s="296"/>
      <c r="N312" s="296"/>
      <c r="O312" s="296"/>
      <c r="P312" s="297"/>
      <c r="Q312" s="296"/>
      <c r="R312" s="296"/>
      <c r="S312" s="296"/>
      <c r="T312" s="297"/>
      <c r="U312" s="296"/>
      <c r="V312" s="296"/>
      <c r="W312" s="296"/>
      <c r="X312" s="297"/>
    </row>
    <row r="313" spans="2:24">
      <c r="B313" s="296"/>
      <c r="C313" s="297"/>
      <c r="D313" s="296"/>
      <c r="E313" s="296"/>
      <c r="F313" s="296"/>
      <c r="G313" s="296"/>
      <c r="H313" s="297"/>
      <c r="I313" s="296"/>
      <c r="J313" s="296"/>
      <c r="K313" s="296"/>
      <c r="L313" s="297"/>
      <c r="M313" s="296"/>
      <c r="N313" s="296"/>
      <c r="O313" s="296"/>
      <c r="P313" s="297"/>
      <c r="Q313" s="296"/>
      <c r="R313" s="296"/>
      <c r="S313" s="296"/>
      <c r="T313" s="297"/>
      <c r="U313" s="296"/>
      <c r="V313" s="296"/>
      <c r="W313" s="296"/>
      <c r="X313" s="297"/>
    </row>
    <row r="314" spans="2:24">
      <c r="B314" s="296"/>
      <c r="C314" s="297"/>
      <c r="D314" s="296"/>
      <c r="E314" s="296"/>
      <c r="F314" s="296"/>
      <c r="G314" s="296"/>
      <c r="H314" s="297"/>
      <c r="I314" s="296"/>
      <c r="J314" s="296"/>
      <c r="K314" s="296"/>
      <c r="L314" s="297"/>
      <c r="M314" s="296"/>
      <c r="N314" s="296"/>
      <c r="O314" s="296"/>
      <c r="P314" s="297"/>
      <c r="Q314" s="296"/>
      <c r="R314" s="296"/>
      <c r="S314" s="296"/>
      <c r="T314" s="297"/>
      <c r="U314" s="296"/>
      <c r="V314" s="296"/>
      <c r="W314" s="296"/>
      <c r="X314" s="297"/>
    </row>
    <row r="315" spans="2:24">
      <c r="B315" s="296"/>
      <c r="C315" s="297"/>
      <c r="D315" s="296"/>
      <c r="E315" s="296"/>
      <c r="F315" s="296"/>
      <c r="G315" s="296"/>
      <c r="H315" s="297"/>
      <c r="I315" s="296"/>
      <c r="J315" s="296"/>
      <c r="K315" s="296"/>
      <c r="L315" s="297"/>
      <c r="M315" s="296"/>
      <c r="N315" s="296"/>
      <c r="O315" s="296"/>
      <c r="P315" s="297"/>
      <c r="Q315" s="296"/>
      <c r="R315" s="296"/>
      <c r="S315" s="296"/>
      <c r="T315" s="297"/>
      <c r="U315" s="296"/>
      <c r="V315" s="296"/>
      <c r="W315" s="296"/>
      <c r="X315" s="297"/>
    </row>
    <row r="316" spans="2:24">
      <c r="B316" s="296"/>
      <c r="C316" s="297"/>
      <c r="D316" s="296"/>
      <c r="E316" s="296"/>
      <c r="F316" s="296"/>
      <c r="G316" s="296"/>
      <c r="H316" s="297"/>
      <c r="I316" s="296"/>
      <c r="J316" s="296"/>
      <c r="K316" s="296"/>
      <c r="L316" s="297"/>
      <c r="M316" s="296"/>
      <c r="N316" s="296"/>
      <c r="O316" s="296"/>
      <c r="P316" s="297"/>
      <c r="Q316" s="296"/>
      <c r="R316" s="296"/>
      <c r="S316" s="296"/>
      <c r="T316" s="297"/>
      <c r="U316" s="296"/>
      <c r="V316" s="296"/>
      <c r="W316" s="296"/>
      <c r="X316" s="297"/>
    </row>
    <row r="317" spans="2:24">
      <c r="B317" s="296"/>
      <c r="C317" s="297"/>
      <c r="D317" s="296"/>
      <c r="E317" s="296"/>
      <c r="F317" s="296"/>
      <c r="G317" s="296"/>
      <c r="H317" s="297"/>
      <c r="I317" s="296"/>
      <c r="J317" s="296"/>
      <c r="K317" s="296"/>
      <c r="L317" s="297"/>
      <c r="M317" s="296"/>
      <c r="N317" s="296"/>
      <c r="O317" s="296"/>
      <c r="P317" s="297"/>
      <c r="Q317" s="296"/>
      <c r="R317" s="296"/>
      <c r="S317" s="296"/>
      <c r="T317" s="297"/>
      <c r="U317" s="296"/>
      <c r="V317" s="296"/>
      <c r="W317" s="296"/>
      <c r="X317" s="297"/>
    </row>
  </sheetData>
  <mergeCells count="33">
    <mergeCell ref="E8:H8"/>
    <mergeCell ref="E9:H9"/>
    <mergeCell ref="Q59:T59"/>
    <mergeCell ref="M59:P59"/>
    <mergeCell ref="U9:X9"/>
    <mergeCell ref="B2:G2"/>
    <mergeCell ref="U59:X59"/>
    <mergeCell ref="U60:X60"/>
    <mergeCell ref="U61:X61"/>
    <mergeCell ref="C31:D33"/>
    <mergeCell ref="E31:H31"/>
    <mergeCell ref="Q8:T8"/>
    <mergeCell ref="Q9:T9"/>
    <mergeCell ref="M8:P8"/>
    <mergeCell ref="M9:P9"/>
    <mergeCell ref="I8:L8"/>
    <mergeCell ref="I9:L9"/>
    <mergeCell ref="E7:X7"/>
    <mergeCell ref="E29:H29"/>
    <mergeCell ref="E30:H30"/>
    <mergeCell ref="U8:X8"/>
    <mergeCell ref="C91:X91"/>
    <mergeCell ref="E59:H59"/>
    <mergeCell ref="E60:H60"/>
    <mergeCell ref="C61:D63"/>
    <mergeCell ref="E61:H61"/>
    <mergeCell ref="Q61:T61"/>
    <mergeCell ref="M60:P60"/>
    <mergeCell ref="M61:P61"/>
    <mergeCell ref="I61:L61"/>
    <mergeCell ref="Q60:T60"/>
    <mergeCell ref="I59:L59"/>
    <mergeCell ref="I60:L60"/>
  </mergeCells>
  <pageMargins left="0.7" right="0.7" top="0.75" bottom="0.75" header="0.3" footer="0.3"/>
  <pageSetup paperSize="17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60"/>
  <sheetViews>
    <sheetView showGridLines="0" view="pageBreakPreview" zoomScale="60" zoomScaleNormal="75" workbookViewId="0"/>
  </sheetViews>
  <sheetFormatPr defaultColWidth="0" defaultRowHeight="12.75" customHeight="1" zeroHeight="1"/>
  <cols>
    <col min="1" max="14" width="10.7265625" style="111" customWidth="1"/>
    <col min="15" max="16384" width="9.26953125" style="111" hidden="1"/>
  </cols>
  <sheetData>
    <row r="1" spans="1:13" ht="12.75" customHeight="1">
      <c r="A1" s="111" t="s">
        <v>291</v>
      </c>
      <c r="M1" s="384" t="str">
        <f>'1. Cover'!M1</f>
        <v>Updated: 2021-07-16</v>
      </c>
    </row>
    <row r="2" spans="1:13" ht="12.75" customHeight="1">
      <c r="M2" s="384" t="str">
        <f>'1. Cover'!M2</f>
        <v>EB-2020-0290</v>
      </c>
    </row>
    <row r="3" spans="1:13" ht="12.75" customHeight="1">
      <c r="M3" s="384" t="str">
        <f>'1. Cover'!M3</f>
        <v>Draft Payment Amounts Order</v>
      </c>
    </row>
    <row r="4" spans="1:13" ht="12.75" customHeight="1">
      <c r="M4" s="384" t="str">
        <f>'1. Cover'!M4</f>
        <v>Appendix G</v>
      </c>
    </row>
    <row r="5" spans="1:13" s="109" customFormat="1" ht="7.15" customHeight="1">
      <c r="A5" s="401" t="s">
        <v>3</v>
      </c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4"/>
    </row>
    <row r="6" spans="1:13" s="109" customFormat="1" ht="23.15" customHeight="1">
      <c r="A6" s="110"/>
      <c r="B6" s="593" t="s">
        <v>2</v>
      </c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4"/>
    </row>
    <row r="7" spans="1:13" s="109" customFormat="1" ht="23.15" customHeight="1">
      <c r="A7" s="120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2"/>
    </row>
    <row r="8" spans="1:13" s="109" customFormat="1" ht="23.15" customHeight="1">
      <c r="A8" s="120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2"/>
    </row>
    <row r="9" spans="1:13" s="109" customFormat="1" ht="23.15" customHeight="1">
      <c r="A9" s="110"/>
      <c r="B9" s="593" t="s">
        <v>4</v>
      </c>
      <c r="C9" s="593"/>
      <c r="D9" s="593"/>
      <c r="E9" s="593"/>
      <c r="F9" s="593"/>
      <c r="G9" s="593"/>
      <c r="H9" s="593"/>
      <c r="I9" s="593"/>
      <c r="J9" s="593"/>
      <c r="K9" s="593"/>
      <c r="L9" s="593"/>
      <c r="M9" s="594"/>
    </row>
    <row r="10" spans="1:13" s="109" customFormat="1" ht="23.15" customHeight="1">
      <c r="A10" s="120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2"/>
    </row>
    <row r="11" spans="1:13" s="109" customFormat="1" ht="23.15" customHeight="1">
      <c r="A11" s="120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</row>
    <row r="12" spans="1:13" s="109" customFormat="1" ht="23.15" customHeight="1">
      <c r="A12" s="110"/>
      <c r="B12" s="595" t="s">
        <v>5</v>
      </c>
      <c r="C12" s="595"/>
      <c r="D12" s="595"/>
      <c r="E12" s="595"/>
      <c r="F12" s="595"/>
      <c r="G12" s="595"/>
      <c r="H12" s="595"/>
      <c r="I12" s="595"/>
      <c r="J12" s="595"/>
      <c r="K12" s="595"/>
      <c r="L12" s="595"/>
      <c r="M12" s="596"/>
    </row>
    <row r="13" spans="1:13" s="109" customFormat="1" ht="23.15" customHeight="1">
      <c r="A13" s="110"/>
      <c r="B13" s="123" t="s">
        <v>6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2"/>
    </row>
    <row r="14" spans="1:13" s="109" customFormat="1" ht="23.15" customHeight="1">
      <c r="A14" s="110"/>
      <c r="B14" s="123" t="s">
        <v>7</v>
      </c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2"/>
    </row>
    <row r="15" spans="1:13" s="109" customFormat="1" ht="23.15" customHeight="1">
      <c r="A15" s="110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2"/>
    </row>
    <row r="16" spans="1:13" s="109" customFormat="1" ht="23.15" customHeight="1">
      <c r="A16" s="110"/>
      <c r="B16" s="124">
        <v>1</v>
      </c>
      <c r="C16" s="107" t="s">
        <v>8</v>
      </c>
      <c r="D16" s="124"/>
      <c r="E16" s="124"/>
      <c r="F16" s="124"/>
      <c r="G16" s="124"/>
      <c r="H16" s="124"/>
      <c r="I16" s="124"/>
      <c r="J16" s="111"/>
      <c r="K16" s="111"/>
      <c r="L16" s="111"/>
      <c r="M16" s="112"/>
    </row>
    <row r="17" spans="1:13" s="109" customFormat="1" ht="23.15" customHeight="1">
      <c r="A17" s="110"/>
      <c r="B17" s="125"/>
      <c r="C17" s="124"/>
      <c r="D17" s="124"/>
      <c r="E17" s="124"/>
      <c r="F17" s="124"/>
      <c r="G17" s="124"/>
      <c r="H17" s="124"/>
      <c r="I17" s="124"/>
      <c r="J17" s="111"/>
      <c r="K17" s="111"/>
      <c r="L17" s="111"/>
      <c r="M17" s="112"/>
    </row>
    <row r="18" spans="1:13" s="109" customFormat="1" ht="23.15" customHeight="1">
      <c r="A18" s="110"/>
      <c r="B18" s="124">
        <v>2</v>
      </c>
      <c r="C18" s="107" t="s">
        <v>5</v>
      </c>
      <c r="D18" s="124"/>
      <c r="E18" s="124"/>
      <c r="F18" s="124"/>
      <c r="G18" s="124"/>
      <c r="H18" s="124"/>
      <c r="I18" s="124"/>
      <c r="J18" s="111"/>
      <c r="K18" s="111"/>
      <c r="L18" s="111"/>
      <c r="M18" s="112"/>
    </row>
    <row r="19" spans="1:13" s="109" customFormat="1" ht="23.15" customHeight="1">
      <c r="A19" s="110"/>
      <c r="B19" s="125"/>
      <c r="C19" s="124"/>
      <c r="D19" s="124"/>
      <c r="E19" s="124"/>
      <c r="F19" s="124"/>
      <c r="G19" s="124"/>
      <c r="H19" s="124"/>
      <c r="I19" s="124"/>
      <c r="J19" s="111"/>
      <c r="K19" s="111"/>
      <c r="L19" s="111"/>
      <c r="M19" s="112"/>
    </row>
    <row r="20" spans="1:13" s="109" customFormat="1" ht="23.15" customHeight="1">
      <c r="A20" s="110"/>
      <c r="B20" s="124">
        <v>3</v>
      </c>
      <c r="C20" s="107" t="s">
        <v>9</v>
      </c>
      <c r="D20" s="124"/>
      <c r="E20" s="124"/>
      <c r="F20" s="124"/>
      <c r="G20" s="124"/>
      <c r="H20" s="124"/>
      <c r="I20" s="124"/>
      <c r="J20" s="111"/>
      <c r="K20" s="111"/>
      <c r="L20" s="111"/>
      <c r="M20" s="112"/>
    </row>
    <row r="21" spans="1:13" s="109" customFormat="1" ht="23.15" customHeight="1">
      <c r="A21" s="110"/>
      <c r="B21" s="124"/>
      <c r="C21" s="124"/>
      <c r="D21" s="124"/>
      <c r="E21" s="124"/>
      <c r="F21" s="124"/>
      <c r="G21" s="124"/>
      <c r="H21" s="124"/>
      <c r="I21" s="124"/>
      <c r="J21" s="111"/>
      <c r="K21" s="111"/>
      <c r="L21" s="111"/>
      <c r="M21" s="112"/>
    </row>
    <row r="22" spans="1:13" s="109" customFormat="1" ht="23.15" customHeight="1">
      <c r="A22" s="110"/>
      <c r="B22" s="124">
        <v>4</v>
      </c>
      <c r="C22" s="107" t="s">
        <v>10</v>
      </c>
      <c r="D22" s="124"/>
      <c r="E22" s="124"/>
      <c r="F22" s="124"/>
      <c r="G22" s="124"/>
      <c r="H22" s="124"/>
      <c r="I22" s="124"/>
      <c r="J22" s="111"/>
      <c r="K22" s="111"/>
      <c r="L22" s="111"/>
      <c r="M22" s="112"/>
    </row>
    <row r="23" spans="1:13" s="109" customFormat="1" ht="23.15" customHeight="1">
      <c r="A23" s="110"/>
      <c r="B23" s="124"/>
      <c r="C23" s="124"/>
      <c r="D23" s="124"/>
      <c r="E23" s="124"/>
      <c r="F23" s="124"/>
      <c r="G23" s="124"/>
      <c r="H23" s="124"/>
      <c r="I23" s="124"/>
      <c r="J23" s="111"/>
      <c r="K23" s="111"/>
      <c r="L23" s="111"/>
      <c r="M23" s="112"/>
    </row>
    <row r="24" spans="1:13" s="109" customFormat="1" ht="23.15" customHeight="1">
      <c r="A24" s="110"/>
      <c r="B24" s="124">
        <v>5</v>
      </c>
      <c r="C24" s="107" t="s">
        <v>11</v>
      </c>
      <c r="D24" s="124"/>
      <c r="E24" s="124"/>
      <c r="F24" s="124"/>
      <c r="G24" s="124"/>
      <c r="H24" s="124"/>
      <c r="I24" s="124"/>
      <c r="J24" s="111"/>
      <c r="K24" s="111"/>
      <c r="L24" s="111"/>
      <c r="M24" s="112"/>
    </row>
    <row r="25" spans="1:13" s="109" customFormat="1" ht="23.15" customHeight="1">
      <c r="A25" s="110"/>
      <c r="B25" s="124"/>
      <c r="C25" s="124"/>
      <c r="D25" s="124"/>
      <c r="E25" s="124"/>
      <c r="F25" s="124"/>
      <c r="G25" s="124"/>
      <c r="H25" s="124"/>
      <c r="I25" s="124"/>
      <c r="J25" s="111"/>
      <c r="K25" s="111"/>
      <c r="L25" s="111"/>
      <c r="M25" s="112"/>
    </row>
    <row r="26" spans="1:13" s="109" customFormat="1" ht="23.15" customHeight="1">
      <c r="A26" s="110"/>
      <c r="B26" s="124">
        <v>6</v>
      </c>
      <c r="C26" s="107" t="s">
        <v>12</v>
      </c>
      <c r="D26" s="124"/>
      <c r="E26" s="124"/>
      <c r="F26" s="124"/>
      <c r="G26" s="124"/>
      <c r="H26" s="124"/>
      <c r="I26" s="124"/>
      <c r="J26" s="111"/>
      <c r="K26" s="111"/>
      <c r="L26" s="111"/>
      <c r="M26" s="112"/>
    </row>
    <row r="27" spans="1:13" s="109" customFormat="1" ht="23.15" customHeight="1">
      <c r="A27" s="110"/>
      <c r="B27" s="124"/>
      <c r="C27" s="124"/>
      <c r="D27" s="124"/>
      <c r="E27" s="124"/>
      <c r="F27" s="124"/>
      <c r="G27" s="124"/>
      <c r="H27" s="124"/>
      <c r="I27" s="124"/>
      <c r="J27" s="111"/>
      <c r="K27" s="111"/>
      <c r="L27" s="111"/>
      <c r="M27" s="112"/>
    </row>
    <row r="28" spans="1:13" s="109" customFormat="1" ht="23.15" customHeight="1">
      <c r="A28" s="110"/>
      <c r="B28" s="124">
        <v>7</v>
      </c>
      <c r="C28" s="107" t="s">
        <v>13</v>
      </c>
      <c r="D28" s="124"/>
      <c r="E28" s="124"/>
      <c r="F28" s="124"/>
      <c r="G28" s="124"/>
      <c r="H28" s="124"/>
      <c r="I28" s="124"/>
      <c r="J28" s="111"/>
      <c r="K28" s="111"/>
      <c r="L28" s="111"/>
      <c r="M28" s="112"/>
    </row>
    <row r="29" spans="1:13" s="109" customFormat="1" ht="23.15" customHeight="1">
      <c r="A29" s="110"/>
      <c r="B29" s="124"/>
      <c r="C29" s="124"/>
      <c r="D29" s="124"/>
      <c r="E29" s="124"/>
      <c r="F29" s="124"/>
      <c r="G29" s="124"/>
      <c r="H29" s="124"/>
      <c r="I29" s="124"/>
      <c r="J29" s="111"/>
      <c r="K29" s="111"/>
      <c r="L29" s="111"/>
      <c r="M29" s="112"/>
    </row>
    <row r="30" spans="1:13" s="109" customFormat="1" ht="23.15" customHeight="1">
      <c r="A30" s="110"/>
      <c r="B30" s="124">
        <v>8</v>
      </c>
      <c r="C30" s="107" t="s">
        <v>14</v>
      </c>
      <c r="D30" s="124"/>
      <c r="E30" s="124"/>
      <c r="F30" s="124"/>
      <c r="G30" s="124"/>
      <c r="H30" s="124"/>
      <c r="I30" s="124"/>
      <c r="J30" s="111"/>
      <c r="K30" s="111"/>
      <c r="L30" s="111"/>
      <c r="M30" s="112"/>
    </row>
    <row r="31" spans="1:13" s="109" customFormat="1" ht="23.15" customHeight="1">
      <c r="A31" s="110"/>
      <c r="B31" s="124"/>
      <c r="C31" s="125"/>
      <c r="D31" s="126"/>
      <c r="E31" s="111"/>
      <c r="F31" s="111"/>
      <c r="G31" s="111"/>
      <c r="H31" s="111"/>
      <c r="I31" s="111"/>
      <c r="J31" s="111"/>
      <c r="K31" s="111"/>
      <c r="L31" s="111"/>
      <c r="M31" s="112"/>
    </row>
    <row r="32" spans="1:13" s="109" customFormat="1" ht="23.15" customHeight="1">
      <c r="A32" s="110"/>
      <c r="B32" s="124">
        <v>9</v>
      </c>
      <c r="C32" s="107" t="s">
        <v>15</v>
      </c>
      <c r="D32" s="126"/>
      <c r="E32" s="111"/>
      <c r="F32" s="111"/>
      <c r="G32" s="111"/>
      <c r="H32" s="111"/>
      <c r="I32" s="111"/>
      <c r="J32" s="111"/>
      <c r="K32" s="111"/>
      <c r="L32" s="111"/>
      <c r="M32" s="112"/>
    </row>
    <row r="33" spans="1:13" s="109" customFormat="1" ht="23.15" customHeight="1">
      <c r="A33" s="110"/>
      <c r="B33" s="124"/>
      <c r="C33" s="125"/>
      <c r="D33" s="126"/>
      <c r="E33" s="111"/>
      <c r="F33" s="111"/>
      <c r="G33" s="111"/>
      <c r="H33" s="111"/>
      <c r="I33" s="111"/>
      <c r="J33" s="111"/>
      <c r="K33" s="111"/>
      <c r="L33" s="111"/>
      <c r="M33" s="112"/>
    </row>
    <row r="34" spans="1:13" s="109" customFormat="1" ht="23.15" customHeight="1">
      <c r="A34" s="110"/>
      <c r="B34" s="124">
        <v>10</v>
      </c>
      <c r="C34" s="107" t="s">
        <v>16</v>
      </c>
      <c r="D34" s="126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1:13" s="109" customFormat="1" ht="23.15" customHeight="1">
      <c r="A35" s="110"/>
      <c r="B35" s="124"/>
      <c r="C35" s="107"/>
      <c r="D35" s="126"/>
      <c r="E35" s="111"/>
      <c r="F35" s="111"/>
      <c r="G35" s="111"/>
      <c r="H35" s="111"/>
      <c r="I35" s="111"/>
      <c r="J35" s="111"/>
      <c r="K35" s="111"/>
      <c r="L35" s="111"/>
      <c r="M35" s="112"/>
    </row>
    <row r="36" spans="1:13" s="109" customFormat="1" ht="23.15" customHeight="1">
      <c r="A36" s="110"/>
      <c r="B36" s="124">
        <v>11</v>
      </c>
      <c r="C36" s="107" t="s">
        <v>17</v>
      </c>
      <c r="D36" s="126"/>
      <c r="E36" s="111"/>
      <c r="F36" s="111"/>
      <c r="G36" s="111"/>
      <c r="H36" s="111"/>
      <c r="I36" s="111"/>
      <c r="J36" s="111"/>
      <c r="K36" s="111"/>
      <c r="L36" s="111"/>
      <c r="M36" s="112"/>
    </row>
    <row r="37" spans="1:13" s="109" customFormat="1" ht="23.15" customHeight="1">
      <c r="A37" s="117"/>
      <c r="B37" s="127"/>
      <c r="C37" s="108"/>
      <c r="D37" s="128"/>
      <c r="E37" s="118"/>
      <c r="F37" s="118"/>
      <c r="G37" s="118"/>
      <c r="H37" s="118"/>
      <c r="I37" s="118"/>
      <c r="J37" s="118"/>
      <c r="K37" s="118"/>
      <c r="L37" s="118"/>
      <c r="M37" s="119"/>
    </row>
    <row r="38" spans="1:13" ht="23.15" customHeight="1">
      <c r="B38" s="116"/>
    </row>
    <row r="39" spans="1:13" ht="23.15" hidden="1" customHeight="1">
      <c r="B39" s="129"/>
    </row>
    <row r="40" spans="1:13" ht="12.5" hidden="1"/>
    <row r="41" spans="1:13" ht="12.5" hidden="1"/>
    <row r="42" spans="1:13" ht="12.5" hidden="1"/>
    <row r="43" spans="1:13" ht="12.5" hidden="1"/>
    <row r="44" spans="1:13" ht="12.5" hidden="1"/>
    <row r="45" spans="1:13" ht="12.5" hidden="1"/>
    <row r="46" spans="1:13" ht="12.5" hidden="1"/>
    <row r="47" spans="1:13" ht="12.5" hidden="1"/>
    <row r="48" spans="1:13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60" ht="12.75" customHeight="1"/>
  </sheetData>
  <mergeCells count="3">
    <mergeCell ref="B6:M6"/>
    <mergeCell ref="B9:M9"/>
    <mergeCell ref="B12:M12"/>
  </mergeCells>
  <hyperlinks>
    <hyperlink ref="C16" location="'1. Cover'!A1" display="Cover Page"/>
    <hyperlink ref="C18" location="'2. TOC'!A1" display="Table of Contents"/>
    <hyperlink ref="C20" location="'3. Legend'!A1" display="Legend / Colour Scheme"/>
    <hyperlink ref="C22" location="'4. OEB_Adjustment_Input_Sheet'!A1" display="OEB Adjustment Input Sheet"/>
    <hyperlink ref="C24" location="'5. Rate_Base_&amp;_Cost_of_Capital'!A1" display="Rate Base and Cost of Capital"/>
    <hyperlink ref="C26" location="'6. Taxes'!A1" display="Regulatory Income Taxes"/>
    <hyperlink ref="C28" location="'7. Rev_Req'!A1" display="Revenue Requirement"/>
    <hyperlink ref="C30" location="'8. Revenue_Def_Suff'!A1" display="Revenue Requiremenmt Deficiency / Sufficiency"/>
    <hyperlink ref="C32" location="'9. Payment_Amounts'!A1" display="Requested Payment Amounts"/>
    <hyperlink ref="C34" location="'10. Deferral_Variance_&amp;_Riders'!A1" display="Recovery of Deferral and Variance Accounts and Riders"/>
    <hyperlink ref="C36" location="'11. Impact'!A1" display="'11. Impact'!A1"/>
  </hyperlinks>
  <pageMargins left="1" right="1" top="1" bottom="1" header="0.5" footer="0.5"/>
  <pageSetup paperSize="17"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E52"/>
  <sheetViews>
    <sheetView showGridLines="0" view="pageBreakPreview" zoomScale="60" zoomScaleNormal="75" workbookViewId="0"/>
  </sheetViews>
  <sheetFormatPr defaultColWidth="0" defaultRowHeight="12.5" zeroHeight="1"/>
  <cols>
    <col min="1" max="14" width="10.7265625" style="24" customWidth="1"/>
    <col min="15" max="31" width="0" style="24" hidden="1" customWidth="1"/>
    <col min="32" max="16384" width="9.26953125" style="24" hidden="1"/>
  </cols>
  <sheetData>
    <row r="1" spans="1:13">
      <c r="A1" s="24" t="s">
        <v>291</v>
      </c>
      <c r="M1" s="385" t="str">
        <f>'1. Cover'!M1</f>
        <v>Updated: 2021-07-16</v>
      </c>
    </row>
    <row r="2" spans="1:13">
      <c r="M2" s="385" t="str">
        <f>'1. Cover'!M2</f>
        <v>EB-2020-0290</v>
      </c>
    </row>
    <row r="3" spans="1:13">
      <c r="M3" s="385" t="str">
        <f>'1. Cover'!M3</f>
        <v>Draft Payment Amounts Order</v>
      </c>
    </row>
    <row r="4" spans="1:13">
      <c r="M4" s="385" t="str">
        <f>'1. Cover'!M4</f>
        <v>Appendix G</v>
      </c>
    </row>
    <row r="5" spans="1:13">
      <c r="A5" s="405"/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7"/>
    </row>
    <row r="6" spans="1:13" ht="25">
      <c r="A6" s="23"/>
      <c r="B6" s="599" t="s">
        <v>2</v>
      </c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600"/>
    </row>
    <row r="7" spans="1:13" ht="13">
      <c r="A7" s="23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30"/>
    </row>
    <row r="8" spans="1:13" ht="13">
      <c r="A8" s="23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30"/>
    </row>
    <row r="9" spans="1:13" ht="25">
      <c r="A9" s="23"/>
      <c r="B9" s="599" t="str">
        <f>'2. TOC'!B9:M9</f>
        <v>EB-2020-0290 Revenue Requirement Work Form</v>
      </c>
      <c r="C9" s="599"/>
      <c r="D9" s="599"/>
      <c r="E9" s="599"/>
      <c r="F9" s="599"/>
      <c r="G9" s="599"/>
      <c r="H9" s="599"/>
      <c r="I9" s="599"/>
      <c r="J9" s="599"/>
      <c r="K9" s="599"/>
      <c r="L9" s="599"/>
      <c r="M9" s="600"/>
    </row>
    <row r="10" spans="1:13" ht="13">
      <c r="A10" s="23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30"/>
    </row>
    <row r="11" spans="1:13" ht="13">
      <c r="A11" s="23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</row>
    <row r="12" spans="1:13" ht="25">
      <c r="A12" s="23"/>
      <c r="B12" s="601" t="s">
        <v>9</v>
      </c>
      <c r="C12" s="601"/>
      <c r="D12" s="601"/>
      <c r="E12" s="601"/>
      <c r="F12" s="601"/>
      <c r="G12" s="601"/>
      <c r="H12" s="601"/>
      <c r="I12" s="601"/>
      <c r="J12" s="601"/>
      <c r="K12" s="601"/>
      <c r="L12" s="601"/>
      <c r="M12" s="602"/>
    </row>
    <row r="13" spans="1:13" ht="25">
      <c r="A13" s="23"/>
      <c r="B13" s="393"/>
      <c r="C13" s="393"/>
      <c r="D13" s="393"/>
      <c r="E13" s="393"/>
      <c r="F13" s="393"/>
      <c r="G13" s="393"/>
      <c r="H13" s="393"/>
      <c r="I13" s="393"/>
      <c r="J13" s="393"/>
      <c r="K13" s="393"/>
      <c r="L13" s="393"/>
      <c r="M13" s="394"/>
    </row>
    <row r="14" spans="1:13" ht="25">
      <c r="A14" s="23"/>
      <c r="B14" s="393"/>
      <c r="C14" s="393"/>
      <c r="D14" s="393"/>
      <c r="E14" s="393"/>
      <c r="F14" s="393"/>
      <c r="G14" s="393"/>
      <c r="H14" s="393"/>
      <c r="I14" s="393"/>
      <c r="J14" s="393"/>
      <c r="K14" s="393"/>
      <c r="L14" s="393"/>
      <c r="M14" s="394"/>
    </row>
    <row r="15" spans="1:13">
      <c r="A15" s="23"/>
      <c r="M15" s="25"/>
    </row>
    <row r="16" spans="1:13">
      <c r="A16" s="23"/>
      <c r="M16" s="25"/>
    </row>
    <row r="17" spans="1:13">
      <c r="A17" s="23"/>
      <c r="M17" s="25"/>
    </row>
    <row r="18" spans="1:13" ht="17.5">
      <c r="A18" s="23"/>
      <c r="B18" s="408"/>
      <c r="C18" s="408"/>
      <c r="M18" s="25"/>
    </row>
    <row r="19" spans="1:13" ht="18" customHeight="1">
      <c r="A19" s="23"/>
      <c r="B19" s="58"/>
      <c r="C19" s="597" t="s">
        <v>18</v>
      </c>
      <c r="D19" s="597"/>
      <c r="E19" s="597"/>
      <c r="F19" s="597"/>
      <c r="G19" s="597"/>
      <c r="H19" s="597"/>
      <c r="I19" s="597"/>
      <c r="J19" s="597"/>
      <c r="K19" s="597"/>
      <c r="L19" s="597"/>
      <c r="M19" s="598"/>
    </row>
    <row r="20" spans="1:13" ht="18" customHeight="1">
      <c r="A20" s="23"/>
      <c r="B20" s="58"/>
      <c r="C20" s="597"/>
      <c r="D20" s="597"/>
      <c r="E20" s="597"/>
      <c r="F20" s="597"/>
      <c r="G20" s="597"/>
      <c r="H20" s="597"/>
      <c r="I20" s="597"/>
      <c r="J20" s="597"/>
      <c r="K20" s="597"/>
      <c r="L20" s="597"/>
      <c r="M20" s="598"/>
    </row>
    <row r="21" spans="1:13" ht="18" customHeight="1">
      <c r="A21" s="23"/>
      <c r="C21" s="391"/>
      <c r="D21" s="391"/>
      <c r="E21" s="391"/>
      <c r="F21" s="391"/>
      <c r="G21" s="391"/>
      <c r="H21" s="391"/>
      <c r="I21" s="391"/>
      <c r="J21" s="391"/>
      <c r="K21" s="391"/>
      <c r="L21" s="391"/>
      <c r="M21" s="392"/>
    </row>
    <row r="22" spans="1:13" ht="18" customHeight="1">
      <c r="A22" s="23"/>
      <c r="B22" s="409"/>
      <c r="C22" s="597" t="s">
        <v>19</v>
      </c>
      <c r="D22" s="597"/>
      <c r="E22" s="597"/>
      <c r="F22" s="597"/>
      <c r="G22" s="597"/>
      <c r="H22" s="597"/>
      <c r="I22" s="597"/>
      <c r="J22" s="597"/>
      <c r="K22" s="597"/>
      <c r="L22" s="597"/>
      <c r="M22" s="598"/>
    </row>
    <row r="23" spans="1:13" ht="17.5">
      <c r="A23" s="23"/>
      <c r="B23" s="409"/>
      <c r="C23" s="597"/>
      <c r="D23" s="597"/>
      <c r="E23" s="597"/>
      <c r="F23" s="597"/>
      <c r="G23" s="597"/>
      <c r="H23" s="597"/>
      <c r="I23" s="597"/>
      <c r="J23" s="597"/>
      <c r="K23" s="597"/>
      <c r="L23" s="597"/>
      <c r="M23" s="598"/>
    </row>
    <row r="24" spans="1:13" ht="17.5">
      <c r="A24" s="23"/>
      <c r="C24" s="391"/>
      <c r="D24" s="391"/>
      <c r="E24" s="391"/>
      <c r="F24" s="391"/>
      <c r="G24" s="391"/>
      <c r="H24" s="391"/>
      <c r="I24" s="391"/>
      <c r="J24" s="391"/>
      <c r="K24" s="391"/>
      <c r="L24" s="391"/>
      <c r="M24" s="392"/>
    </row>
    <row r="25" spans="1:13" ht="18" customHeight="1">
      <c r="A25" s="23"/>
      <c r="B25" s="59"/>
      <c r="C25" s="597" t="s">
        <v>20</v>
      </c>
      <c r="D25" s="597"/>
      <c r="E25" s="597"/>
      <c r="F25" s="597"/>
      <c r="G25" s="597"/>
      <c r="H25" s="597"/>
      <c r="I25" s="597"/>
      <c r="J25" s="597"/>
      <c r="K25" s="597"/>
      <c r="L25" s="597"/>
      <c r="M25" s="598"/>
    </row>
    <row r="26" spans="1:13" ht="18" customHeight="1">
      <c r="A26" s="23"/>
      <c r="B26" s="59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8"/>
    </row>
    <row r="27" spans="1:13">
      <c r="A27" s="23"/>
      <c r="M27" s="25"/>
    </row>
    <row r="28" spans="1:13">
      <c r="A28" s="23"/>
      <c r="M28" s="25"/>
    </row>
    <row r="29" spans="1:13">
      <c r="A29" s="23"/>
      <c r="M29" s="25"/>
    </row>
    <row r="30" spans="1:13">
      <c r="A30" s="23"/>
      <c r="M30" s="25"/>
    </row>
    <row r="31" spans="1:13">
      <c r="A31" s="23"/>
      <c r="M31" s="25"/>
    </row>
    <row r="32" spans="1:13">
      <c r="A32" s="23"/>
      <c r="M32" s="25"/>
    </row>
    <row r="33" spans="1:13">
      <c r="A33" s="23"/>
      <c r="M33" s="25"/>
    </row>
    <row r="34" spans="1:13">
      <c r="A34" s="23"/>
      <c r="M34" s="25"/>
    </row>
    <row r="35" spans="1:13">
      <c r="A35" s="23"/>
      <c r="M35" s="25"/>
    </row>
    <row r="36" spans="1:13">
      <c r="A36" s="23"/>
      <c r="M36" s="25"/>
    </row>
    <row r="37" spans="1:13">
      <c r="A37" s="23"/>
      <c r="M37" s="25"/>
    </row>
    <row r="38" spans="1:13">
      <c r="A38" s="23"/>
      <c r="M38" s="25"/>
    </row>
    <row r="39" spans="1:13">
      <c r="A39" s="23"/>
      <c r="M39" s="25"/>
    </row>
    <row r="40" spans="1:13">
      <c r="A40" s="23"/>
      <c r="M40" s="25"/>
    </row>
    <row r="41" spans="1:13">
      <c r="A41" s="23"/>
      <c r="M41" s="25"/>
    </row>
    <row r="42" spans="1:13">
      <c r="A42" s="23"/>
      <c r="M42" s="25"/>
    </row>
    <row r="43" spans="1:13">
      <c r="A43" s="23"/>
      <c r="M43" s="25"/>
    </row>
    <row r="44" spans="1:13">
      <c r="A44" s="23"/>
      <c r="M44" s="25"/>
    </row>
    <row r="45" spans="1:13">
      <c r="A45" s="23"/>
      <c r="M45" s="25"/>
    </row>
    <row r="46" spans="1:13">
      <c r="A46" s="23"/>
      <c r="M46" s="25"/>
    </row>
    <row r="47" spans="1:13">
      <c r="A47" s="23"/>
      <c r="M47" s="25"/>
    </row>
    <row r="48" spans="1:13">
      <c r="A48" s="23"/>
      <c r="M48" s="25"/>
    </row>
    <row r="49" spans="1:13">
      <c r="A49" s="23"/>
      <c r="M49" s="25"/>
    </row>
    <row r="50" spans="1:13">
      <c r="A50" s="23"/>
      <c r="M50" s="25"/>
    </row>
    <row r="51" spans="1:13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8"/>
    </row>
    <row r="52" spans="1:13"/>
  </sheetData>
  <mergeCells count="6">
    <mergeCell ref="C22:M23"/>
    <mergeCell ref="C25:M26"/>
    <mergeCell ref="B6:M6"/>
    <mergeCell ref="B9:M9"/>
    <mergeCell ref="B12:M12"/>
    <mergeCell ref="C19:M20"/>
  </mergeCells>
  <pageMargins left="1" right="1" top="1" bottom="1" header="0.5" footer="0.5"/>
  <pageSetup paperSize="17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0.79998168889431442"/>
  </sheetPr>
  <dimension ref="A1:X558"/>
  <sheetViews>
    <sheetView showGridLines="0" view="pageBreakPreview" zoomScale="55" zoomScaleNormal="55" zoomScaleSheetLayoutView="55" zoomScalePageLayoutView="75" workbookViewId="0">
      <pane xSplit="4" ySplit="9" topLeftCell="E10" activePane="bottomRight" state="frozen"/>
      <selection pane="topRight" activeCell="E1" sqref="E1"/>
      <selection pane="bottomLeft" activeCell="A6" sqref="A6"/>
      <selection pane="bottomRight" activeCell="B2" sqref="B2"/>
    </sheetView>
  </sheetViews>
  <sheetFormatPr defaultColWidth="9.26953125" defaultRowHeight="15.5" zeroHeight="1"/>
  <cols>
    <col min="1" max="1" width="2.7265625" style="5" customWidth="1"/>
    <col min="2" max="2" width="9.7265625" style="3" customWidth="1"/>
    <col min="3" max="3" width="84.453125" style="3" customWidth="1"/>
    <col min="4" max="4" width="22.54296875" style="3" hidden="1" customWidth="1"/>
    <col min="5" max="24" width="22.54296875" style="6" customWidth="1"/>
    <col min="25" max="16384" width="9.26953125" style="3"/>
  </cols>
  <sheetData>
    <row r="1" spans="2:24" ht="18">
      <c r="B1" s="47" t="s">
        <v>10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386" t="str">
        <f>'1. Cover'!M1</f>
        <v>Updated: 2021-07-16</v>
      </c>
    </row>
    <row r="2" spans="2:24" ht="18">
      <c r="B2" s="592" t="s">
        <v>291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386" t="str">
        <f>'1. Cover'!M2</f>
        <v>EB-2020-0290</v>
      </c>
    </row>
    <row r="3" spans="2:24" ht="18"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386" t="str">
        <f>'1. Cover'!M3</f>
        <v>Draft Payment Amounts Order</v>
      </c>
    </row>
    <row r="4" spans="2:24" ht="18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386" t="str">
        <f>'1. Cover'!M4</f>
        <v>Appendix G</v>
      </c>
    </row>
    <row r="5" spans="2:24" ht="18.5" thickBot="1"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</row>
    <row r="6" spans="2:24" ht="15.75" customHeight="1" thickBot="1">
      <c r="B6" s="2"/>
      <c r="C6" s="2"/>
      <c r="D6" s="2"/>
      <c r="E6" s="607" t="s">
        <v>21</v>
      </c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8"/>
      <c r="X6" s="609"/>
    </row>
    <row r="7" spans="2:24">
      <c r="B7" s="43"/>
      <c r="C7" s="398"/>
      <c r="D7" s="204"/>
      <c r="E7" s="610">
        <v>2022</v>
      </c>
      <c r="F7" s="610"/>
      <c r="G7" s="605"/>
      <c r="H7" s="606"/>
      <c r="I7" s="605">
        <v>2023</v>
      </c>
      <c r="J7" s="605"/>
      <c r="K7" s="605"/>
      <c r="L7" s="606"/>
      <c r="M7" s="605">
        <v>2024</v>
      </c>
      <c r="N7" s="605"/>
      <c r="O7" s="605"/>
      <c r="P7" s="606"/>
      <c r="Q7" s="605">
        <v>2025</v>
      </c>
      <c r="R7" s="605"/>
      <c r="S7" s="605"/>
      <c r="T7" s="606"/>
      <c r="U7" s="605">
        <v>2026</v>
      </c>
      <c r="V7" s="605"/>
      <c r="W7" s="605"/>
      <c r="X7" s="606"/>
    </row>
    <row r="8" spans="2:24">
      <c r="B8" s="40" t="s">
        <v>22</v>
      </c>
      <c r="C8" s="195"/>
      <c r="D8" s="205"/>
      <c r="E8" s="410" t="s">
        <v>23</v>
      </c>
      <c r="F8" s="70" t="s">
        <v>266</v>
      </c>
      <c r="G8" s="173" t="s">
        <v>24</v>
      </c>
      <c r="H8" s="9" t="s">
        <v>24</v>
      </c>
      <c r="I8" s="70" t="s">
        <v>23</v>
      </c>
      <c r="J8" s="173" t="s">
        <v>266</v>
      </c>
      <c r="K8" s="173" t="s">
        <v>24</v>
      </c>
      <c r="L8" s="9" t="s">
        <v>24</v>
      </c>
      <c r="M8" s="70" t="s">
        <v>23</v>
      </c>
      <c r="N8" s="173" t="s">
        <v>266</v>
      </c>
      <c r="O8" s="173" t="s">
        <v>24</v>
      </c>
      <c r="P8" s="9" t="s">
        <v>24</v>
      </c>
      <c r="Q8" s="70" t="s">
        <v>23</v>
      </c>
      <c r="R8" s="173" t="s">
        <v>268</v>
      </c>
      <c r="S8" s="173" t="s">
        <v>24</v>
      </c>
      <c r="T8" s="9" t="s">
        <v>24</v>
      </c>
      <c r="U8" s="70" t="s">
        <v>23</v>
      </c>
      <c r="V8" s="173" t="s">
        <v>268</v>
      </c>
      <c r="W8" s="173" t="s">
        <v>24</v>
      </c>
      <c r="X8" s="9" t="s">
        <v>24</v>
      </c>
    </row>
    <row r="9" spans="2:24" ht="16.5" customHeight="1" thickBot="1">
      <c r="B9" s="20" t="s">
        <v>7</v>
      </c>
      <c r="C9" s="11" t="s">
        <v>25</v>
      </c>
      <c r="D9" s="20" t="s">
        <v>26</v>
      </c>
      <c r="E9" s="254">
        <v>44196</v>
      </c>
      <c r="F9" s="254" t="s">
        <v>269</v>
      </c>
      <c r="G9" s="174" t="s">
        <v>27</v>
      </c>
      <c r="H9" s="11" t="s">
        <v>28</v>
      </c>
      <c r="I9" s="254">
        <f>$E$9</f>
        <v>44196</v>
      </c>
      <c r="J9" s="254" t="s">
        <v>269</v>
      </c>
      <c r="K9" s="174" t="s">
        <v>27</v>
      </c>
      <c r="L9" s="11" t="s">
        <v>28</v>
      </c>
      <c r="M9" s="254">
        <f>$E$9</f>
        <v>44196</v>
      </c>
      <c r="N9" s="254" t="s">
        <v>269</v>
      </c>
      <c r="O9" s="174" t="s">
        <v>27</v>
      </c>
      <c r="P9" s="11" t="s">
        <v>28</v>
      </c>
      <c r="Q9" s="254">
        <f>$E$9</f>
        <v>44196</v>
      </c>
      <c r="R9" s="254" t="s">
        <v>269</v>
      </c>
      <c r="S9" s="174" t="s">
        <v>27</v>
      </c>
      <c r="T9" s="11" t="s">
        <v>28</v>
      </c>
      <c r="U9" s="254">
        <f>$E$9</f>
        <v>44196</v>
      </c>
      <c r="V9" s="254" t="s">
        <v>269</v>
      </c>
      <c r="W9" s="174" t="s">
        <v>27</v>
      </c>
      <c r="X9" s="11" t="s">
        <v>28</v>
      </c>
    </row>
    <row r="10" spans="2:24">
      <c r="B10" s="12"/>
      <c r="C10" s="196"/>
      <c r="D10" s="206"/>
      <c r="E10" s="170" t="s">
        <v>29</v>
      </c>
      <c r="F10" s="170" t="s">
        <v>30</v>
      </c>
      <c r="G10" s="579" t="s">
        <v>283</v>
      </c>
      <c r="H10" s="172" t="s">
        <v>31</v>
      </c>
      <c r="I10" s="586" t="s">
        <v>284</v>
      </c>
      <c r="J10" s="170" t="s">
        <v>32</v>
      </c>
      <c r="K10" s="171" t="s">
        <v>33</v>
      </c>
      <c r="L10" s="172" t="s">
        <v>34</v>
      </c>
      <c r="M10" s="170" t="s">
        <v>35</v>
      </c>
      <c r="N10" s="170" t="s">
        <v>36</v>
      </c>
      <c r="O10" s="171" t="s">
        <v>37</v>
      </c>
      <c r="P10" s="172" t="s">
        <v>38</v>
      </c>
      <c r="Q10" s="170" t="s">
        <v>39</v>
      </c>
      <c r="R10" s="170" t="s">
        <v>40</v>
      </c>
      <c r="S10" s="171" t="s">
        <v>41</v>
      </c>
      <c r="T10" s="172" t="s">
        <v>278</v>
      </c>
      <c r="U10" s="170" t="s">
        <v>279</v>
      </c>
      <c r="V10" s="170" t="s">
        <v>280</v>
      </c>
      <c r="W10" s="171" t="s">
        <v>281</v>
      </c>
      <c r="X10" s="172" t="s">
        <v>282</v>
      </c>
    </row>
    <row r="11" spans="2:24" ht="16" thickBot="1">
      <c r="B11" s="15" t="s">
        <v>42</v>
      </c>
      <c r="C11" s="197"/>
      <c r="D11" s="207"/>
      <c r="E11" s="411"/>
      <c r="F11" s="411"/>
      <c r="G11" s="412"/>
      <c r="H11" s="413"/>
      <c r="I11" s="411"/>
      <c r="J11" s="411"/>
      <c r="K11" s="412"/>
      <c r="L11" s="413"/>
      <c r="M11" s="411"/>
      <c r="N11" s="411"/>
      <c r="O11" s="412"/>
      <c r="P11" s="413"/>
      <c r="Q11" s="411"/>
      <c r="R11" s="411"/>
      <c r="S11" s="412"/>
      <c r="T11" s="413"/>
      <c r="U11" s="411"/>
      <c r="V11" s="411"/>
      <c r="W11" s="412"/>
      <c r="X11" s="413"/>
    </row>
    <row r="12" spans="2:24">
      <c r="B12" s="44">
        <f>MAX(B1:B11)+1</f>
        <v>1</v>
      </c>
      <c r="C12" s="197" t="s">
        <v>43</v>
      </c>
      <c r="D12" s="207" t="s">
        <v>44</v>
      </c>
      <c r="E12" s="414">
        <v>0.5</v>
      </c>
      <c r="F12" s="414">
        <v>0.44216870642246414</v>
      </c>
      <c r="G12" s="415"/>
      <c r="H12" s="416">
        <f>F12+G12</f>
        <v>0.44216870642246414</v>
      </c>
      <c r="I12" s="414">
        <f>E12</f>
        <v>0.5</v>
      </c>
      <c r="J12" s="414">
        <v>0.4432498249698586</v>
      </c>
      <c r="K12" s="415"/>
      <c r="L12" s="416">
        <f>J12+K12</f>
        <v>0.4432498249698586</v>
      </c>
      <c r="M12" s="414">
        <v>0.5</v>
      </c>
      <c r="N12" s="414">
        <v>0.44494314627770393</v>
      </c>
      <c r="O12" s="415"/>
      <c r="P12" s="416">
        <f>N12+O12</f>
        <v>0.44494314627770393</v>
      </c>
      <c r="Q12" s="414">
        <v>0.5</v>
      </c>
      <c r="R12" s="414">
        <v>0.44595419959855265</v>
      </c>
      <c r="S12" s="415"/>
      <c r="T12" s="416">
        <f>R12+S12</f>
        <v>0.44595419959855265</v>
      </c>
      <c r="U12" s="414">
        <v>0.5</v>
      </c>
      <c r="V12" s="414">
        <v>0.44667596245754332</v>
      </c>
      <c r="W12" s="415"/>
      <c r="X12" s="416">
        <f>V12+W12</f>
        <v>0.44667596245754332</v>
      </c>
    </row>
    <row r="13" spans="2:24">
      <c r="B13" s="44">
        <v>2</v>
      </c>
      <c r="C13" s="197" t="s">
        <v>267</v>
      </c>
      <c r="D13" s="207"/>
      <c r="E13" s="501"/>
      <c r="F13" s="501">
        <v>7.8312935775358555E-3</v>
      </c>
      <c r="G13" s="502"/>
      <c r="H13" s="503">
        <f>G13+F13</f>
        <v>7.8312935775358555E-3</v>
      </c>
      <c r="I13" s="501"/>
      <c r="J13" s="501">
        <v>6.7501750301413883E-3</v>
      </c>
      <c r="K13" s="502"/>
      <c r="L13" s="503">
        <f>K13+J13</f>
        <v>6.7501750301413883E-3</v>
      </c>
      <c r="M13" s="501"/>
      <c r="N13" s="501">
        <v>5.0568537222961006E-3</v>
      </c>
      <c r="O13" s="502"/>
      <c r="P13" s="503">
        <f>O13+N13</f>
        <v>5.0568537222961006E-3</v>
      </c>
      <c r="Q13" s="501"/>
      <c r="R13" s="501">
        <v>4.0458004014473385E-3</v>
      </c>
      <c r="S13" s="502"/>
      <c r="T13" s="503">
        <f>S13+R13</f>
        <v>4.0458004014473385E-3</v>
      </c>
      <c r="U13" s="501"/>
      <c r="V13" s="501">
        <v>3.3240375424566722E-3</v>
      </c>
      <c r="W13" s="502"/>
      <c r="X13" s="503">
        <f>W13+V13</f>
        <v>3.3240375424566722E-3</v>
      </c>
    </row>
    <row r="14" spans="2:24" ht="16" thickBot="1">
      <c r="B14" s="44">
        <v>3</v>
      </c>
      <c r="C14" s="197" t="s">
        <v>45</v>
      </c>
      <c r="D14" s="207" t="s">
        <v>44</v>
      </c>
      <c r="E14" s="417">
        <v>0.5</v>
      </c>
      <c r="F14" s="417">
        <f>1-(F12+F13)</f>
        <v>0.55000000000000004</v>
      </c>
      <c r="G14" s="578"/>
      <c r="H14" s="418">
        <f>F14+G14</f>
        <v>0.55000000000000004</v>
      </c>
      <c r="I14" s="417">
        <v>0.5</v>
      </c>
      <c r="J14" s="417">
        <v>0.54999999999999993</v>
      </c>
      <c r="K14" s="578"/>
      <c r="L14" s="418">
        <f>J14+K14</f>
        <v>0.54999999999999993</v>
      </c>
      <c r="M14" s="417">
        <v>0.5</v>
      </c>
      <c r="N14" s="417">
        <v>0.54999999999999993</v>
      </c>
      <c r="O14" s="578"/>
      <c r="P14" s="418">
        <f>N14+O14</f>
        <v>0.54999999999999993</v>
      </c>
      <c r="Q14" s="417">
        <v>0.5</v>
      </c>
      <c r="R14" s="417">
        <v>0.55000000000000004</v>
      </c>
      <c r="S14" s="578"/>
      <c r="T14" s="418">
        <f>R14+S14</f>
        <v>0.55000000000000004</v>
      </c>
      <c r="U14" s="417">
        <v>0.5</v>
      </c>
      <c r="V14" s="417">
        <v>0.54999999999999993</v>
      </c>
      <c r="W14" s="578"/>
      <c r="X14" s="418">
        <f>V14+W14</f>
        <v>0.54999999999999993</v>
      </c>
    </row>
    <row r="15" spans="2:24">
      <c r="B15" s="177"/>
      <c r="C15" s="197"/>
      <c r="D15" s="207"/>
      <c r="E15" s="419"/>
      <c r="F15" s="419"/>
      <c r="G15" s="51"/>
      <c r="H15" s="420"/>
      <c r="I15" s="419"/>
      <c r="J15" s="419"/>
      <c r="K15" s="51"/>
      <c r="L15" s="420"/>
      <c r="M15" s="419"/>
      <c r="N15" s="419"/>
      <c r="O15" s="51"/>
      <c r="P15" s="420"/>
      <c r="Q15" s="419"/>
      <c r="R15" s="419"/>
      <c r="S15" s="51"/>
      <c r="T15" s="420"/>
      <c r="U15" s="419"/>
      <c r="V15" s="419"/>
      <c r="W15" s="51"/>
      <c r="X15" s="420"/>
    </row>
    <row r="16" spans="2:24" ht="16" thickBot="1">
      <c r="B16" s="15" t="s">
        <v>46</v>
      </c>
      <c r="C16" s="197"/>
      <c r="D16" s="207"/>
      <c r="E16" s="419"/>
      <c r="F16" s="419"/>
      <c r="G16" s="51"/>
      <c r="H16" s="420"/>
      <c r="I16" s="419"/>
      <c r="J16" s="419"/>
      <c r="K16" s="51"/>
      <c r="L16" s="420"/>
      <c r="M16" s="419"/>
      <c r="N16" s="419"/>
      <c r="O16" s="51"/>
      <c r="P16" s="420"/>
      <c r="Q16" s="419"/>
      <c r="R16" s="419"/>
      <c r="S16" s="51"/>
      <c r="T16" s="420"/>
      <c r="U16" s="419"/>
      <c r="V16" s="419"/>
      <c r="W16" s="51"/>
      <c r="X16" s="420"/>
    </row>
    <row r="17" spans="2:24">
      <c r="B17" s="44">
        <f>MAX(B9:B16)+1</f>
        <v>4</v>
      </c>
      <c r="C17" s="197" t="s">
        <v>47</v>
      </c>
      <c r="D17" s="207" t="s">
        <v>48</v>
      </c>
      <c r="E17" s="186">
        <v>5.2</v>
      </c>
      <c r="F17" s="186">
        <v>5.2</v>
      </c>
      <c r="G17" s="421"/>
      <c r="H17" s="164">
        <f>F17+G17</f>
        <v>5.2</v>
      </c>
      <c r="I17" s="186">
        <v>5.2</v>
      </c>
      <c r="J17" s="186">
        <v>5.2</v>
      </c>
      <c r="K17" s="421"/>
      <c r="L17" s="164">
        <f>J17+K17</f>
        <v>5.2</v>
      </c>
      <c r="M17" s="186">
        <v>5.2</v>
      </c>
      <c r="N17" s="186">
        <v>5.2</v>
      </c>
      <c r="O17" s="421"/>
      <c r="P17" s="164">
        <f>N17+O17</f>
        <v>5.2</v>
      </c>
      <c r="Q17" s="186">
        <v>5.2</v>
      </c>
      <c r="R17" s="186">
        <v>5.2</v>
      </c>
      <c r="S17" s="421"/>
      <c r="T17" s="164">
        <f>R17+S17</f>
        <v>5.2</v>
      </c>
      <c r="U17" s="186">
        <v>5.2</v>
      </c>
      <c r="V17" s="186">
        <v>5.2</v>
      </c>
      <c r="W17" s="421"/>
      <c r="X17" s="164">
        <f>V17+W17</f>
        <v>5.2</v>
      </c>
    </row>
    <row r="18" spans="2:24" ht="15" customHeight="1">
      <c r="B18" s="44">
        <f>MAX(B10:B17)+1</f>
        <v>5</v>
      </c>
      <c r="C18" s="197" t="s">
        <v>49</v>
      </c>
      <c r="D18" s="207" t="s">
        <v>48</v>
      </c>
      <c r="E18" s="178">
        <v>0.47498672499999994</v>
      </c>
      <c r="F18" s="178">
        <v>0.47498672499999994</v>
      </c>
      <c r="G18" s="422"/>
      <c r="H18" s="132">
        <f>F18+G18</f>
        <v>0.47498672499999994</v>
      </c>
      <c r="I18" s="178">
        <v>0.77794244999999984</v>
      </c>
      <c r="J18" s="178">
        <v>0.77794244999999984</v>
      </c>
      <c r="K18" s="422"/>
      <c r="L18" s="132">
        <f>J18+K18</f>
        <v>0.77794244999999984</v>
      </c>
      <c r="M18" s="178">
        <v>1.155455025</v>
      </c>
      <c r="N18" s="178">
        <v>1.155455025</v>
      </c>
      <c r="O18" s="422"/>
      <c r="P18" s="132">
        <f>N18+O18</f>
        <v>1.155455025</v>
      </c>
      <c r="Q18" s="178">
        <v>1.6589957499999999</v>
      </c>
      <c r="R18" s="178">
        <v>1.6589957499999999</v>
      </c>
      <c r="S18" s="422"/>
      <c r="T18" s="132">
        <f>R18+S18</f>
        <v>1.6589957499999999</v>
      </c>
      <c r="U18" s="178">
        <v>2.2267899999999998</v>
      </c>
      <c r="V18" s="178">
        <v>2.2267899999999998</v>
      </c>
      <c r="W18" s="422"/>
      <c r="X18" s="132">
        <f>V18+W18</f>
        <v>2.2267899999999998</v>
      </c>
    </row>
    <row r="19" spans="2:24">
      <c r="B19" s="44">
        <f>MAX(B12:B18)+1</f>
        <v>6</v>
      </c>
      <c r="C19" s="197" t="s">
        <v>50</v>
      </c>
      <c r="D19" s="207" t="s">
        <v>48</v>
      </c>
      <c r="E19" s="185">
        <v>0.97395381137239512</v>
      </c>
      <c r="F19" s="185">
        <v>0.97395381137239512</v>
      </c>
      <c r="G19" s="423"/>
      <c r="H19" s="424">
        <f t="shared" ref="H19:H25" si="0">F19+G19</f>
        <v>0.97395381137239512</v>
      </c>
      <c r="I19" s="185">
        <v>0.97395381137239512</v>
      </c>
      <c r="J19" s="185">
        <v>0.97395381137239512</v>
      </c>
      <c r="K19" s="423"/>
      <c r="L19" s="424">
        <f t="shared" ref="L19:L24" si="1">J19+K19</f>
        <v>0.97395381137239512</v>
      </c>
      <c r="M19" s="185">
        <v>0.97395381137239512</v>
      </c>
      <c r="N19" s="185">
        <v>0.97395381137239512</v>
      </c>
      <c r="O19" s="423"/>
      <c r="P19" s="424">
        <f t="shared" ref="P19:P24" si="2">N19+O19</f>
        <v>0.97395381137239512</v>
      </c>
      <c r="Q19" s="185">
        <v>0.97395381137239512</v>
      </c>
      <c r="R19" s="185">
        <v>0.97395381137239512</v>
      </c>
      <c r="S19" s="423"/>
      <c r="T19" s="424">
        <f t="shared" ref="T19:T24" si="3">R19+S19</f>
        <v>0.97395381137239512</v>
      </c>
      <c r="U19" s="185">
        <v>0.97395381137239512</v>
      </c>
      <c r="V19" s="185">
        <v>0.97395381137239512</v>
      </c>
      <c r="W19" s="423"/>
      <c r="X19" s="424">
        <f t="shared" ref="X19:X24" si="4">V19+W19</f>
        <v>0.97395381137239512</v>
      </c>
    </row>
    <row r="20" spans="2:24">
      <c r="B20" s="44">
        <f t="shared" ref="B20:B24" si="5">MAX(B14:B19)+1</f>
        <v>7</v>
      </c>
      <c r="C20" s="197" t="s">
        <v>51</v>
      </c>
      <c r="D20" s="207"/>
      <c r="E20" s="166">
        <f>E19*(E17+E18)</f>
        <v>5.5271749503014966</v>
      </c>
      <c r="F20" s="166">
        <f t="shared" ref="F20" si="6">F19*(F17+F18)</f>
        <v>5.5271749503014966</v>
      </c>
      <c r="G20" s="423"/>
      <c r="H20" s="132">
        <f t="shared" si="0"/>
        <v>5.5271749503014966</v>
      </c>
      <c r="I20" s="166">
        <f>I19*(I17+I18)</f>
        <v>5.8222398333423344</v>
      </c>
      <c r="J20" s="166">
        <f t="shared" ref="J20" si="7">J19*(J17+J18)</f>
        <v>5.8222398333423344</v>
      </c>
      <c r="K20" s="423"/>
      <c r="L20" s="132">
        <f t="shared" si="1"/>
        <v>5.8222398333423344</v>
      </c>
      <c r="M20" s="166">
        <f>M19*(M17+M18)</f>
        <v>6.1899196446045908</v>
      </c>
      <c r="N20" s="166">
        <f t="shared" ref="N20" si="8">N19*(N17+N18)</f>
        <v>6.1899196446045908</v>
      </c>
      <c r="O20" s="423"/>
      <c r="P20" s="132">
        <f t="shared" si="2"/>
        <v>6.1899196446045908</v>
      </c>
      <c r="Q20" s="166">
        <f>Q19*(Q17+Q18)</f>
        <v>6.6803450528995603</v>
      </c>
      <c r="R20" s="166">
        <f t="shared" ref="R20" si="9">R19*(R17+R18)</f>
        <v>6.6803450528995603</v>
      </c>
      <c r="S20" s="423"/>
      <c r="T20" s="132">
        <f t="shared" si="3"/>
        <v>6.6803450528995603</v>
      </c>
      <c r="U20" s="166">
        <f>U19*(U17+U18)</f>
        <v>7.2333504267623905</v>
      </c>
      <c r="V20" s="166">
        <f t="shared" ref="V20" si="10">V19*(V17+V18)</f>
        <v>7.2333504267623905</v>
      </c>
      <c r="W20" s="423"/>
      <c r="X20" s="132">
        <f t="shared" si="4"/>
        <v>7.2333504267623905</v>
      </c>
    </row>
    <row r="21" spans="2:24">
      <c r="B21" s="44">
        <f t="shared" si="5"/>
        <v>8</v>
      </c>
      <c r="C21" s="197" t="s">
        <v>52</v>
      </c>
      <c r="D21" s="207"/>
      <c r="E21" s="185">
        <v>4.7498672499999995E-3</v>
      </c>
      <c r="F21" s="185">
        <v>4.7498672499999995E-3</v>
      </c>
      <c r="G21" s="423"/>
      <c r="H21" s="424">
        <f t="shared" si="0"/>
        <v>4.7498672499999995E-3</v>
      </c>
      <c r="I21" s="185">
        <v>7.7794244999999989E-3</v>
      </c>
      <c r="J21" s="185">
        <v>7.7794244999999989E-3</v>
      </c>
      <c r="K21" s="423"/>
      <c r="L21" s="424">
        <f t="shared" si="1"/>
        <v>7.7794244999999989E-3</v>
      </c>
      <c r="M21" s="185">
        <v>1.155455025E-2</v>
      </c>
      <c r="N21" s="185">
        <v>1.155455025E-2</v>
      </c>
      <c r="O21" s="423"/>
      <c r="P21" s="424">
        <f t="shared" si="2"/>
        <v>1.155455025E-2</v>
      </c>
      <c r="Q21" s="185">
        <v>1.6589957499999999E-2</v>
      </c>
      <c r="R21" s="185">
        <v>1.6589957499999999E-2</v>
      </c>
      <c r="S21" s="423"/>
      <c r="T21" s="424">
        <f t="shared" si="3"/>
        <v>1.6589957499999999E-2</v>
      </c>
      <c r="U21" s="185">
        <v>2.22679E-2</v>
      </c>
      <c r="V21" s="185">
        <v>2.22679E-2</v>
      </c>
      <c r="W21" s="423"/>
      <c r="X21" s="424">
        <f t="shared" si="4"/>
        <v>2.22679E-2</v>
      </c>
    </row>
    <row r="22" spans="2:24">
      <c r="B22" s="44">
        <f t="shared" si="5"/>
        <v>9</v>
      </c>
      <c r="C22" s="197" t="s">
        <v>53</v>
      </c>
      <c r="D22" s="207" t="s">
        <v>44</v>
      </c>
      <c r="E22" s="185">
        <v>3.6051558470543602E-2</v>
      </c>
      <c r="F22" s="185">
        <v>3.6051558470543602E-2</v>
      </c>
      <c r="G22" s="423"/>
      <c r="H22" s="424">
        <f t="shared" si="0"/>
        <v>3.6051558470543602E-2</v>
      </c>
      <c r="I22" s="185">
        <v>3.4852275731196862E-2</v>
      </c>
      <c r="J22" s="185">
        <v>3.4852275731196862E-2</v>
      </c>
      <c r="K22" s="423"/>
      <c r="L22" s="424">
        <f t="shared" si="1"/>
        <v>3.4852275731196862E-2</v>
      </c>
      <c r="M22" s="185">
        <v>3.6137704081314649E-2</v>
      </c>
      <c r="N22" s="185">
        <v>3.6137704081314649E-2</v>
      </c>
      <c r="O22" s="423"/>
      <c r="P22" s="424">
        <f t="shared" si="2"/>
        <v>3.6137704081314649E-2</v>
      </c>
      <c r="Q22" s="185">
        <v>3.6533272689631066E-2</v>
      </c>
      <c r="R22" s="185">
        <v>3.6533272689631066E-2</v>
      </c>
      <c r="S22" s="423"/>
      <c r="T22" s="424">
        <f t="shared" si="3"/>
        <v>3.6533272689631066E-2</v>
      </c>
      <c r="U22" s="185">
        <v>3.6542024519566708E-2</v>
      </c>
      <c r="V22" s="185">
        <v>3.6542024519566708E-2</v>
      </c>
      <c r="W22" s="423"/>
      <c r="X22" s="424">
        <f t="shared" si="4"/>
        <v>3.6542024519566708E-2</v>
      </c>
    </row>
    <row r="23" spans="2:24">
      <c r="B23" s="44">
        <f t="shared" si="5"/>
        <v>10</v>
      </c>
      <c r="C23" s="197" t="s">
        <v>54</v>
      </c>
      <c r="D23" s="207" t="s">
        <v>44</v>
      </c>
      <c r="E23" s="185">
        <v>3.6051558470543602E-2</v>
      </c>
      <c r="F23" s="185">
        <v>3.6051558470543602E-2</v>
      </c>
      <c r="G23" s="423"/>
      <c r="H23" s="424">
        <f t="shared" si="0"/>
        <v>3.6051558470543602E-2</v>
      </c>
      <c r="I23" s="185">
        <v>3.4852275731196862E-2</v>
      </c>
      <c r="J23" s="185">
        <v>3.4852275731196862E-2</v>
      </c>
      <c r="K23" s="423"/>
      <c r="L23" s="424">
        <f t="shared" si="1"/>
        <v>3.4852275731196862E-2</v>
      </c>
      <c r="M23" s="185">
        <v>3.6137704081314649E-2</v>
      </c>
      <c r="N23" s="185">
        <v>3.6137704081314649E-2</v>
      </c>
      <c r="O23" s="423"/>
      <c r="P23" s="424">
        <f t="shared" si="2"/>
        <v>3.6137704081314649E-2</v>
      </c>
      <c r="Q23" s="185">
        <v>3.6533272689631066E-2</v>
      </c>
      <c r="R23" s="185">
        <v>3.6533272689631066E-2</v>
      </c>
      <c r="S23" s="423"/>
      <c r="T23" s="424">
        <f t="shared" si="3"/>
        <v>3.6533272689631066E-2</v>
      </c>
      <c r="U23" s="185">
        <v>3.6542024519566708E-2</v>
      </c>
      <c r="V23" s="185">
        <v>3.6542024519566708E-2</v>
      </c>
      <c r="W23" s="423"/>
      <c r="X23" s="424">
        <f t="shared" si="4"/>
        <v>3.6542024519566708E-2</v>
      </c>
    </row>
    <row r="24" spans="2:24">
      <c r="B24" s="44">
        <f t="shared" si="5"/>
        <v>11</v>
      </c>
      <c r="C24" s="197" t="s">
        <v>55</v>
      </c>
      <c r="D24" s="207" t="s">
        <v>44</v>
      </c>
      <c r="E24" s="185">
        <v>8.3400000000000002E-2</v>
      </c>
      <c r="F24" s="185">
        <v>8.3400000000000002E-2</v>
      </c>
      <c r="G24" s="423"/>
      <c r="H24" s="424">
        <f t="shared" si="0"/>
        <v>8.3400000000000002E-2</v>
      </c>
      <c r="I24" s="185">
        <v>8.3400000000000002E-2</v>
      </c>
      <c r="J24" s="185">
        <v>8.3400000000000002E-2</v>
      </c>
      <c r="K24" s="423"/>
      <c r="L24" s="424">
        <f t="shared" si="1"/>
        <v>8.3400000000000002E-2</v>
      </c>
      <c r="M24" s="185">
        <v>8.3400000000000002E-2</v>
      </c>
      <c r="N24" s="185">
        <v>8.3400000000000002E-2</v>
      </c>
      <c r="O24" s="423"/>
      <c r="P24" s="424">
        <f t="shared" si="2"/>
        <v>8.3400000000000002E-2</v>
      </c>
      <c r="Q24" s="185">
        <v>8.3400000000000002E-2</v>
      </c>
      <c r="R24" s="185">
        <v>8.3400000000000002E-2</v>
      </c>
      <c r="S24" s="423"/>
      <c r="T24" s="424">
        <f t="shared" si="3"/>
        <v>8.3400000000000002E-2</v>
      </c>
      <c r="U24" s="185">
        <v>8.3400000000000002E-2</v>
      </c>
      <c r="V24" s="185">
        <v>8.3400000000000002E-2</v>
      </c>
      <c r="W24" s="423"/>
      <c r="X24" s="424">
        <f t="shared" si="4"/>
        <v>8.3400000000000002E-2</v>
      </c>
    </row>
    <row r="25" spans="2:24" ht="16" thickBot="1">
      <c r="B25" s="44">
        <v>13</v>
      </c>
      <c r="C25" s="197" t="s">
        <v>56</v>
      </c>
      <c r="D25" s="207" t="s">
        <v>44</v>
      </c>
      <c r="E25" s="425">
        <v>4.8899999999999999E-2</v>
      </c>
      <c r="F25" s="425">
        <v>4.8899999999999999E-2</v>
      </c>
      <c r="G25" s="426"/>
      <c r="H25" s="424">
        <f t="shared" si="0"/>
        <v>4.8899999999999999E-2</v>
      </c>
      <c r="I25" s="425">
        <v>4.8899999999999999E-2</v>
      </c>
      <c r="J25" s="425">
        <v>4.8899999999999999E-2</v>
      </c>
      <c r="K25" s="426"/>
      <c r="L25" s="331">
        <f>J25+K25</f>
        <v>4.8899999999999999E-2</v>
      </c>
      <c r="M25" s="425">
        <v>4.8899999999999999E-2</v>
      </c>
      <c r="N25" s="425">
        <v>4.8899999999999999E-2</v>
      </c>
      <c r="O25" s="426"/>
      <c r="P25" s="331">
        <f>N25+O25</f>
        <v>4.8899999999999999E-2</v>
      </c>
      <c r="Q25" s="425">
        <v>4.8899999999999999E-2</v>
      </c>
      <c r="R25" s="425">
        <v>4.8899999999999999E-2</v>
      </c>
      <c r="S25" s="426"/>
      <c r="T25" s="331">
        <f>R25+S25</f>
        <v>4.8899999999999999E-2</v>
      </c>
      <c r="U25" s="425">
        <v>4.8899999999999999E-2</v>
      </c>
      <c r="V25" s="425">
        <v>4.8899999999999999E-2</v>
      </c>
      <c r="W25" s="426"/>
      <c r="X25" s="331">
        <f>V25+W25</f>
        <v>4.8899999999999999E-2</v>
      </c>
    </row>
    <row r="26" spans="2:24">
      <c r="B26" s="177"/>
      <c r="C26" s="197"/>
      <c r="D26" s="207"/>
      <c r="E26" s="419"/>
      <c r="F26" s="419"/>
      <c r="G26" s="51"/>
      <c r="H26" s="500"/>
      <c r="I26" s="419"/>
      <c r="J26" s="419"/>
      <c r="K26" s="51"/>
      <c r="L26" s="420"/>
      <c r="M26" s="419"/>
      <c r="N26" s="419"/>
      <c r="O26" s="51"/>
      <c r="P26" s="420"/>
      <c r="Q26" s="419"/>
      <c r="R26" s="419"/>
      <c r="S26" s="51"/>
      <c r="T26" s="420"/>
      <c r="U26" s="419"/>
      <c r="V26" s="419"/>
      <c r="W26" s="51"/>
      <c r="X26" s="420"/>
    </row>
    <row r="27" spans="2:24" ht="16" thickBot="1">
      <c r="B27" s="15" t="s">
        <v>57</v>
      </c>
      <c r="C27" s="197"/>
      <c r="D27" s="207"/>
      <c r="E27" s="419"/>
      <c r="F27" s="419"/>
      <c r="G27" s="51"/>
      <c r="H27" s="420"/>
      <c r="I27" s="419"/>
      <c r="J27" s="419"/>
      <c r="K27" s="51"/>
      <c r="L27" s="420"/>
      <c r="M27" s="419"/>
      <c r="N27" s="419"/>
      <c r="O27" s="51"/>
      <c r="P27" s="420"/>
      <c r="Q27" s="419"/>
      <c r="R27" s="419"/>
      <c r="S27" s="51"/>
      <c r="T27" s="420"/>
      <c r="U27" s="419"/>
      <c r="V27" s="419"/>
      <c r="W27" s="51"/>
      <c r="X27" s="420"/>
    </row>
    <row r="28" spans="2:24">
      <c r="B28" s="44">
        <f>MAX(B19:B27)+1</f>
        <v>14</v>
      </c>
      <c r="C28" s="197" t="s">
        <v>58</v>
      </c>
      <c r="D28" s="207" t="s">
        <v>44</v>
      </c>
      <c r="E28" s="186">
        <v>97.395381137239511</v>
      </c>
      <c r="F28" s="186">
        <v>97.395381137239511</v>
      </c>
      <c r="G28" s="421"/>
      <c r="H28" s="164">
        <f>F28+G28</f>
        <v>97.395381137239511</v>
      </c>
      <c r="I28" s="186">
        <v>97.395381137239511</v>
      </c>
      <c r="J28" s="186">
        <v>97.395381137239511</v>
      </c>
      <c r="K28" s="421"/>
      <c r="L28" s="164">
        <f>J28+K28</f>
        <v>97.395381137239511</v>
      </c>
      <c r="M28" s="186">
        <v>97.395381137239511</v>
      </c>
      <c r="N28" s="186">
        <v>97.395381137239511</v>
      </c>
      <c r="O28" s="421"/>
      <c r="P28" s="164">
        <f>N28+O28</f>
        <v>97.395381137239511</v>
      </c>
      <c r="Q28" s="186">
        <v>97.395381137239511</v>
      </c>
      <c r="R28" s="186">
        <v>97.395381137239511</v>
      </c>
      <c r="S28" s="421"/>
      <c r="T28" s="164">
        <f>R28+S28</f>
        <v>97.395381137239511</v>
      </c>
      <c r="U28" s="186">
        <v>97.395381137239511</v>
      </c>
      <c r="V28" s="186">
        <v>97.395381137239511</v>
      </c>
      <c r="W28" s="421"/>
      <c r="X28" s="164">
        <f>V28+W28</f>
        <v>97.395381137239511</v>
      </c>
    </row>
    <row r="29" spans="2:24">
      <c r="B29" s="44">
        <f>MAX(B22:B28)+1</f>
        <v>15</v>
      </c>
      <c r="C29" s="197" t="s">
        <v>59</v>
      </c>
      <c r="D29" s="207" t="s">
        <v>44</v>
      </c>
      <c r="E29" s="178">
        <v>3837.7556372757053</v>
      </c>
      <c r="F29" s="178">
        <v>3837.7556372757053</v>
      </c>
      <c r="G29" s="422"/>
      <c r="H29" s="132">
        <f>F29+G29</f>
        <v>3837.7556372757053</v>
      </c>
      <c r="I29" s="178">
        <v>4039.575050943246</v>
      </c>
      <c r="J29" s="178">
        <v>4039.575050943246</v>
      </c>
      <c r="K29" s="422"/>
      <c r="L29" s="132">
        <f>J29+K29</f>
        <v>4039.575050943246</v>
      </c>
      <c r="M29" s="178">
        <v>3764.5609963493644</v>
      </c>
      <c r="N29" s="178">
        <v>3764.5609963493644</v>
      </c>
      <c r="O29" s="422"/>
      <c r="P29" s="132">
        <f>N29+O29</f>
        <v>3764.5609963493644</v>
      </c>
      <c r="Q29" s="178">
        <v>3686.1573331901927</v>
      </c>
      <c r="R29" s="178">
        <v>3686.1573331901927</v>
      </c>
      <c r="S29" s="422"/>
      <c r="T29" s="132">
        <f>R29+S29</f>
        <v>3686.1573331901927</v>
      </c>
      <c r="U29" s="178">
        <v>3680.9304223129157</v>
      </c>
      <c r="V29" s="178">
        <v>3680.9304223129157</v>
      </c>
      <c r="W29" s="422"/>
      <c r="X29" s="132">
        <f>V29+W29</f>
        <v>3680.9304223129157</v>
      </c>
    </row>
    <row r="30" spans="2:24">
      <c r="B30" s="44">
        <v>16</v>
      </c>
      <c r="C30" s="197" t="s">
        <v>272</v>
      </c>
      <c r="D30" s="207"/>
      <c r="E30" s="178"/>
      <c r="F30" s="178">
        <v>7274.2886675201607</v>
      </c>
      <c r="G30" s="422"/>
      <c r="H30" s="132">
        <f>G30+F30</f>
        <v>7274.2886675201607</v>
      </c>
      <c r="I30" s="178"/>
      <c r="J30" s="178">
        <v>7419.8118785427268</v>
      </c>
      <c r="K30" s="422"/>
      <c r="L30" s="132">
        <f>K30+J30</f>
        <v>7419.8118785427268</v>
      </c>
      <c r="M30" s="178"/>
      <c r="N30" s="178">
        <v>8587.0273453576119</v>
      </c>
      <c r="O30" s="422"/>
      <c r="P30" s="132">
        <f>O30+N30</f>
        <v>8587.0273453576119</v>
      </c>
      <c r="Q30" s="178"/>
      <c r="R30" s="178">
        <v>9267.7875121278921</v>
      </c>
      <c r="S30" s="422"/>
      <c r="T30" s="132">
        <f t="shared" ref="T30:T31" si="11">R30+S30</f>
        <v>9267.7875121278921</v>
      </c>
      <c r="U30" s="178"/>
      <c r="V30" s="178">
        <v>9803.2273358787897</v>
      </c>
      <c r="W30" s="422"/>
      <c r="X30" s="132">
        <f>W30+V30</f>
        <v>9803.2273358787897</v>
      </c>
    </row>
    <row r="31" spans="2:24">
      <c r="B31" s="44">
        <v>17</v>
      </c>
      <c r="C31" s="197" t="s">
        <v>267</v>
      </c>
      <c r="D31" s="207"/>
      <c r="E31" s="178"/>
      <c r="F31" s="178">
        <v>128.83564416850442</v>
      </c>
      <c r="G31" s="422"/>
      <c r="H31" s="132">
        <f>G31+F31</f>
        <v>128.83564416850442</v>
      </c>
      <c r="I31" s="178"/>
      <c r="J31" s="178">
        <v>112.99503361178179</v>
      </c>
      <c r="K31" s="422"/>
      <c r="L31" s="132">
        <f>K31+J31</f>
        <v>112.99503361178179</v>
      </c>
      <c r="M31" s="178"/>
      <c r="N31" s="178">
        <v>97.593010608434184</v>
      </c>
      <c r="O31" s="422"/>
      <c r="P31" s="132">
        <f t="shared" ref="P31" si="12">O31+N31</f>
        <v>97.593010608434184</v>
      </c>
      <c r="Q31" s="178"/>
      <c r="R31" s="178">
        <v>84.079527608102282</v>
      </c>
      <c r="S31" s="422"/>
      <c r="T31" s="132">
        <f t="shared" si="11"/>
        <v>84.079527608102282</v>
      </c>
      <c r="U31" s="178"/>
      <c r="V31" s="178">
        <v>72.95287510528604</v>
      </c>
      <c r="W31" s="422"/>
      <c r="X31" s="132">
        <f t="shared" ref="X31" si="13">W31+V31</f>
        <v>72.95287510528604</v>
      </c>
    </row>
    <row r="32" spans="2:24" ht="16" thickBot="1">
      <c r="B32" s="45">
        <v>18</v>
      </c>
      <c r="C32" s="198" t="s">
        <v>60</v>
      </c>
      <c r="D32" s="208" t="s">
        <v>44</v>
      </c>
      <c r="E32" s="427">
        <v>73.575054525500491</v>
      </c>
      <c r="F32" s="427">
        <v>73.575054525500491</v>
      </c>
      <c r="G32" s="428"/>
      <c r="H32" s="429">
        <f>F32+G32</f>
        <v>73.575054525500491</v>
      </c>
      <c r="I32" s="427">
        <v>0</v>
      </c>
      <c r="J32" s="427">
        <v>0</v>
      </c>
      <c r="K32" s="428"/>
      <c r="L32" s="429">
        <f>J32+K32</f>
        <v>0</v>
      </c>
      <c r="M32" s="427">
        <v>0</v>
      </c>
      <c r="N32" s="427">
        <v>0</v>
      </c>
      <c r="O32" s="428"/>
      <c r="P32" s="429">
        <f>M32+O32</f>
        <v>0</v>
      </c>
      <c r="Q32" s="427">
        <v>0</v>
      </c>
      <c r="R32" s="427">
        <v>0</v>
      </c>
      <c r="S32" s="428"/>
      <c r="T32" s="429">
        <f>Q32+S32</f>
        <v>0</v>
      </c>
      <c r="U32" s="427">
        <v>0</v>
      </c>
      <c r="V32" s="427">
        <v>0</v>
      </c>
      <c r="W32" s="428"/>
      <c r="X32" s="429">
        <f>V32+W32</f>
        <v>0</v>
      </c>
    </row>
    <row r="33" spans="2:24" ht="16" thickBot="1">
      <c r="B33" s="53"/>
      <c r="C33" s="38"/>
      <c r="D33" s="38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</row>
    <row r="34" spans="2:24" ht="16.5" customHeight="1" thickBot="1">
      <c r="B34" s="2"/>
      <c r="C34" s="38"/>
      <c r="D34" s="38"/>
      <c r="E34" s="611" t="s">
        <v>61</v>
      </c>
      <c r="F34" s="612"/>
      <c r="G34" s="612"/>
      <c r="H34" s="612"/>
      <c r="I34" s="612"/>
      <c r="J34" s="612"/>
      <c r="K34" s="612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612"/>
      <c r="W34" s="612"/>
      <c r="X34" s="613"/>
    </row>
    <row r="35" spans="2:24" ht="16" thickBot="1">
      <c r="B35" s="43"/>
      <c r="C35" s="398"/>
      <c r="D35" s="204"/>
      <c r="E35" s="603"/>
      <c r="F35" s="603"/>
      <c r="G35" s="603"/>
      <c r="H35" s="604"/>
      <c r="I35" s="603"/>
      <c r="J35" s="603"/>
      <c r="K35" s="603"/>
      <c r="L35" s="604"/>
      <c r="M35" s="603"/>
      <c r="N35" s="603"/>
      <c r="O35" s="603"/>
      <c r="P35" s="604"/>
      <c r="Q35" s="603"/>
      <c r="R35" s="603"/>
      <c r="S35" s="603"/>
      <c r="T35" s="604"/>
      <c r="U35" s="603"/>
      <c r="V35" s="603"/>
      <c r="W35" s="603"/>
      <c r="X35" s="604"/>
    </row>
    <row r="36" spans="2:24">
      <c r="B36" s="40" t="s">
        <v>22</v>
      </c>
      <c r="C36" s="195"/>
      <c r="D36" s="205"/>
      <c r="E36" s="410" t="s">
        <v>23</v>
      </c>
      <c r="F36" s="173" t="s">
        <v>266</v>
      </c>
      <c r="G36" s="173" t="s">
        <v>24</v>
      </c>
      <c r="H36" s="9" t="s">
        <v>24</v>
      </c>
      <c r="I36" s="70" t="s">
        <v>23</v>
      </c>
      <c r="J36" s="173" t="s">
        <v>266</v>
      </c>
      <c r="K36" s="173" t="s">
        <v>24</v>
      </c>
      <c r="L36" s="9" t="s">
        <v>24</v>
      </c>
      <c r="M36" s="70" t="s">
        <v>23</v>
      </c>
      <c r="N36" s="173" t="s">
        <v>268</v>
      </c>
      <c r="O36" s="173" t="s">
        <v>24</v>
      </c>
      <c r="P36" s="9" t="s">
        <v>24</v>
      </c>
      <c r="Q36" s="70" t="s">
        <v>23</v>
      </c>
      <c r="R36" s="173" t="s">
        <v>268</v>
      </c>
      <c r="S36" s="173" t="s">
        <v>24</v>
      </c>
      <c r="T36" s="9" t="s">
        <v>24</v>
      </c>
      <c r="U36" s="70" t="s">
        <v>23</v>
      </c>
      <c r="V36" s="173" t="s">
        <v>268</v>
      </c>
      <c r="W36" s="173" t="s">
        <v>24</v>
      </c>
      <c r="X36" s="9" t="s">
        <v>24</v>
      </c>
    </row>
    <row r="37" spans="2:24" ht="16" thickBot="1">
      <c r="B37" s="20" t="s">
        <v>7</v>
      </c>
      <c r="C37" s="11" t="s">
        <v>25</v>
      </c>
      <c r="D37" s="20"/>
      <c r="E37" s="254">
        <f>$E$9</f>
        <v>44196</v>
      </c>
      <c r="F37" s="254" t="s">
        <v>269</v>
      </c>
      <c r="G37" s="174" t="s">
        <v>27</v>
      </c>
      <c r="H37" s="11" t="s">
        <v>28</v>
      </c>
      <c r="I37" s="254">
        <f>$E$9</f>
        <v>44196</v>
      </c>
      <c r="J37" s="254" t="s">
        <v>269</v>
      </c>
      <c r="K37" s="174" t="s">
        <v>27</v>
      </c>
      <c r="L37" s="11" t="s">
        <v>28</v>
      </c>
      <c r="M37" s="254">
        <f>$E$9</f>
        <v>44196</v>
      </c>
      <c r="N37" s="254" t="s">
        <v>269</v>
      </c>
      <c r="O37" s="174" t="s">
        <v>27</v>
      </c>
      <c r="P37" s="11" t="s">
        <v>28</v>
      </c>
      <c r="Q37" s="254">
        <f>$E$9</f>
        <v>44196</v>
      </c>
      <c r="R37" s="254" t="s">
        <v>269</v>
      </c>
      <c r="S37" s="174" t="s">
        <v>27</v>
      </c>
      <c r="T37" s="11" t="s">
        <v>28</v>
      </c>
      <c r="U37" s="254">
        <f>$E$9</f>
        <v>44196</v>
      </c>
      <c r="V37" s="254" t="s">
        <v>269</v>
      </c>
      <c r="W37" s="174" t="s">
        <v>27</v>
      </c>
      <c r="X37" s="11" t="s">
        <v>28</v>
      </c>
    </row>
    <row r="38" spans="2:24">
      <c r="B38" s="177"/>
      <c r="C38" s="197"/>
      <c r="D38" s="207"/>
      <c r="E38" s="170" t="s">
        <v>29</v>
      </c>
      <c r="F38" s="170" t="s">
        <v>30</v>
      </c>
      <c r="G38" s="579" t="s">
        <v>283</v>
      </c>
      <c r="H38" s="172" t="s">
        <v>31</v>
      </c>
      <c r="I38" s="586" t="s">
        <v>284</v>
      </c>
      <c r="J38" s="170" t="s">
        <v>32</v>
      </c>
      <c r="K38" s="171" t="s">
        <v>33</v>
      </c>
      <c r="L38" s="172" t="s">
        <v>34</v>
      </c>
      <c r="M38" s="170" t="s">
        <v>35</v>
      </c>
      <c r="N38" s="170" t="s">
        <v>36</v>
      </c>
      <c r="O38" s="171" t="s">
        <v>37</v>
      </c>
      <c r="P38" s="172" t="s">
        <v>38</v>
      </c>
      <c r="Q38" s="170" t="s">
        <v>39</v>
      </c>
      <c r="R38" s="170" t="s">
        <v>40</v>
      </c>
      <c r="S38" s="171" t="s">
        <v>41</v>
      </c>
      <c r="T38" s="172" t="s">
        <v>278</v>
      </c>
      <c r="U38" s="170" t="s">
        <v>279</v>
      </c>
      <c r="V38" s="170" t="s">
        <v>280</v>
      </c>
      <c r="W38" s="171" t="s">
        <v>281</v>
      </c>
      <c r="X38" s="172" t="s">
        <v>282</v>
      </c>
    </row>
    <row r="39" spans="2:24" ht="19" thickBot="1">
      <c r="B39" s="15" t="s">
        <v>62</v>
      </c>
      <c r="C39" s="197"/>
      <c r="D39" s="207"/>
      <c r="E39" s="16"/>
      <c r="F39" s="16"/>
      <c r="G39" s="16"/>
      <c r="H39" s="17"/>
      <c r="I39" s="16"/>
      <c r="J39" s="16"/>
      <c r="K39" s="16"/>
      <c r="L39" s="17"/>
      <c r="M39" s="16"/>
      <c r="N39" s="16"/>
      <c r="O39" s="16"/>
      <c r="P39" s="17"/>
      <c r="Q39" s="16"/>
      <c r="R39" s="16"/>
      <c r="S39" s="16"/>
      <c r="T39" s="17"/>
      <c r="U39" s="16"/>
      <c r="V39" s="16"/>
      <c r="W39" s="16"/>
      <c r="X39" s="17"/>
    </row>
    <row r="40" spans="2:24">
      <c r="B40" s="44">
        <v>19</v>
      </c>
      <c r="C40" s="197" t="s">
        <v>63</v>
      </c>
      <c r="D40" s="207" t="s">
        <v>64</v>
      </c>
      <c r="E40" s="186">
        <v>14197.94920557041</v>
      </c>
      <c r="F40" s="186">
        <v>14168.01433087937</v>
      </c>
      <c r="G40" s="421"/>
      <c r="H40" s="164">
        <f>F40+G40</f>
        <v>14168.01433087937</v>
      </c>
      <c r="I40" s="186">
        <v>14781.250931995562</v>
      </c>
      <c r="J40" s="186">
        <v>14690.429080604508</v>
      </c>
      <c r="K40" s="421"/>
      <c r="L40" s="164">
        <f>J40+K40</f>
        <v>14690.429080604508</v>
      </c>
      <c r="M40" s="186">
        <v>17826.330833370706</v>
      </c>
      <c r="N40" s="186">
        <v>17671.912848443924</v>
      </c>
      <c r="O40" s="421"/>
      <c r="P40" s="164">
        <f>N40+O40</f>
        <v>17671.912848443924</v>
      </c>
      <c r="Q40" s="186">
        <v>19637.867939289798</v>
      </c>
      <c r="R40" s="186">
        <v>19418.584346080348</v>
      </c>
      <c r="S40" s="421"/>
      <c r="T40" s="164">
        <f>R40+S40</f>
        <v>19418.584346080348</v>
      </c>
      <c r="U40" s="186">
        <v>21077.414991968319</v>
      </c>
      <c r="V40" s="186">
        <v>20802.498318806931</v>
      </c>
      <c r="W40" s="421"/>
      <c r="X40" s="164">
        <f>V40+W40</f>
        <v>20802.498318806931</v>
      </c>
    </row>
    <row r="41" spans="2:24">
      <c r="B41" s="44">
        <v>20</v>
      </c>
      <c r="C41" s="197" t="s">
        <v>65</v>
      </c>
      <c r="D41" s="207" t="s">
        <v>64</v>
      </c>
      <c r="E41" s="178">
        <v>6165.8299058598504</v>
      </c>
      <c r="F41" s="178">
        <v>6166.5285122396735</v>
      </c>
      <c r="G41" s="422"/>
      <c r="H41" s="132">
        <f>F41+G41</f>
        <v>6166.5285122396735</v>
      </c>
      <c r="I41" s="178">
        <v>6678.1059122430406</v>
      </c>
      <c r="J41" s="178">
        <v>6674.5322204341082</v>
      </c>
      <c r="K41" s="422"/>
      <c r="L41" s="132">
        <f>J41+K41</f>
        <v>6674.5322204341082</v>
      </c>
      <c r="M41" s="178">
        <v>7203.2492339273413</v>
      </c>
      <c r="N41" s="178">
        <v>7192.6398109617294</v>
      </c>
      <c r="O41" s="422"/>
      <c r="P41" s="132">
        <f>N41+O41</f>
        <v>7192.6398109617294</v>
      </c>
      <c r="Q41" s="178">
        <v>7753.444155376601</v>
      </c>
      <c r="R41" s="178">
        <v>7733.1822754274472</v>
      </c>
      <c r="S41" s="422"/>
      <c r="T41" s="132">
        <f>R41+S41</f>
        <v>7733.1822754274472</v>
      </c>
      <c r="U41" s="178">
        <v>8298.560620467284</v>
      </c>
      <c r="V41" s="178">
        <v>8266.2256994397721</v>
      </c>
      <c r="W41" s="422"/>
      <c r="X41" s="132">
        <f>V41+W41</f>
        <v>8266.2256994397721</v>
      </c>
    </row>
    <row r="42" spans="2:24">
      <c r="B42" s="44">
        <f>MAX(B34:B41)+1</f>
        <v>21</v>
      </c>
      <c r="C42" s="197" t="s">
        <v>66</v>
      </c>
      <c r="D42" s="207" t="s">
        <v>64</v>
      </c>
      <c r="E42" s="178">
        <v>-37.750285105151491</v>
      </c>
      <c r="F42" s="178">
        <v>-37.750285105151491</v>
      </c>
      <c r="G42" s="422"/>
      <c r="H42" s="132">
        <f t="shared" ref="H42:H44" si="14">F42+G42</f>
        <v>-37.750285105151491</v>
      </c>
      <c r="I42" s="178">
        <v>-37.750285105151491</v>
      </c>
      <c r="J42" s="178">
        <v>-37.750285105151491</v>
      </c>
      <c r="K42" s="422"/>
      <c r="L42" s="132">
        <f t="shared" ref="L42:L44" si="15">J42+K42</f>
        <v>-37.750285105151491</v>
      </c>
      <c r="M42" s="178">
        <v>-37.750285105151491</v>
      </c>
      <c r="N42" s="178">
        <v>-37.750285105151491</v>
      </c>
      <c r="O42" s="422"/>
      <c r="P42" s="132">
        <f t="shared" ref="P42:P44" si="16">N42+O42</f>
        <v>-37.750285105151491</v>
      </c>
      <c r="Q42" s="178">
        <v>-37.750285105151491</v>
      </c>
      <c r="R42" s="178">
        <v>-37.750285105151491</v>
      </c>
      <c r="S42" s="422"/>
      <c r="T42" s="132">
        <f t="shared" ref="T42:T44" si="17">R42+S42</f>
        <v>-37.750285105151491</v>
      </c>
      <c r="U42" s="178">
        <v>-37.750285105151491</v>
      </c>
      <c r="V42" s="178">
        <v>-37.750285105151491</v>
      </c>
      <c r="W42" s="422"/>
      <c r="X42" s="132">
        <f t="shared" ref="X42:X44" si="18">V42+W42</f>
        <v>-37.750285105151491</v>
      </c>
    </row>
    <row r="43" spans="2:24">
      <c r="B43" s="44">
        <f>MAX(B34:B42)+1</f>
        <v>22</v>
      </c>
      <c r="C43" s="197" t="s">
        <v>67</v>
      </c>
      <c r="D43" s="207" t="s">
        <v>64</v>
      </c>
      <c r="E43" s="178">
        <v>517.32643282740628</v>
      </c>
      <c r="F43" s="178">
        <v>517.32643282740628</v>
      </c>
      <c r="G43" s="422"/>
      <c r="H43" s="132">
        <f t="shared" si="14"/>
        <v>517.32643282740628</v>
      </c>
      <c r="I43" s="178">
        <v>513.54458331560147</v>
      </c>
      <c r="J43" s="178">
        <v>513.54458331560147</v>
      </c>
      <c r="K43" s="422"/>
      <c r="L43" s="132">
        <f t="shared" si="15"/>
        <v>513.54458331560147</v>
      </c>
      <c r="M43" s="178">
        <v>485.63694267496533</v>
      </c>
      <c r="N43" s="178">
        <v>485.63694267496533</v>
      </c>
      <c r="O43" s="422"/>
      <c r="P43" s="132">
        <f t="shared" si="16"/>
        <v>485.63694267496533</v>
      </c>
      <c r="Q43" s="178">
        <v>435.85094688545968</v>
      </c>
      <c r="R43" s="178">
        <v>435.85094688545968</v>
      </c>
      <c r="S43" s="422"/>
      <c r="T43" s="132">
        <f t="shared" si="17"/>
        <v>435.85094688545968</v>
      </c>
      <c r="U43" s="178">
        <v>392.48537764216593</v>
      </c>
      <c r="V43" s="178">
        <v>392.48537764216593</v>
      </c>
      <c r="W43" s="422"/>
      <c r="X43" s="132">
        <f t="shared" si="18"/>
        <v>392.48537764216593</v>
      </c>
    </row>
    <row r="44" spans="2:24">
      <c r="B44" s="44">
        <f>MAX(B34:B43)+1</f>
        <v>23</v>
      </c>
      <c r="C44" s="197" t="s">
        <v>68</v>
      </c>
      <c r="D44" s="207" t="s">
        <v>64</v>
      </c>
      <c r="E44" s="430">
        <v>208.66615225169403</v>
      </c>
      <c r="F44" s="430">
        <v>208.66615225169403</v>
      </c>
      <c r="G44" s="333"/>
      <c r="H44" s="132">
        <f t="shared" si="14"/>
        <v>208.66615225169403</v>
      </c>
      <c r="I44" s="430">
        <v>209.79972465805361</v>
      </c>
      <c r="J44" s="430">
        <v>209.79972465805361</v>
      </c>
      <c r="K44" s="333"/>
      <c r="L44" s="132">
        <f t="shared" si="15"/>
        <v>209.79972465805361</v>
      </c>
      <c r="M44" s="430">
        <v>189.78067652920373</v>
      </c>
      <c r="N44" s="430">
        <v>189.78067652920373</v>
      </c>
      <c r="O44" s="333"/>
      <c r="P44" s="132">
        <f t="shared" si="16"/>
        <v>189.78067652920373</v>
      </c>
      <c r="Q44" s="430">
        <v>185.93200079567129</v>
      </c>
      <c r="R44" s="430">
        <v>185.93200079567129</v>
      </c>
      <c r="S44" s="333"/>
      <c r="T44" s="132">
        <f t="shared" si="17"/>
        <v>185.93200079567129</v>
      </c>
      <c r="U44" s="430">
        <v>178.45594230598886</v>
      </c>
      <c r="V44" s="430">
        <v>178.45594230598886</v>
      </c>
      <c r="W44" s="333"/>
      <c r="X44" s="132">
        <f t="shared" si="18"/>
        <v>178.45594230598886</v>
      </c>
    </row>
    <row r="45" spans="2:24" ht="16" thickBot="1">
      <c r="B45" s="44">
        <f>MAX(B34:B44)+1</f>
        <v>24</v>
      </c>
      <c r="C45" s="199" t="s">
        <v>69</v>
      </c>
      <c r="D45" s="209"/>
      <c r="E45" s="175">
        <f>E40-E41+E42+E43+E44</f>
        <v>8720.3615996845092</v>
      </c>
      <c r="F45" s="175">
        <f t="shared" ref="F45" si="19">F40-F41+F42+F43+F44</f>
        <v>8689.7281186136443</v>
      </c>
      <c r="G45" s="137">
        <f>H45-F45</f>
        <v>0</v>
      </c>
      <c r="H45" s="136">
        <f>H40-H41+H42+H43+H44</f>
        <v>8689.7281186136443</v>
      </c>
      <c r="I45" s="175">
        <f>I40-I41+I42+I43+I44</f>
        <v>8788.7390426210259</v>
      </c>
      <c r="J45" s="175">
        <f t="shared" ref="J45" si="20">J40-J41+J42+J43+J44</f>
        <v>8701.4908830389049</v>
      </c>
      <c r="K45" s="137">
        <f>L45-J45</f>
        <v>0</v>
      </c>
      <c r="L45" s="136">
        <f>L40-L41+L42+L43+L44</f>
        <v>8701.4908830389049</v>
      </c>
      <c r="M45" s="175">
        <f>M40-M41+M42+M43+M44</f>
        <v>11260.748933542383</v>
      </c>
      <c r="N45" s="175">
        <f t="shared" ref="N45" si="21">N40-N41+N42+N43+N44</f>
        <v>11116.940371581213</v>
      </c>
      <c r="O45" s="137">
        <f>P45-N45</f>
        <v>0</v>
      </c>
      <c r="P45" s="136">
        <f>P40-P41+P42+P43+P44</f>
        <v>11116.940371581213</v>
      </c>
      <c r="Q45" s="175">
        <f>Q40-Q41+Q42+Q43+Q44</f>
        <v>12468.456446489176</v>
      </c>
      <c r="R45" s="175">
        <f t="shared" ref="R45" si="22">R40-R41+R42+R43+R44</f>
        <v>12269.43473322888</v>
      </c>
      <c r="S45" s="137">
        <f>T45-R45</f>
        <v>0</v>
      </c>
      <c r="T45" s="136">
        <f>T40-T41+T42+T43+T44</f>
        <v>12269.43473322888</v>
      </c>
      <c r="U45" s="175">
        <f>U40-U41+U42+U43+U44</f>
        <v>13312.045406344037</v>
      </c>
      <c r="V45" s="175">
        <f t="shared" ref="V45" si="23">V40-V41+V42+V43+V44</f>
        <v>13069.463654210162</v>
      </c>
      <c r="W45" s="137">
        <f>X45-V45</f>
        <v>0</v>
      </c>
      <c r="X45" s="136">
        <f>X40-X41+X42+X43+X44</f>
        <v>13069.463654210162</v>
      </c>
    </row>
    <row r="46" spans="2:24">
      <c r="B46" s="431"/>
      <c r="C46" s="432"/>
      <c r="D46" s="433"/>
      <c r="E46" s="434"/>
      <c r="F46" s="434"/>
      <c r="G46" s="434"/>
      <c r="H46" s="435"/>
      <c r="I46" s="434"/>
      <c r="J46" s="434"/>
      <c r="K46" s="434"/>
      <c r="L46" s="435"/>
      <c r="M46" s="434"/>
      <c r="N46" s="434"/>
      <c r="O46" s="434"/>
      <c r="P46" s="435"/>
      <c r="Q46" s="434"/>
      <c r="R46" s="434"/>
      <c r="S46" s="434"/>
      <c r="T46" s="435"/>
      <c r="U46" s="434"/>
      <c r="V46" s="434"/>
      <c r="W46" s="434"/>
      <c r="X46" s="435"/>
    </row>
    <row r="47" spans="2:24" ht="16" thickBot="1">
      <c r="B47" s="12" t="s">
        <v>70</v>
      </c>
      <c r="C47" s="432"/>
      <c r="D47" s="433"/>
      <c r="E47" s="434"/>
      <c r="F47" s="434"/>
      <c r="G47" s="434"/>
      <c r="H47" s="435"/>
      <c r="I47" s="434"/>
      <c r="J47" s="434"/>
      <c r="K47" s="434"/>
      <c r="L47" s="435"/>
      <c r="M47" s="434"/>
      <c r="N47" s="434"/>
      <c r="O47" s="434"/>
      <c r="P47" s="435"/>
      <c r="Q47" s="434"/>
      <c r="R47" s="434"/>
      <c r="S47" s="434"/>
      <c r="T47" s="435"/>
      <c r="U47" s="434"/>
      <c r="V47" s="434"/>
      <c r="W47" s="434"/>
      <c r="X47" s="435"/>
    </row>
    <row r="48" spans="2:24">
      <c r="B48" s="44">
        <f>MAX(B34:B47)+1</f>
        <v>25</v>
      </c>
      <c r="C48" s="197" t="s">
        <v>71</v>
      </c>
      <c r="D48" s="207" t="s">
        <v>72</v>
      </c>
      <c r="E48" s="186">
        <v>2341.1830407303878</v>
      </c>
      <c r="F48" s="186">
        <v>2276.1821131137126</v>
      </c>
      <c r="G48" s="421"/>
      <c r="H48" s="164">
        <f>F48+G48</f>
        <v>2276.1821131137126</v>
      </c>
      <c r="I48" s="186">
        <v>2382.0445776492661</v>
      </c>
      <c r="J48" s="186">
        <v>2315.0131596556307</v>
      </c>
      <c r="K48" s="421"/>
      <c r="L48" s="164">
        <f>J48+K48</f>
        <v>2315.0131596556307</v>
      </c>
      <c r="M48" s="186">
        <v>2207.0701716094759</v>
      </c>
      <c r="N48" s="186">
        <v>2137.0050776658404</v>
      </c>
      <c r="O48" s="421"/>
      <c r="P48" s="164">
        <f>N48+O48</f>
        <v>2137.0050776658404</v>
      </c>
      <c r="Q48" s="186">
        <v>1869.0412869013185</v>
      </c>
      <c r="R48" s="186">
        <v>1803.2639737181387</v>
      </c>
      <c r="S48" s="421"/>
      <c r="T48" s="164">
        <f>R48+S48</f>
        <v>1803.2639737181387</v>
      </c>
      <c r="U48" s="186">
        <v>1083.2856701268979</v>
      </c>
      <c r="V48" s="186">
        <v>1038.8693352463804</v>
      </c>
      <c r="W48" s="421"/>
      <c r="X48" s="164">
        <f>V48+W48</f>
        <v>1038.8693352463804</v>
      </c>
    </row>
    <row r="49" spans="2:24">
      <c r="B49" s="44">
        <f>MAX(B34:B48)+1</f>
        <v>26</v>
      </c>
      <c r="C49" s="197" t="s">
        <v>73</v>
      </c>
      <c r="D49" s="207" t="s">
        <v>72</v>
      </c>
      <c r="E49" s="178">
        <v>178.30914615894022</v>
      </c>
      <c r="F49" s="178">
        <v>177.26632901745413</v>
      </c>
      <c r="G49" s="422"/>
      <c r="H49" s="132">
        <f>F49+G49</f>
        <v>177.26632901745413</v>
      </c>
      <c r="I49" s="178">
        <v>182.13638400290574</v>
      </c>
      <c r="J49" s="178">
        <v>181.24805769734093</v>
      </c>
      <c r="K49" s="422"/>
      <c r="L49" s="132">
        <f>J49+K49</f>
        <v>181.24805769734093</v>
      </c>
      <c r="M49" s="178">
        <v>209.43947990488485</v>
      </c>
      <c r="N49" s="178">
        <v>209.52090666270939</v>
      </c>
      <c r="O49" s="422"/>
      <c r="P49" s="132">
        <f>N49+O49</f>
        <v>209.52090666270939</v>
      </c>
      <c r="Q49" s="178">
        <v>188.58161880088213</v>
      </c>
      <c r="R49" s="178">
        <v>189.86309668551479</v>
      </c>
      <c r="S49" s="422"/>
      <c r="T49" s="132">
        <f>R49+S49</f>
        <v>189.86309668551479</v>
      </c>
      <c r="U49" s="178">
        <v>148.18171404924288</v>
      </c>
      <c r="V49" s="178">
        <v>147.9984846276615</v>
      </c>
      <c r="W49" s="422"/>
      <c r="X49" s="132">
        <f>V49+W49</f>
        <v>147.9984846276615</v>
      </c>
    </row>
    <row r="50" spans="2:24">
      <c r="B50" s="44">
        <f>MAX(B34:B49)+1</f>
        <v>27</v>
      </c>
      <c r="C50" s="197" t="s">
        <v>74</v>
      </c>
      <c r="D50" s="207" t="s">
        <v>72</v>
      </c>
      <c r="E50" s="178">
        <v>553.00620716084643</v>
      </c>
      <c r="F50" s="178">
        <v>550.10940838049294</v>
      </c>
      <c r="G50" s="422"/>
      <c r="H50" s="132">
        <f t="shared" ref="H50:H51" si="24">F50+G50</f>
        <v>550.10940838049294</v>
      </c>
      <c r="I50" s="178">
        <v>471.54580560553313</v>
      </c>
      <c r="J50" s="178">
        <v>465.89800800837565</v>
      </c>
      <c r="K50" s="422"/>
      <c r="L50" s="132">
        <f t="shared" ref="L50:L51" si="25">J50+K50</f>
        <v>465.89800800837565</v>
      </c>
      <c r="M50" s="178">
        <v>578.74083776306861</v>
      </c>
      <c r="N50" s="178">
        <v>570.31717304686617</v>
      </c>
      <c r="O50" s="422"/>
      <c r="P50" s="132">
        <f t="shared" ref="P50:P51" si="26">N50+O50</f>
        <v>570.31717304686617</v>
      </c>
      <c r="Q50" s="178">
        <v>521.64900513544978</v>
      </c>
      <c r="R50" s="178">
        <v>510.76775588456934</v>
      </c>
      <c r="S50" s="422"/>
      <c r="T50" s="132">
        <f>R50+S50</f>
        <v>510.76775588456934</v>
      </c>
      <c r="U50" s="178">
        <v>568.58392504591666</v>
      </c>
      <c r="V50" s="178">
        <v>555.31909214008374</v>
      </c>
      <c r="W50" s="422"/>
      <c r="X50" s="132">
        <f t="shared" ref="X50:X51" si="27">V50+W50</f>
        <v>555.31909214008374</v>
      </c>
    </row>
    <row r="51" spans="2:24">
      <c r="B51" s="44">
        <f>MAX(B34:B50)+1</f>
        <v>28</v>
      </c>
      <c r="C51" s="197" t="s">
        <v>75</v>
      </c>
      <c r="D51" s="207" t="s">
        <v>72</v>
      </c>
      <c r="E51" s="436">
        <v>12.920303329500001</v>
      </c>
      <c r="F51" s="436">
        <v>12.920303329500001</v>
      </c>
      <c r="G51" s="437"/>
      <c r="H51" s="132">
        <f t="shared" si="24"/>
        <v>12.920303329500001</v>
      </c>
      <c r="I51" s="436">
        <v>13.243310912737499</v>
      </c>
      <c r="J51" s="178">
        <v>13.243310912737499</v>
      </c>
      <c r="K51" s="437"/>
      <c r="L51" s="132">
        <f t="shared" si="25"/>
        <v>13.243310912737499</v>
      </c>
      <c r="M51" s="436">
        <v>13.574393685555934</v>
      </c>
      <c r="N51" s="436">
        <v>13.574393685555934</v>
      </c>
      <c r="O51" s="437"/>
      <c r="P51" s="132">
        <f t="shared" si="26"/>
        <v>13.574393685555934</v>
      </c>
      <c r="Q51" s="436">
        <v>12.677447328858811</v>
      </c>
      <c r="R51" s="436">
        <v>12.677447328858811</v>
      </c>
      <c r="S51" s="437"/>
      <c r="T51" s="133">
        <f>R51+S51</f>
        <v>12.677447328858811</v>
      </c>
      <c r="U51" s="436">
        <v>9.7825564648545598</v>
      </c>
      <c r="V51" s="436">
        <v>9.7825564648545598</v>
      </c>
      <c r="W51" s="437"/>
      <c r="X51" s="132">
        <f t="shared" si="27"/>
        <v>9.7825564648545598</v>
      </c>
    </row>
    <row r="52" spans="2:24" ht="16" thickBot="1">
      <c r="B52" s="44">
        <f>MAX(B34:B51)+1</f>
        <v>29</v>
      </c>
      <c r="C52" s="199" t="s">
        <v>69</v>
      </c>
      <c r="D52" s="209"/>
      <c r="E52" s="150">
        <f>SUM(E48:E51)</f>
        <v>3085.4186973796741</v>
      </c>
      <c r="F52" s="150">
        <f t="shared" ref="F52" si="28">SUM(F48:F51)</f>
        <v>3016.4781538411594</v>
      </c>
      <c r="G52" s="137">
        <f>H52-F52</f>
        <v>0</v>
      </c>
      <c r="H52" s="135">
        <f>SUM(H48:H51)</f>
        <v>3016.4781538411594</v>
      </c>
      <c r="I52" s="150">
        <f>SUM(I48:I51)</f>
        <v>3048.9700781704423</v>
      </c>
      <c r="J52" s="150">
        <f t="shared" ref="J52" si="29">SUM(J48:J51)</f>
        <v>2975.4025362740845</v>
      </c>
      <c r="K52" s="137">
        <f>L52-J52</f>
        <v>0</v>
      </c>
      <c r="L52" s="135">
        <f>SUM(L48:L51)</f>
        <v>2975.4025362740845</v>
      </c>
      <c r="M52" s="150">
        <f>SUM(M48:M51)</f>
        <v>3008.8248829629856</v>
      </c>
      <c r="N52" s="150">
        <f t="shared" ref="N52" si="30">SUM(N48:N51)</f>
        <v>2930.4175510609721</v>
      </c>
      <c r="O52" s="137">
        <f>P52-N52</f>
        <v>0</v>
      </c>
      <c r="P52" s="135">
        <f>SUM(P48:P51)</f>
        <v>2930.4175510609721</v>
      </c>
      <c r="Q52" s="150">
        <f>SUM(Q48:Q51)</f>
        <v>2591.9493581665092</v>
      </c>
      <c r="R52" s="150">
        <f t="shared" ref="R52" si="31">SUM(R48:R51)</f>
        <v>2516.5722736170815</v>
      </c>
      <c r="S52" s="137">
        <f>T52-R52</f>
        <v>0</v>
      </c>
      <c r="T52" s="135">
        <f>SUM(T48:T51)</f>
        <v>2516.5722736170815</v>
      </c>
      <c r="U52" s="150">
        <f>SUM(U48:U51)</f>
        <v>1809.8338656869118</v>
      </c>
      <c r="V52" s="150">
        <f t="shared" ref="V52" si="32">SUM(V48:V51)</f>
        <v>1751.9694684789802</v>
      </c>
      <c r="W52" s="137">
        <f>X52-V52</f>
        <v>0</v>
      </c>
      <c r="X52" s="135">
        <f>SUM(X48:X51)</f>
        <v>1751.9694684789802</v>
      </c>
    </row>
    <row r="53" spans="2:24">
      <c r="B53" s="431"/>
      <c r="C53" s="432"/>
      <c r="D53" s="433"/>
      <c r="E53" s="434"/>
      <c r="F53" s="434"/>
      <c r="G53" s="434"/>
      <c r="H53" s="435"/>
      <c r="I53" s="434"/>
      <c r="J53" s="434"/>
      <c r="K53" s="434"/>
      <c r="L53" s="435"/>
      <c r="M53" s="434"/>
      <c r="N53" s="434"/>
      <c r="O53" s="434"/>
      <c r="P53" s="435"/>
      <c r="Q53" s="434"/>
      <c r="R53" s="434"/>
      <c r="S53" s="434"/>
      <c r="T53" s="435"/>
      <c r="U53" s="434"/>
      <c r="V53" s="434"/>
      <c r="W53" s="434"/>
      <c r="X53" s="435"/>
    </row>
    <row r="54" spans="2:24" ht="16" thickBot="1">
      <c r="B54" s="15" t="s">
        <v>76</v>
      </c>
      <c r="C54" s="197"/>
      <c r="D54" s="207"/>
      <c r="E54" s="51"/>
      <c r="F54" s="51"/>
      <c r="G54" s="51"/>
      <c r="H54" s="438"/>
      <c r="I54" s="51"/>
      <c r="J54" s="51"/>
      <c r="K54" s="51"/>
      <c r="L54" s="438"/>
      <c r="M54" s="51"/>
      <c r="N54" s="51"/>
      <c r="O54" s="51"/>
      <c r="P54" s="438"/>
      <c r="Q54" s="51"/>
      <c r="R54" s="51"/>
      <c r="S54" s="51"/>
      <c r="T54" s="438"/>
      <c r="U54" s="51"/>
      <c r="V54" s="51"/>
      <c r="W54" s="51"/>
      <c r="X54" s="438"/>
    </row>
    <row r="55" spans="2:24">
      <c r="B55" s="44">
        <f>MAX(B34:B54)+1</f>
        <v>30</v>
      </c>
      <c r="C55" s="197" t="s">
        <v>77</v>
      </c>
      <c r="D55" s="207" t="s">
        <v>78</v>
      </c>
      <c r="E55" s="439">
        <v>-45.584611799724598</v>
      </c>
      <c r="F55" s="439">
        <v>-45.584611799724598</v>
      </c>
      <c r="G55" s="440"/>
      <c r="H55" s="441">
        <f>F55+G55</f>
        <v>-45.584611799724598</v>
      </c>
      <c r="I55" s="439">
        <v>-38.721479407920185</v>
      </c>
      <c r="J55" s="439">
        <v>-38.721479407920185</v>
      </c>
      <c r="K55" s="440"/>
      <c r="L55" s="441">
        <f>J55+K55</f>
        <v>-38.721479407920185</v>
      </c>
      <c r="M55" s="439">
        <v>-48.1397697129905</v>
      </c>
      <c r="N55" s="439">
        <v>-48.1397697129905</v>
      </c>
      <c r="O55" s="440"/>
      <c r="P55" s="441">
        <f>N55+O55</f>
        <v>-48.1397697129905</v>
      </c>
      <c r="Q55" s="439">
        <v>-46.481303960917245</v>
      </c>
      <c r="R55" s="439">
        <v>-46.481303960917245</v>
      </c>
      <c r="S55" s="440"/>
      <c r="T55" s="441">
        <f>R55+S55</f>
        <v>-46.481303960917245</v>
      </c>
      <c r="U55" s="439">
        <v>-38.298392871747069</v>
      </c>
      <c r="V55" s="439">
        <v>-38.298392871747069</v>
      </c>
      <c r="W55" s="440"/>
      <c r="X55" s="441">
        <f>V55+W55</f>
        <v>-38.298392871747069</v>
      </c>
    </row>
    <row r="56" spans="2:24">
      <c r="B56" s="44">
        <f>MAX(B34:B55)+1</f>
        <v>31</v>
      </c>
      <c r="C56" s="197" t="s">
        <v>79</v>
      </c>
      <c r="D56" s="207" t="s">
        <v>80</v>
      </c>
      <c r="E56" s="210">
        <v>24.200000000000003</v>
      </c>
      <c r="F56" s="210">
        <v>26.620000000000005</v>
      </c>
      <c r="G56" s="437"/>
      <c r="H56" s="133">
        <f>F56+G56</f>
        <v>26.620000000000005</v>
      </c>
      <c r="I56" s="210">
        <v>41.9</v>
      </c>
      <c r="J56" s="210">
        <v>46.089999999999996</v>
      </c>
      <c r="K56" s="437"/>
      <c r="L56" s="133">
        <f>J56+K56</f>
        <v>46.089999999999996</v>
      </c>
      <c r="M56" s="210">
        <v>52.300000000000004</v>
      </c>
      <c r="N56" s="210">
        <v>57.53</v>
      </c>
      <c r="O56" s="437"/>
      <c r="P56" s="133">
        <f>N56+O56</f>
        <v>57.53</v>
      </c>
      <c r="Q56" s="210">
        <v>21.8</v>
      </c>
      <c r="R56" s="210">
        <v>23.98</v>
      </c>
      <c r="S56" s="437"/>
      <c r="T56" s="133">
        <f>R56+S56</f>
        <v>23.98</v>
      </c>
      <c r="U56" s="210">
        <v>63.8</v>
      </c>
      <c r="V56" s="210">
        <v>70.179999999999993</v>
      </c>
      <c r="W56" s="437"/>
      <c r="X56" s="133">
        <f>V56+W56</f>
        <v>70.179999999999993</v>
      </c>
    </row>
    <row r="57" spans="2:24" ht="16" thickBot="1">
      <c r="B57" s="44">
        <f>MAX(B34:B56)+1</f>
        <v>32</v>
      </c>
      <c r="C57" s="199" t="s">
        <v>69</v>
      </c>
      <c r="D57" s="209"/>
      <c r="E57" s="150">
        <f>SUM(E55:E56)</f>
        <v>-21.384611799724595</v>
      </c>
      <c r="F57" s="150">
        <f t="shared" ref="F57" si="33">SUM(F55:F56)</f>
        <v>-18.964611799724594</v>
      </c>
      <c r="G57" s="137">
        <f>H57-F57</f>
        <v>0</v>
      </c>
      <c r="H57" s="135">
        <f>SUM(H55:H56)</f>
        <v>-18.964611799724594</v>
      </c>
      <c r="I57" s="150">
        <f>SUM(I55:I56)</f>
        <v>3.1785205920798134</v>
      </c>
      <c r="J57" s="150">
        <f t="shared" ref="J57" si="34">SUM(J55:J56)</f>
        <v>7.3685205920798111</v>
      </c>
      <c r="K57" s="137">
        <f>L57-J57</f>
        <v>0</v>
      </c>
      <c r="L57" s="135">
        <f>SUM(L55:L56)</f>
        <v>7.3685205920798111</v>
      </c>
      <c r="M57" s="150">
        <f>SUM(M55:M56)</f>
        <v>4.1602302870095045</v>
      </c>
      <c r="N57" s="150">
        <f t="shared" ref="N57" si="35">SUM(N55:N56)</f>
        <v>9.3902302870095014</v>
      </c>
      <c r="O57" s="137">
        <f>P57-N57</f>
        <v>0</v>
      </c>
      <c r="P57" s="135">
        <f>SUM(P55:P56)</f>
        <v>9.3902302870095014</v>
      </c>
      <c r="Q57" s="150">
        <f>SUM(Q55:Q56)</f>
        <v>-24.681303960917244</v>
      </c>
      <c r="R57" s="150">
        <f t="shared" ref="R57" si="36">SUM(R55:R56)</f>
        <v>-22.501303960917244</v>
      </c>
      <c r="S57" s="137">
        <f>T57-R57</f>
        <v>0</v>
      </c>
      <c r="T57" s="135">
        <f>SUM(T55:T56)</f>
        <v>-22.501303960917244</v>
      </c>
      <c r="U57" s="150">
        <f>SUM(U55:U56)</f>
        <v>25.501607128252928</v>
      </c>
      <c r="V57" s="150">
        <f t="shared" ref="V57" si="37">SUM(V55:V56)</f>
        <v>31.881607128252924</v>
      </c>
      <c r="W57" s="137">
        <f>X57-V57</f>
        <v>0</v>
      </c>
      <c r="X57" s="135">
        <f>SUM(X55:X56)</f>
        <v>31.881607128252924</v>
      </c>
    </row>
    <row r="58" spans="2:24" ht="16" thickBot="1">
      <c r="B58" s="44"/>
      <c r="C58" s="197"/>
      <c r="D58" s="207"/>
      <c r="E58" s="51"/>
      <c r="F58" s="51"/>
      <c r="G58" s="51"/>
      <c r="H58" s="438"/>
      <c r="I58" s="51"/>
      <c r="J58" s="51"/>
      <c r="K58" s="51"/>
      <c r="L58" s="438"/>
      <c r="M58" s="51"/>
      <c r="N58" s="51"/>
      <c r="O58" s="51"/>
      <c r="P58" s="438"/>
      <c r="Q58" s="51"/>
      <c r="R58" s="51"/>
      <c r="S58" s="51"/>
      <c r="T58" s="438"/>
      <c r="U58" s="51"/>
      <c r="V58" s="51"/>
      <c r="W58" s="51"/>
      <c r="X58" s="438"/>
    </row>
    <row r="59" spans="2:24" ht="16" thickBot="1">
      <c r="B59" s="45">
        <f>MAX(B36:B58)+1</f>
        <v>33</v>
      </c>
      <c r="C59" s="198" t="s">
        <v>81</v>
      </c>
      <c r="D59" s="208" t="s">
        <v>82</v>
      </c>
      <c r="E59" s="193">
        <v>33.200164176462152</v>
      </c>
      <c r="F59" s="193">
        <v>33.600164176462151</v>
      </c>
      <c r="G59" s="194"/>
      <c r="H59" s="138">
        <f>G59+F59</f>
        <v>33.600164176462151</v>
      </c>
      <c r="I59" s="193">
        <v>30.827702027725657</v>
      </c>
      <c r="J59" s="193">
        <v>31.227702027725655</v>
      </c>
      <c r="K59" s="194"/>
      <c r="L59" s="138">
        <f>J59+K59</f>
        <v>31.227702027725655</v>
      </c>
      <c r="M59" s="193">
        <v>33.299999999999997</v>
      </c>
      <c r="N59" s="193">
        <v>34</v>
      </c>
      <c r="O59" s="194"/>
      <c r="P59" s="138">
        <f>N59+O59</f>
        <v>34</v>
      </c>
      <c r="Q59" s="193">
        <v>30.189065368159635</v>
      </c>
      <c r="R59" s="193">
        <v>31.089065368159634</v>
      </c>
      <c r="S59" s="194"/>
      <c r="T59" s="138">
        <f>R59+S59</f>
        <v>31.089065368159634</v>
      </c>
      <c r="U59" s="193">
        <v>21.511204607036518</v>
      </c>
      <c r="V59" s="193">
        <v>21.911204607036517</v>
      </c>
      <c r="W59" s="194"/>
      <c r="X59" s="138">
        <f>V59+W59</f>
        <v>21.911204607036517</v>
      </c>
    </row>
    <row r="60" spans="2:24" ht="16" thickBot="1">
      <c r="B60" s="2"/>
      <c r="C60" s="2"/>
      <c r="D60" s="2"/>
      <c r="E60" s="442"/>
      <c r="F60" s="442"/>
      <c r="G60" s="442"/>
      <c r="H60" s="442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</row>
    <row r="61" spans="2:24" ht="16" thickBot="1">
      <c r="B61" s="2"/>
      <c r="C61" s="2"/>
      <c r="D61" s="2"/>
      <c r="E61" s="607" t="s">
        <v>61</v>
      </c>
      <c r="F61" s="608"/>
      <c r="G61" s="608"/>
      <c r="H61" s="608"/>
      <c r="I61" s="608"/>
      <c r="J61" s="608"/>
      <c r="K61" s="608"/>
      <c r="L61" s="608"/>
      <c r="M61" s="608"/>
      <c r="N61" s="608"/>
      <c r="O61" s="608"/>
      <c r="P61" s="608"/>
      <c r="Q61" s="608"/>
      <c r="R61" s="608"/>
      <c r="S61" s="608"/>
      <c r="T61" s="608"/>
      <c r="U61" s="608"/>
      <c r="V61" s="608"/>
      <c r="W61" s="608"/>
      <c r="X61" s="609"/>
    </row>
    <row r="62" spans="2:24" ht="16" thickBot="1">
      <c r="B62" s="43"/>
      <c r="C62" s="398"/>
      <c r="D62" s="204"/>
      <c r="E62" s="603">
        <v>2022</v>
      </c>
      <c r="F62" s="603"/>
      <c r="G62" s="603"/>
      <c r="H62" s="604"/>
      <c r="I62" s="603">
        <v>2023</v>
      </c>
      <c r="J62" s="603"/>
      <c r="K62" s="603"/>
      <c r="L62" s="604"/>
      <c r="M62" s="603">
        <v>2024</v>
      </c>
      <c r="N62" s="603"/>
      <c r="O62" s="603"/>
      <c r="P62" s="604"/>
      <c r="Q62" s="603">
        <v>2025</v>
      </c>
      <c r="R62" s="603"/>
      <c r="S62" s="603"/>
      <c r="T62" s="604"/>
      <c r="U62" s="603">
        <v>2026</v>
      </c>
      <c r="V62" s="603"/>
      <c r="W62" s="603"/>
      <c r="X62" s="604"/>
    </row>
    <row r="63" spans="2:24">
      <c r="B63" s="40" t="s">
        <v>22</v>
      </c>
      <c r="C63" s="195"/>
      <c r="D63" s="205"/>
      <c r="E63" s="410" t="s">
        <v>23</v>
      </c>
      <c r="F63" s="173" t="s">
        <v>268</v>
      </c>
      <c r="G63" s="173" t="s">
        <v>24</v>
      </c>
      <c r="H63" s="9" t="s">
        <v>24</v>
      </c>
      <c r="I63" s="70" t="s">
        <v>23</v>
      </c>
      <c r="J63" s="173" t="s">
        <v>266</v>
      </c>
      <c r="K63" s="173" t="s">
        <v>24</v>
      </c>
      <c r="L63" s="9" t="s">
        <v>24</v>
      </c>
      <c r="M63" s="70" t="s">
        <v>23</v>
      </c>
      <c r="N63" s="173" t="s">
        <v>268</v>
      </c>
      <c r="O63" s="173" t="s">
        <v>24</v>
      </c>
      <c r="P63" s="9" t="s">
        <v>24</v>
      </c>
      <c r="Q63" s="70" t="s">
        <v>23</v>
      </c>
      <c r="R63" s="173" t="s">
        <v>268</v>
      </c>
      <c r="S63" s="173" t="s">
        <v>24</v>
      </c>
      <c r="T63" s="9" t="s">
        <v>24</v>
      </c>
      <c r="U63" s="70" t="s">
        <v>23</v>
      </c>
      <c r="V63" s="173" t="s">
        <v>266</v>
      </c>
      <c r="W63" s="173" t="s">
        <v>24</v>
      </c>
      <c r="X63" s="9" t="s">
        <v>24</v>
      </c>
    </row>
    <row r="64" spans="2:24" ht="16" thickBot="1">
      <c r="B64" s="20" t="s">
        <v>7</v>
      </c>
      <c r="C64" s="11" t="s">
        <v>25</v>
      </c>
      <c r="D64" s="20"/>
      <c r="E64" s="254">
        <f>$E$9</f>
        <v>44196</v>
      </c>
      <c r="F64" s="254" t="s">
        <v>269</v>
      </c>
      <c r="G64" s="174" t="s">
        <v>27</v>
      </c>
      <c r="H64" s="11" t="s">
        <v>28</v>
      </c>
      <c r="I64" s="254">
        <f>$E$9</f>
        <v>44196</v>
      </c>
      <c r="J64" s="254" t="s">
        <v>269</v>
      </c>
      <c r="K64" s="174" t="s">
        <v>27</v>
      </c>
      <c r="L64" s="11" t="s">
        <v>28</v>
      </c>
      <c r="M64" s="254">
        <f>$E$9</f>
        <v>44196</v>
      </c>
      <c r="N64" s="254" t="s">
        <v>269</v>
      </c>
      <c r="O64" s="174" t="s">
        <v>27</v>
      </c>
      <c r="P64" s="11" t="s">
        <v>28</v>
      </c>
      <c r="Q64" s="254">
        <f>$E$9</f>
        <v>44196</v>
      </c>
      <c r="R64" s="254" t="s">
        <v>269</v>
      </c>
      <c r="S64" s="174" t="s">
        <v>27</v>
      </c>
      <c r="T64" s="11" t="s">
        <v>28</v>
      </c>
      <c r="U64" s="254">
        <f>$E$9</f>
        <v>44196</v>
      </c>
      <c r="V64" s="254" t="s">
        <v>269</v>
      </c>
      <c r="W64" s="174" t="s">
        <v>27</v>
      </c>
      <c r="X64" s="11" t="s">
        <v>28</v>
      </c>
    </row>
    <row r="65" spans="2:24">
      <c r="B65" s="106"/>
      <c r="C65" s="200"/>
      <c r="D65" s="206"/>
      <c r="E65" s="170" t="s">
        <v>29</v>
      </c>
      <c r="F65" s="170" t="s">
        <v>30</v>
      </c>
      <c r="G65" s="579" t="s">
        <v>276</v>
      </c>
      <c r="H65" s="172" t="s">
        <v>31</v>
      </c>
      <c r="I65" s="170" t="s">
        <v>277</v>
      </c>
      <c r="J65" s="170" t="s">
        <v>32</v>
      </c>
      <c r="K65" s="171" t="s">
        <v>33</v>
      </c>
      <c r="L65" s="172" t="s">
        <v>34</v>
      </c>
      <c r="M65" s="170" t="s">
        <v>35</v>
      </c>
      <c r="N65" s="170" t="s">
        <v>36</v>
      </c>
      <c r="O65" s="171" t="s">
        <v>37</v>
      </c>
      <c r="P65" s="172" t="s">
        <v>38</v>
      </c>
      <c r="Q65" s="170" t="s">
        <v>39</v>
      </c>
      <c r="R65" s="170" t="s">
        <v>40</v>
      </c>
      <c r="S65" s="171" t="s">
        <v>41</v>
      </c>
      <c r="T65" s="172" t="s">
        <v>278</v>
      </c>
      <c r="U65" s="170" t="s">
        <v>279</v>
      </c>
      <c r="V65" s="170" t="s">
        <v>280</v>
      </c>
      <c r="W65" s="171" t="s">
        <v>281</v>
      </c>
      <c r="X65" s="172" t="s">
        <v>282</v>
      </c>
    </row>
    <row r="66" spans="2:24" ht="16" thickBot="1">
      <c r="B66" s="15" t="s">
        <v>83</v>
      </c>
      <c r="C66" s="199"/>
      <c r="D66" s="209"/>
      <c r="E66" s="73"/>
      <c r="F66" s="73"/>
      <c r="G66" s="73"/>
      <c r="H66" s="102"/>
      <c r="I66" s="62"/>
      <c r="J66" s="62"/>
      <c r="K66" s="62"/>
      <c r="L66" s="63"/>
      <c r="M66" s="62"/>
      <c r="N66" s="62"/>
      <c r="O66" s="62"/>
      <c r="P66" s="63"/>
      <c r="Q66" s="62"/>
      <c r="R66" s="62"/>
      <c r="S66" s="62"/>
      <c r="T66" s="63"/>
      <c r="U66" s="62"/>
      <c r="V66" s="62"/>
      <c r="W66" s="62"/>
      <c r="X66" s="63"/>
    </row>
    <row r="67" spans="2:24">
      <c r="B67" s="75">
        <v>34</v>
      </c>
      <c r="C67" s="197" t="s">
        <v>84</v>
      </c>
      <c r="D67" s="207" t="s">
        <v>85</v>
      </c>
      <c r="E67" s="443">
        <v>0.15</v>
      </c>
      <c r="F67" s="443">
        <v>0.15</v>
      </c>
      <c r="G67" s="444"/>
      <c r="H67" s="72">
        <f>F67+G67</f>
        <v>0.15</v>
      </c>
      <c r="I67" s="443">
        <v>0.15</v>
      </c>
      <c r="J67" s="443">
        <v>0.15</v>
      </c>
      <c r="K67" s="444"/>
      <c r="L67" s="72">
        <f>J67+K67</f>
        <v>0.15</v>
      </c>
      <c r="M67" s="443">
        <v>0.15</v>
      </c>
      <c r="N67" s="443">
        <v>0.15</v>
      </c>
      <c r="O67" s="444"/>
      <c r="P67" s="72">
        <f>N67+O67</f>
        <v>0.15</v>
      </c>
      <c r="Q67" s="443">
        <v>0.15</v>
      </c>
      <c r="R67" s="443">
        <v>0.15</v>
      </c>
      <c r="S67" s="444"/>
      <c r="T67" s="72">
        <f>R67+S67</f>
        <v>0.15</v>
      </c>
      <c r="U67" s="443">
        <v>0.15</v>
      </c>
      <c r="V67" s="443">
        <v>0.15</v>
      </c>
      <c r="W67" s="444"/>
      <c r="X67" s="72">
        <f>V67+W67</f>
        <v>0.15</v>
      </c>
    </row>
    <row r="68" spans="2:24">
      <c r="B68" s="75">
        <f>MAX(B61:B67)+1</f>
        <v>35</v>
      </c>
      <c r="C68" s="197" t="s">
        <v>86</v>
      </c>
      <c r="D68" s="207" t="s">
        <v>85</v>
      </c>
      <c r="E68" s="445">
        <v>0.1</v>
      </c>
      <c r="F68" s="447">
        <v>0.1</v>
      </c>
      <c r="G68" s="446"/>
      <c r="H68" s="103">
        <f>F68+G68</f>
        <v>0.1</v>
      </c>
      <c r="I68" s="447">
        <v>0.1</v>
      </c>
      <c r="J68" s="447">
        <v>0.1</v>
      </c>
      <c r="K68" s="446"/>
      <c r="L68" s="103">
        <f>J68+K68</f>
        <v>0.1</v>
      </c>
      <c r="M68" s="447">
        <v>0.1</v>
      </c>
      <c r="N68" s="447">
        <v>0.1</v>
      </c>
      <c r="O68" s="446"/>
      <c r="P68" s="103">
        <f>N68+O68</f>
        <v>0.1</v>
      </c>
      <c r="Q68" s="447">
        <v>0.1</v>
      </c>
      <c r="R68" s="447">
        <v>0.1</v>
      </c>
      <c r="S68" s="446"/>
      <c r="T68" s="103">
        <f>R68+S68</f>
        <v>0.1</v>
      </c>
      <c r="U68" s="447">
        <v>0.1</v>
      </c>
      <c r="V68" s="447">
        <v>0.1</v>
      </c>
      <c r="W68" s="446"/>
      <c r="X68" s="103">
        <f>V68+W68</f>
        <v>0.1</v>
      </c>
    </row>
    <row r="69" spans="2:24" ht="16" thickBot="1">
      <c r="B69" s="75">
        <f>MAX(B61:B68)+1</f>
        <v>36</v>
      </c>
      <c r="C69" s="199"/>
      <c r="D69" s="209"/>
      <c r="E69" s="32">
        <f>SUM(E67:E68)</f>
        <v>0.25</v>
      </c>
      <c r="F69" s="32">
        <f t="shared" ref="F69" si="38">SUM(F67:F68)</f>
        <v>0.25</v>
      </c>
      <c r="G69" s="137">
        <f>H69-F69</f>
        <v>0</v>
      </c>
      <c r="H69" s="130">
        <f>SUM(H67:H68)</f>
        <v>0.25</v>
      </c>
      <c r="I69" s="32">
        <f>SUM(I67:I68)</f>
        <v>0.25</v>
      </c>
      <c r="J69" s="32">
        <f t="shared" ref="J69" si="39">SUM(J67:J68)</f>
        <v>0.25</v>
      </c>
      <c r="K69" s="137">
        <f>L69-J69</f>
        <v>0</v>
      </c>
      <c r="L69" s="130">
        <f>SUM(L67:L68)</f>
        <v>0.25</v>
      </c>
      <c r="M69" s="32">
        <f>SUM(M67:M68)</f>
        <v>0.25</v>
      </c>
      <c r="N69" s="32">
        <f t="shared" ref="N69" si="40">SUM(N67:N68)</f>
        <v>0.25</v>
      </c>
      <c r="O69" s="137">
        <f>P69-N69</f>
        <v>0</v>
      </c>
      <c r="P69" s="130">
        <f>SUM(P67:P68)</f>
        <v>0.25</v>
      </c>
      <c r="Q69" s="32">
        <f>SUM(Q67:Q68)</f>
        <v>0.25</v>
      </c>
      <c r="R69" s="32">
        <f t="shared" ref="R69" si="41">SUM(R67:R68)</f>
        <v>0.25</v>
      </c>
      <c r="S69" s="137">
        <f>T69-R69</f>
        <v>0</v>
      </c>
      <c r="T69" s="130">
        <f>SUM(T67:T68)</f>
        <v>0.25</v>
      </c>
      <c r="U69" s="32">
        <f>SUM(U67:U68)</f>
        <v>0.25</v>
      </c>
      <c r="V69" s="32">
        <f t="shared" ref="V69" si="42">SUM(V67:V68)</f>
        <v>0.25</v>
      </c>
      <c r="W69" s="137">
        <f>X69-U69</f>
        <v>0</v>
      </c>
      <c r="X69" s="130">
        <f>SUM(X67:X68)</f>
        <v>0.25</v>
      </c>
    </row>
    <row r="70" spans="2:24">
      <c r="B70" s="75"/>
      <c r="C70" s="199"/>
      <c r="D70" s="209"/>
      <c r="E70" s="73"/>
      <c r="F70" s="73"/>
      <c r="G70" s="73"/>
      <c r="H70" s="102"/>
      <c r="I70" s="73"/>
      <c r="J70" s="73"/>
      <c r="K70" s="73"/>
      <c r="L70" s="102"/>
      <c r="M70" s="73"/>
      <c r="N70" s="73"/>
      <c r="O70" s="73"/>
      <c r="P70" s="102"/>
      <c r="Q70" s="73"/>
      <c r="R70" s="73"/>
      <c r="S70" s="73"/>
      <c r="T70" s="102"/>
      <c r="U70" s="73"/>
      <c r="V70" s="73"/>
      <c r="W70" s="73"/>
      <c r="X70" s="102"/>
    </row>
    <row r="71" spans="2:24" ht="16" thickBot="1">
      <c r="B71" s="12" t="s">
        <v>87</v>
      </c>
      <c r="C71" s="196"/>
      <c r="D71" s="206"/>
      <c r="E71" s="73"/>
      <c r="F71" s="73"/>
      <c r="G71" s="73"/>
      <c r="H71" s="102"/>
      <c r="I71" s="73"/>
      <c r="J71" s="73"/>
      <c r="K71" s="73"/>
      <c r="L71" s="102"/>
      <c r="M71" s="73"/>
      <c r="N71" s="73"/>
      <c r="O71" s="73"/>
      <c r="P71" s="102"/>
      <c r="Q71" s="73"/>
      <c r="R71" s="73"/>
      <c r="S71" s="73"/>
      <c r="T71" s="102"/>
      <c r="U71" s="73"/>
      <c r="V71" s="73"/>
      <c r="W71" s="73"/>
      <c r="X71" s="102"/>
    </row>
    <row r="72" spans="2:24" ht="16" thickBot="1">
      <c r="B72" s="75">
        <f>MAX(B61:B71)+1</f>
        <v>37</v>
      </c>
      <c r="C72" s="216" t="s">
        <v>88</v>
      </c>
      <c r="D72" s="207" t="s">
        <v>85</v>
      </c>
      <c r="E72" s="448">
        <v>-16.52886807661406</v>
      </c>
      <c r="F72" s="448">
        <v>-16.52886807661406</v>
      </c>
      <c r="G72" s="449"/>
      <c r="H72" s="450">
        <f>F72+G72</f>
        <v>-16.52886807661406</v>
      </c>
      <c r="I72" s="448">
        <v>-16.338221736742721</v>
      </c>
      <c r="J72" s="448">
        <v>-16.338221736742721</v>
      </c>
      <c r="K72" s="449"/>
      <c r="L72" s="450">
        <f>J72+K72</f>
        <v>-16.338221736742721</v>
      </c>
      <c r="M72" s="448">
        <v>-16.392840454861386</v>
      </c>
      <c r="N72" s="448">
        <v>-16.392840454861386</v>
      </c>
      <c r="O72" s="449"/>
      <c r="P72" s="450">
        <f>N72+O72</f>
        <v>-16.392840454861386</v>
      </c>
      <c r="Q72" s="448">
        <v>-16.107586428827602</v>
      </c>
      <c r="R72" s="448">
        <v>-16.107586428827602</v>
      </c>
      <c r="S72" s="449"/>
      <c r="T72" s="450">
        <f>R72+S72</f>
        <v>-16.107586428827602</v>
      </c>
      <c r="U72" s="448">
        <v>-15.914425204173135</v>
      </c>
      <c r="V72" s="448">
        <v>-15.914425204173135</v>
      </c>
      <c r="W72" s="449"/>
      <c r="X72" s="450">
        <f>V72+W72</f>
        <v>-15.914425204173135</v>
      </c>
    </row>
    <row r="73" spans="2:24">
      <c r="B73" s="75"/>
      <c r="C73" s="196"/>
      <c r="D73" s="206"/>
      <c r="E73" s="73"/>
      <c r="F73" s="73"/>
      <c r="G73" s="73"/>
      <c r="H73" s="102"/>
      <c r="I73" s="73"/>
      <c r="J73" s="73"/>
      <c r="K73" s="73"/>
      <c r="L73" s="102"/>
      <c r="M73" s="73"/>
      <c r="N73" s="73"/>
      <c r="O73" s="73"/>
      <c r="P73" s="102"/>
      <c r="Q73" s="73"/>
      <c r="R73" s="73"/>
      <c r="S73" s="73"/>
      <c r="T73" s="102"/>
      <c r="U73" s="73"/>
      <c r="V73" s="73"/>
      <c r="W73" s="73"/>
      <c r="X73" s="102"/>
    </row>
    <row r="74" spans="2:24">
      <c r="B74" s="211" t="s">
        <v>89</v>
      </c>
      <c r="C74" s="212"/>
      <c r="D74" s="213"/>
      <c r="E74" s="451"/>
      <c r="F74" s="451"/>
      <c r="G74" s="451"/>
      <c r="H74" s="98"/>
      <c r="I74" s="451"/>
      <c r="J74" s="451"/>
      <c r="K74" s="451"/>
      <c r="L74" s="98"/>
      <c r="M74" s="451"/>
      <c r="N74" s="451"/>
      <c r="O74" s="451"/>
      <c r="P74" s="98"/>
      <c r="Q74" s="451"/>
      <c r="R74" s="451"/>
      <c r="S74" s="451"/>
      <c r="T74" s="98"/>
      <c r="U74" s="451"/>
      <c r="V74" s="451"/>
      <c r="W74" s="451"/>
      <c r="X74" s="98"/>
    </row>
    <row r="75" spans="2:24" ht="16" thickBot="1">
      <c r="B75" s="75"/>
      <c r="C75" s="214" t="s">
        <v>90</v>
      </c>
      <c r="D75" s="215"/>
      <c r="E75" s="451"/>
      <c r="F75" s="451"/>
      <c r="G75" s="451"/>
      <c r="H75" s="98"/>
      <c r="I75" s="451"/>
      <c r="J75" s="451"/>
      <c r="K75" s="451"/>
      <c r="L75" s="98"/>
      <c r="M75" s="451"/>
      <c r="N75" s="451"/>
      <c r="O75" s="451"/>
      <c r="P75" s="98"/>
      <c r="Q75" s="451"/>
      <c r="R75" s="451"/>
      <c r="S75" s="451"/>
      <c r="T75" s="98"/>
      <c r="U75" s="451"/>
      <c r="V75" s="451"/>
      <c r="W75" s="451"/>
      <c r="X75" s="98"/>
    </row>
    <row r="76" spans="2:24" ht="15" customHeight="1">
      <c r="B76" s="218">
        <f>MAX(B61:B75)+1</f>
        <v>38</v>
      </c>
      <c r="C76" s="219" t="s">
        <v>91</v>
      </c>
      <c r="D76" s="207"/>
      <c r="E76" s="186">
        <v>553.00620716084643</v>
      </c>
      <c r="F76" s="186">
        <v>550.10940838049294</v>
      </c>
      <c r="G76" s="452"/>
      <c r="H76" s="164">
        <f>F76+G76</f>
        <v>550.10940838049294</v>
      </c>
      <c r="I76" s="186">
        <v>471.54580560553313</v>
      </c>
      <c r="J76" s="186">
        <v>465.89800800837565</v>
      </c>
      <c r="K76" s="452"/>
      <c r="L76" s="164">
        <f>J76+K76</f>
        <v>465.89800800837565</v>
      </c>
      <c r="M76" s="186">
        <v>578.74083776306861</v>
      </c>
      <c r="N76" s="186">
        <v>570.31717304686617</v>
      </c>
      <c r="O76" s="452"/>
      <c r="P76" s="164">
        <f>N76+O76</f>
        <v>570.31717304686617</v>
      </c>
      <c r="Q76" s="186">
        <v>521.64900513544978</v>
      </c>
      <c r="R76" s="186">
        <v>510.76775588456934</v>
      </c>
      <c r="S76" s="452"/>
      <c r="T76" s="164">
        <f>R76+S76</f>
        <v>510.76775588456934</v>
      </c>
      <c r="U76" s="186">
        <v>568.58392504591666</v>
      </c>
      <c r="V76" s="186">
        <v>555.31909214008374</v>
      </c>
      <c r="W76" s="452"/>
      <c r="X76" s="164">
        <f>V76+W76</f>
        <v>555.31909214008374</v>
      </c>
    </row>
    <row r="77" spans="2:24" ht="15" customHeight="1">
      <c r="B77" s="218">
        <f>MAX(B61:B76)+1</f>
        <v>39</v>
      </c>
      <c r="C77" s="219" t="s">
        <v>92</v>
      </c>
      <c r="D77" s="207"/>
      <c r="E77" s="178">
        <v>57.270757608498066</v>
      </c>
      <c r="F77" s="178">
        <v>57.270757608498023</v>
      </c>
      <c r="G77" s="422"/>
      <c r="H77" s="132">
        <f>F77+G77</f>
        <v>57.270757608498023</v>
      </c>
      <c r="I77" s="178">
        <v>68.936640410513959</v>
      </c>
      <c r="J77" s="178">
        <v>68.936640410513917</v>
      </c>
      <c r="K77" s="422"/>
      <c r="L77" s="132">
        <f>J77+K77</f>
        <v>68.936640410513917</v>
      </c>
      <c r="M77" s="178">
        <v>72.297095625352455</v>
      </c>
      <c r="N77" s="178">
        <v>72.297095625352412</v>
      </c>
      <c r="O77" s="422"/>
      <c r="P77" s="132">
        <f>N77+O77</f>
        <v>72.297095625352412</v>
      </c>
      <c r="Q77" s="178">
        <v>52.123447604365808</v>
      </c>
      <c r="R77" s="178">
        <v>52.123447604365786</v>
      </c>
      <c r="S77" s="422"/>
      <c r="T77" s="132">
        <f>R77+S77</f>
        <v>52.123447604365786</v>
      </c>
      <c r="U77" s="178">
        <v>47.146327950127521</v>
      </c>
      <c r="V77" s="178">
        <v>47.146327950127557</v>
      </c>
      <c r="W77" s="422"/>
      <c r="X77" s="132">
        <f>V77+W77</f>
        <v>47.146327950127557</v>
      </c>
    </row>
    <row r="78" spans="2:24" ht="15" customHeight="1">
      <c r="B78" s="218">
        <f>MAX(B61:B77)+1</f>
        <v>40</v>
      </c>
      <c r="C78" s="219" t="s">
        <v>93</v>
      </c>
      <c r="D78" s="207"/>
      <c r="E78" s="178">
        <v>82.45143754892473</v>
      </c>
      <c r="F78" s="178">
        <v>82.45143754892473</v>
      </c>
      <c r="G78" s="422"/>
      <c r="H78" s="132">
        <f t="shared" ref="H78:H85" si="43">F78+G78</f>
        <v>82.45143754892473</v>
      </c>
      <c r="I78" s="178">
        <v>104.31844118007369</v>
      </c>
      <c r="J78" s="178">
        <v>104.31844118007369</v>
      </c>
      <c r="K78" s="422"/>
      <c r="L78" s="132">
        <f t="shared" ref="L78:L85" si="44">J78+K78</f>
        <v>104.31844118007369</v>
      </c>
      <c r="M78" s="178">
        <v>136.40719492775855</v>
      </c>
      <c r="N78" s="178">
        <v>136.40719492775855</v>
      </c>
      <c r="O78" s="422"/>
      <c r="P78" s="132">
        <f t="shared" ref="P78:P85" si="45">N78+O78</f>
        <v>136.40719492775855</v>
      </c>
      <c r="Q78" s="178">
        <v>284.17285893420501</v>
      </c>
      <c r="R78" s="178">
        <v>284.17285893420501</v>
      </c>
      <c r="S78" s="422"/>
      <c r="T78" s="132">
        <f t="shared" ref="T78:T85" si="46">R78+S78</f>
        <v>284.17285893420501</v>
      </c>
      <c r="U78" s="178">
        <v>529.33573459260072</v>
      </c>
      <c r="V78" s="178">
        <v>529.33573459260072</v>
      </c>
      <c r="W78" s="422"/>
      <c r="X78" s="132">
        <f t="shared" ref="X78:X85" si="47">V78+W78</f>
        <v>529.33573459260072</v>
      </c>
    </row>
    <row r="79" spans="2:24">
      <c r="B79" s="218">
        <f t="shared" ref="B79:B85" si="48">MAX(B61:B78)+1</f>
        <v>41</v>
      </c>
      <c r="C79" s="219" t="s">
        <v>94</v>
      </c>
      <c r="D79" s="207"/>
      <c r="E79" s="178">
        <v>311.7</v>
      </c>
      <c r="F79" s="178">
        <v>311.7</v>
      </c>
      <c r="G79" s="422"/>
      <c r="H79" s="132">
        <f t="shared" si="43"/>
        <v>311.7</v>
      </c>
      <c r="I79" s="178">
        <v>294.10000000000002</v>
      </c>
      <c r="J79" s="178">
        <v>294.10000000000002</v>
      </c>
      <c r="K79" s="422"/>
      <c r="L79" s="132">
        <f t="shared" si="44"/>
        <v>294.10000000000002</v>
      </c>
      <c r="M79" s="178">
        <v>272.8</v>
      </c>
      <c r="N79" s="178">
        <v>272.8</v>
      </c>
      <c r="O79" s="422"/>
      <c r="P79" s="132">
        <f t="shared" si="45"/>
        <v>272.8</v>
      </c>
      <c r="Q79" s="178">
        <v>228.2</v>
      </c>
      <c r="R79" s="178">
        <v>228.2</v>
      </c>
      <c r="S79" s="422"/>
      <c r="T79" s="132">
        <f t="shared" si="46"/>
        <v>228.2</v>
      </c>
      <c r="U79" s="178">
        <v>182.6</v>
      </c>
      <c r="V79" s="178">
        <v>183.5</v>
      </c>
      <c r="W79" s="422"/>
      <c r="X79" s="132">
        <f t="shared" si="47"/>
        <v>183.5</v>
      </c>
    </row>
    <row r="80" spans="2:24">
      <c r="B80" s="218">
        <f t="shared" si="48"/>
        <v>42</v>
      </c>
      <c r="C80" s="341" t="s">
        <v>95</v>
      </c>
      <c r="D80" s="207"/>
      <c r="E80" s="178">
        <v>28.020991770509735</v>
      </c>
      <c r="F80" s="178">
        <v>28.740317287618929</v>
      </c>
      <c r="G80" s="422"/>
      <c r="H80" s="132">
        <f t="shared" si="43"/>
        <v>28.740317287618929</v>
      </c>
      <c r="I80" s="178">
        <v>28.020991770509735</v>
      </c>
      <c r="J80" s="178">
        <v>28.740317287618929</v>
      </c>
      <c r="K80" s="422"/>
      <c r="L80" s="132">
        <f t="shared" si="44"/>
        <v>28.740317287618929</v>
      </c>
      <c r="M80" s="178">
        <v>28.020991770509735</v>
      </c>
      <c r="N80" s="178">
        <v>28.740317287618929</v>
      </c>
      <c r="O80" s="422"/>
      <c r="P80" s="132">
        <f t="shared" si="45"/>
        <v>28.740317287618929</v>
      </c>
      <c r="Q80" s="178">
        <v>21.050088168948456</v>
      </c>
      <c r="R80" s="178">
        <v>21.050088168948456</v>
      </c>
      <c r="S80" s="422"/>
      <c r="T80" s="132">
        <f t="shared" si="46"/>
        <v>21.050088168948456</v>
      </c>
      <c r="U80" s="178">
        <v>21.050088168948456</v>
      </c>
      <c r="V80" s="178">
        <v>21.050088168948456</v>
      </c>
      <c r="W80" s="422"/>
      <c r="X80" s="132">
        <f t="shared" si="47"/>
        <v>21.050088168948456</v>
      </c>
    </row>
    <row r="81" spans="2:24" ht="15" customHeight="1">
      <c r="B81" s="218">
        <f t="shared" si="48"/>
        <v>43</v>
      </c>
      <c r="C81" s="341" t="s">
        <v>96</v>
      </c>
      <c r="D81" s="207"/>
      <c r="E81" s="178">
        <v>152.71163580267125</v>
      </c>
      <c r="F81" s="178">
        <v>152.91471063362906</v>
      </c>
      <c r="G81" s="422"/>
      <c r="H81" s="132">
        <f t="shared" si="43"/>
        <v>152.91471063362906</v>
      </c>
      <c r="I81" s="178">
        <v>152.71163580267125</v>
      </c>
      <c r="J81" s="178">
        <v>152.91471063362906</v>
      </c>
      <c r="K81" s="422"/>
      <c r="L81" s="132">
        <f t="shared" si="44"/>
        <v>152.91471063362906</v>
      </c>
      <c r="M81" s="178">
        <v>152.71163580267125</v>
      </c>
      <c r="N81" s="178">
        <v>152.91471063362906</v>
      </c>
      <c r="O81" s="422"/>
      <c r="P81" s="132">
        <f t="shared" si="45"/>
        <v>152.91471063362906</v>
      </c>
      <c r="Q81" s="178">
        <v>108.83745600164499</v>
      </c>
      <c r="R81" s="178">
        <v>108.83745600164499</v>
      </c>
      <c r="S81" s="422"/>
      <c r="T81" s="132">
        <f t="shared" si="46"/>
        <v>108.83745600164499</v>
      </c>
      <c r="U81" s="178">
        <v>108.83745600164499</v>
      </c>
      <c r="V81" s="178">
        <v>108.83745600164499</v>
      </c>
      <c r="W81" s="422"/>
      <c r="X81" s="132">
        <f t="shared" si="47"/>
        <v>108.83745600164499</v>
      </c>
    </row>
    <row r="82" spans="2:24">
      <c r="B82" s="218">
        <f t="shared" si="48"/>
        <v>44</v>
      </c>
      <c r="C82" s="219" t="s">
        <v>97</v>
      </c>
      <c r="D82" s="207"/>
      <c r="E82" s="178">
        <v>-1.5846242538770858</v>
      </c>
      <c r="F82" s="178">
        <v>-1.5846242538770858</v>
      </c>
      <c r="G82" s="422"/>
      <c r="H82" s="132">
        <f t="shared" si="43"/>
        <v>-1.5846242538770858</v>
      </c>
      <c r="I82" s="178">
        <v>-1.5846242538770858</v>
      </c>
      <c r="J82" s="178">
        <v>-1.5846242538770858</v>
      </c>
      <c r="K82" s="422"/>
      <c r="L82" s="132">
        <f t="shared" si="44"/>
        <v>-1.5846242538770858</v>
      </c>
      <c r="M82" s="178">
        <v>-1.5846242538770858</v>
      </c>
      <c r="N82" s="178">
        <v>-1.5846242538770858</v>
      </c>
      <c r="O82" s="422"/>
      <c r="P82" s="132">
        <f t="shared" si="45"/>
        <v>-1.5846242538770858</v>
      </c>
      <c r="Q82" s="178">
        <v>0</v>
      </c>
      <c r="R82" s="178">
        <v>0</v>
      </c>
      <c r="S82" s="422"/>
      <c r="T82" s="132">
        <f t="shared" si="46"/>
        <v>0</v>
      </c>
      <c r="U82" s="178">
        <v>0</v>
      </c>
      <c r="V82" s="178">
        <v>0</v>
      </c>
      <c r="W82" s="422"/>
      <c r="X82" s="132">
        <f t="shared" si="47"/>
        <v>0</v>
      </c>
    </row>
    <row r="83" spans="2:24" ht="16.5" customHeight="1">
      <c r="B83" s="218">
        <f t="shared" si="48"/>
        <v>45</v>
      </c>
      <c r="C83" s="219" t="s">
        <v>98</v>
      </c>
      <c r="D83" s="207"/>
      <c r="E83" s="178">
        <v>3.597820166296974</v>
      </c>
      <c r="F83" s="178">
        <v>3.597820166296974</v>
      </c>
      <c r="G83" s="422"/>
      <c r="H83" s="132">
        <f t="shared" si="43"/>
        <v>3.597820166296974</v>
      </c>
      <c r="I83" s="178">
        <v>0</v>
      </c>
      <c r="J83" s="178">
        <v>0</v>
      </c>
      <c r="K83" s="422"/>
      <c r="L83" s="132">
        <f t="shared" si="44"/>
        <v>0</v>
      </c>
      <c r="M83" s="178">
        <v>0</v>
      </c>
      <c r="N83" s="178">
        <v>0</v>
      </c>
      <c r="O83" s="422"/>
      <c r="P83" s="132">
        <f t="shared" si="45"/>
        <v>0</v>
      </c>
      <c r="Q83" s="178">
        <v>0</v>
      </c>
      <c r="R83" s="178">
        <v>0</v>
      </c>
      <c r="S83" s="422"/>
      <c r="T83" s="132">
        <f t="shared" si="46"/>
        <v>0</v>
      </c>
      <c r="U83" s="178">
        <v>0</v>
      </c>
      <c r="V83" s="178">
        <v>0</v>
      </c>
      <c r="W83" s="422"/>
      <c r="X83" s="132">
        <f t="shared" si="47"/>
        <v>0</v>
      </c>
    </row>
    <row r="84" spans="2:24" ht="15.75" customHeight="1">
      <c r="B84" s="218">
        <f t="shared" si="48"/>
        <v>46</v>
      </c>
      <c r="C84" s="219" t="s">
        <v>99</v>
      </c>
      <c r="D84" s="207"/>
      <c r="E84" s="178">
        <v>17.430090235469507</v>
      </c>
      <c r="F84" s="178">
        <v>17.430090235469507</v>
      </c>
      <c r="G84" s="422"/>
      <c r="H84" s="132">
        <f t="shared" si="43"/>
        <v>17.430090235469507</v>
      </c>
      <c r="I84" s="178">
        <v>16.491746397084174</v>
      </c>
      <c r="J84" s="178">
        <v>16.491746397084174</v>
      </c>
      <c r="K84" s="422"/>
      <c r="L84" s="132">
        <f t="shared" si="44"/>
        <v>16.491746397084174</v>
      </c>
      <c r="M84" s="178">
        <v>16.348856813984188</v>
      </c>
      <c r="N84" s="178">
        <v>16.348856813984188</v>
      </c>
      <c r="O84" s="422"/>
      <c r="P84" s="132">
        <f t="shared" si="45"/>
        <v>16.348856813984188</v>
      </c>
      <c r="Q84" s="178">
        <v>16.337297250904879</v>
      </c>
      <c r="R84" s="178">
        <v>16.337297250904879</v>
      </c>
      <c r="S84" s="422"/>
      <c r="T84" s="132">
        <f t="shared" si="46"/>
        <v>16.337297250904879</v>
      </c>
      <c r="U84" s="178">
        <v>16.069975063804481</v>
      </c>
      <c r="V84" s="178">
        <v>16.069975063804481</v>
      </c>
      <c r="W84" s="422"/>
      <c r="X84" s="132">
        <f t="shared" si="47"/>
        <v>16.069975063804481</v>
      </c>
    </row>
    <row r="85" spans="2:24" ht="15" customHeight="1">
      <c r="B85" s="218">
        <f t="shared" si="48"/>
        <v>47</v>
      </c>
      <c r="C85" s="219" t="s">
        <v>100</v>
      </c>
      <c r="D85" s="207"/>
      <c r="E85" s="178">
        <v>73.164971082621662</v>
      </c>
      <c r="F85" s="178">
        <v>72.643562511878656</v>
      </c>
      <c r="G85" s="422"/>
      <c r="H85" s="132">
        <f t="shared" si="43"/>
        <v>72.643562511878656</v>
      </c>
      <c r="I85" s="178">
        <v>76.192151601295052</v>
      </c>
      <c r="J85" s="178">
        <v>76.269397019255692</v>
      </c>
      <c r="K85" s="422"/>
      <c r="L85" s="132">
        <f t="shared" si="44"/>
        <v>76.269397019255692</v>
      </c>
      <c r="M85" s="178">
        <v>35.494417176983731</v>
      </c>
      <c r="N85" s="178">
        <v>35.979293708678412</v>
      </c>
      <c r="O85" s="422"/>
      <c r="P85" s="132">
        <f t="shared" si="45"/>
        <v>35.979293708678412</v>
      </c>
      <c r="Q85" s="178">
        <v>4.3756813397757135</v>
      </c>
      <c r="R85" s="178">
        <v>4.9757069031797734</v>
      </c>
      <c r="S85" s="422"/>
      <c r="T85" s="132">
        <f t="shared" si="46"/>
        <v>4.9757069031797734</v>
      </c>
      <c r="U85" s="178">
        <v>-69.260879719855225</v>
      </c>
      <c r="V85" s="178">
        <v>-69.99323337296228</v>
      </c>
      <c r="W85" s="422"/>
      <c r="X85" s="132">
        <f t="shared" si="47"/>
        <v>-69.99323337296228</v>
      </c>
    </row>
    <row r="86" spans="2:24" ht="16" thickBot="1">
      <c r="B86" s="75">
        <f>MAX(B65:B85)+1</f>
        <v>48</v>
      </c>
      <c r="C86" s="214" t="s">
        <v>101</v>
      </c>
      <c r="D86" s="207" t="s">
        <v>85</v>
      </c>
      <c r="E86" s="176">
        <f>SUM(E76:E85)</f>
        <v>1277.7692871219613</v>
      </c>
      <c r="F86" s="504">
        <f t="shared" ref="F86" si="49">SUM(F76:F85)</f>
        <v>1275.2734801189317</v>
      </c>
      <c r="G86" s="180">
        <f>H86-F86</f>
        <v>0</v>
      </c>
      <c r="H86" s="181">
        <f>SUM(H76:H85)</f>
        <v>1275.2734801189317</v>
      </c>
      <c r="I86" s="504">
        <f>SUM(I76:I85)</f>
        <v>1210.7327885138038</v>
      </c>
      <c r="J86" s="504">
        <f t="shared" ref="J86" si="50">SUM(J76:J85)</f>
        <v>1206.084636682674</v>
      </c>
      <c r="K86" s="180">
        <f>L86-J86</f>
        <v>0</v>
      </c>
      <c r="L86" s="181">
        <f>SUM(L76:L85)</f>
        <v>1206.084636682674</v>
      </c>
      <c r="M86" s="504">
        <f>SUM(M76:M85)</f>
        <v>1291.2364056264512</v>
      </c>
      <c r="N86" s="504">
        <f t="shared" ref="N86" si="51">SUM(N76:N85)</f>
        <v>1284.2200177900104</v>
      </c>
      <c r="O86" s="180">
        <f>P86-N86</f>
        <v>0</v>
      </c>
      <c r="P86" s="181">
        <f>SUM(P76:P85)</f>
        <v>1284.2200177900104</v>
      </c>
      <c r="Q86" s="504">
        <f>SUM(Q76:Q85)</f>
        <v>1236.7458344352945</v>
      </c>
      <c r="R86" s="504">
        <f t="shared" ref="R86" si="52">SUM(R76:R85)</f>
        <v>1226.4646107478181</v>
      </c>
      <c r="S86" s="180">
        <f>T86-R86</f>
        <v>0</v>
      </c>
      <c r="T86" s="181">
        <f>SUM(T76:T85)</f>
        <v>1226.4646107478181</v>
      </c>
      <c r="U86" s="504">
        <f>SUM(U76:U85)</f>
        <v>1404.3626271031876</v>
      </c>
      <c r="V86" s="504">
        <f t="shared" ref="V86" si="53">SUM(V76:V85)</f>
        <v>1391.2654405442477</v>
      </c>
      <c r="W86" s="180">
        <f>X86-V86</f>
        <v>0</v>
      </c>
      <c r="X86" s="181">
        <f>SUM(X76:X85)</f>
        <v>1391.2654405442477</v>
      </c>
    </row>
    <row r="87" spans="2:24">
      <c r="B87" s="75"/>
      <c r="C87" s="216"/>
      <c r="D87" s="217"/>
      <c r="E87" s="451"/>
      <c r="F87" s="451"/>
      <c r="G87" s="451"/>
      <c r="H87" s="98"/>
      <c r="I87" s="451"/>
      <c r="J87" s="451"/>
      <c r="K87" s="451"/>
      <c r="L87" s="98"/>
      <c r="M87" s="451"/>
      <c r="N87" s="451"/>
      <c r="O87" s="451"/>
      <c r="P87" s="98"/>
      <c r="Q87" s="451"/>
      <c r="R87" s="451"/>
      <c r="S87" s="451"/>
      <c r="T87" s="98"/>
      <c r="U87" s="451"/>
      <c r="V87" s="451"/>
      <c r="W87" s="451"/>
      <c r="X87" s="98"/>
    </row>
    <row r="88" spans="2:24" ht="16" thickBot="1">
      <c r="B88" s="75"/>
      <c r="C88" s="214" t="s">
        <v>102</v>
      </c>
      <c r="D88" s="215"/>
      <c r="E88" s="451"/>
      <c r="F88" s="451"/>
      <c r="G88" s="451"/>
      <c r="H88" s="98"/>
      <c r="I88" s="451"/>
      <c r="J88" s="451"/>
      <c r="K88" s="451"/>
      <c r="L88" s="98"/>
      <c r="M88" s="451"/>
      <c r="N88" s="451"/>
      <c r="O88" s="451"/>
      <c r="P88" s="98"/>
      <c r="Q88" s="451"/>
      <c r="R88" s="451"/>
      <c r="S88" s="451"/>
      <c r="T88" s="98"/>
      <c r="U88" s="451"/>
      <c r="V88" s="451"/>
      <c r="W88" s="451"/>
      <c r="X88" s="98"/>
    </row>
    <row r="89" spans="2:24">
      <c r="B89" s="218">
        <f>MAX(B68:B88)+1</f>
        <v>49</v>
      </c>
      <c r="C89" s="219" t="s">
        <v>103</v>
      </c>
      <c r="D89" s="217" t="s">
        <v>85</v>
      </c>
      <c r="E89" s="186">
        <v>839.497235500584</v>
      </c>
      <c r="F89" s="186">
        <v>825.78211165451046</v>
      </c>
      <c r="G89" s="421"/>
      <c r="H89" s="164">
        <f>F89+G89</f>
        <v>825.78211165451046</v>
      </c>
      <c r="I89" s="186">
        <v>878.8456548207231</v>
      </c>
      <c r="J89" s="186">
        <v>860.11597139910509</v>
      </c>
      <c r="K89" s="421"/>
      <c r="L89" s="164">
        <f>J89+K89</f>
        <v>860.11597139910509</v>
      </c>
      <c r="M89" s="186">
        <v>834.09557954607533</v>
      </c>
      <c r="N89" s="186">
        <v>813.83394783590074</v>
      </c>
      <c r="O89" s="421"/>
      <c r="P89" s="164">
        <f>N89+O89</f>
        <v>813.83394783590074</v>
      </c>
      <c r="Q89" s="186">
        <v>860.24825883569542</v>
      </c>
      <c r="R89" s="186">
        <v>835.9645841653944</v>
      </c>
      <c r="S89" s="421"/>
      <c r="T89" s="164">
        <f>R89+S89</f>
        <v>835.9645841653944</v>
      </c>
      <c r="U89" s="186">
        <v>828.48349984362119</v>
      </c>
      <c r="V89" s="186">
        <v>803.9108758700379</v>
      </c>
      <c r="W89" s="421"/>
      <c r="X89" s="164">
        <f>V89+W89</f>
        <v>803.9108758700379</v>
      </c>
    </row>
    <row r="90" spans="2:24">
      <c r="B90" s="218">
        <f>MAX(B69:B89)+1</f>
        <v>50</v>
      </c>
      <c r="C90" s="219" t="s">
        <v>104</v>
      </c>
      <c r="D90" s="217" t="s">
        <v>85</v>
      </c>
      <c r="E90" s="178">
        <v>269.5976166713275</v>
      </c>
      <c r="F90" s="178">
        <v>269.5976166713275</v>
      </c>
      <c r="G90" s="422"/>
      <c r="H90" s="132">
        <f>F90+G90</f>
        <v>269.5976166713275</v>
      </c>
      <c r="I90" s="178">
        <v>262.70896213976346</v>
      </c>
      <c r="J90" s="178">
        <v>262.70896213976346</v>
      </c>
      <c r="K90" s="422"/>
      <c r="L90" s="132">
        <f>J90+K90</f>
        <v>262.70896213976346</v>
      </c>
      <c r="M90" s="178">
        <v>306.13638855412813</v>
      </c>
      <c r="N90" s="178">
        <v>306.13638855412813</v>
      </c>
      <c r="O90" s="422"/>
      <c r="P90" s="132">
        <f>N90+O90</f>
        <v>306.13638855412813</v>
      </c>
      <c r="Q90" s="178">
        <v>463.9440692809091</v>
      </c>
      <c r="R90" s="178">
        <v>463.9440692809091</v>
      </c>
      <c r="S90" s="422"/>
      <c r="T90" s="132">
        <f>R90+S90</f>
        <v>463.9440692809091</v>
      </c>
      <c r="U90" s="178">
        <v>638.35779912807254</v>
      </c>
      <c r="V90" s="178">
        <v>638.35779912807254</v>
      </c>
      <c r="W90" s="422"/>
      <c r="X90" s="132">
        <f>V90+W90</f>
        <v>638.35779912807254</v>
      </c>
    </row>
    <row r="91" spans="2:24">
      <c r="B91" s="218">
        <f t="shared" ref="B91:B97" si="54">MAX(B69:B90)+1</f>
        <v>51</v>
      </c>
      <c r="C91" s="219" t="s">
        <v>105</v>
      </c>
      <c r="D91" s="217" t="s">
        <v>85</v>
      </c>
      <c r="E91" s="178">
        <v>244.35916878626745</v>
      </c>
      <c r="F91" s="178">
        <v>244.35916878626745</v>
      </c>
      <c r="G91" s="422"/>
      <c r="H91" s="132">
        <f t="shared" ref="H91:H96" si="55">F91+G91</f>
        <v>244.35916878626745</v>
      </c>
      <c r="I91" s="178">
        <v>100.61757313139947</v>
      </c>
      <c r="J91" s="178">
        <v>100.61757313139947</v>
      </c>
      <c r="K91" s="422"/>
      <c r="L91" s="132">
        <f t="shared" ref="L91:L96" si="56">J91+K91</f>
        <v>100.61757313139947</v>
      </c>
      <c r="M91" s="178">
        <v>100.61757313139947</v>
      </c>
      <c r="N91" s="178">
        <v>100.61757313139947</v>
      </c>
      <c r="O91" s="422"/>
      <c r="P91" s="132">
        <f t="shared" ref="P91:P96" si="57">N91+O91</f>
        <v>100.61757313139947</v>
      </c>
      <c r="Q91" s="178">
        <v>0</v>
      </c>
      <c r="R91" s="178">
        <v>0</v>
      </c>
      <c r="S91" s="422"/>
      <c r="T91" s="132">
        <f t="shared" ref="T91:T96" si="58">R91+S91</f>
        <v>0</v>
      </c>
      <c r="U91" s="178">
        <v>0</v>
      </c>
      <c r="V91" s="178">
        <v>0</v>
      </c>
      <c r="W91" s="422"/>
      <c r="X91" s="132">
        <f t="shared" ref="X91:X96" si="59">V91+W91</f>
        <v>0</v>
      </c>
    </row>
    <row r="92" spans="2:24">
      <c r="B92" s="218">
        <f t="shared" si="54"/>
        <v>52</v>
      </c>
      <c r="C92" s="219" t="s">
        <v>106</v>
      </c>
      <c r="D92" s="217" t="s">
        <v>85</v>
      </c>
      <c r="E92" s="178">
        <v>148.5</v>
      </c>
      <c r="F92" s="178">
        <v>148.5</v>
      </c>
      <c r="G92" s="422"/>
      <c r="H92" s="132">
        <f t="shared" si="55"/>
        <v>148.5</v>
      </c>
      <c r="I92" s="178">
        <v>151.5</v>
      </c>
      <c r="J92" s="178">
        <v>151.5</v>
      </c>
      <c r="K92" s="422"/>
      <c r="L92" s="132">
        <f t="shared" si="56"/>
        <v>151.5</v>
      </c>
      <c r="M92" s="178">
        <v>152.1</v>
      </c>
      <c r="N92" s="178">
        <v>152.1</v>
      </c>
      <c r="O92" s="422"/>
      <c r="P92" s="132">
        <f t="shared" si="57"/>
        <v>152.1</v>
      </c>
      <c r="Q92" s="178">
        <v>151.69999999999999</v>
      </c>
      <c r="R92" s="178">
        <v>151.69999999999999</v>
      </c>
      <c r="S92" s="422"/>
      <c r="T92" s="132">
        <f t="shared" si="58"/>
        <v>151.69999999999999</v>
      </c>
      <c r="U92" s="178">
        <v>123</v>
      </c>
      <c r="V92" s="178">
        <v>123</v>
      </c>
      <c r="W92" s="422"/>
      <c r="X92" s="132">
        <f t="shared" si="59"/>
        <v>123</v>
      </c>
    </row>
    <row r="93" spans="2:24">
      <c r="B93" s="218">
        <f t="shared" si="54"/>
        <v>53</v>
      </c>
      <c r="C93" s="219" t="s">
        <v>107</v>
      </c>
      <c r="D93" s="217" t="s">
        <v>85</v>
      </c>
      <c r="E93" s="178">
        <v>98</v>
      </c>
      <c r="F93" s="178">
        <v>98</v>
      </c>
      <c r="G93" s="422"/>
      <c r="H93" s="132">
        <f t="shared" si="55"/>
        <v>98</v>
      </c>
      <c r="I93" s="178">
        <v>101.4</v>
      </c>
      <c r="J93" s="178">
        <v>101.4</v>
      </c>
      <c r="K93" s="422"/>
      <c r="L93" s="132">
        <f t="shared" si="56"/>
        <v>101.4</v>
      </c>
      <c r="M93" s="178">
        <v>103.2</v>
      </c>
      <c r="N93" s="178">
        <v>103.2</v>
      </c>
      <c r="O93" s="422"/>
      <c r="P93" s="132">
        <f t="shared" si="57"/>
        <v>103.2</v>
      </c>
      <c r="Q93" s="178">
        <v>103.8</v>
      </c>
      <c r="R93" s="178">
        <v>103.8</v>
      </c>
      <c r="S93" s="422"/>
      <c r="T93" s="132">
        <f t="shared" si="58"/>
        <v>103.8</v>
      </c>
      <c r="U93" s="178">
        <v>104.2</v>
      </c>
      <c r="V93" s="178">
        <v>104.2</v>
      </c>
      <c r="W93" s="422"/>
      <c r="X93" s="132">
        <f t="shared" si="59"/>
        <v>104.2</v>
      </c>
    </row>
    <row r="94" spans="2:24">
      <c r="B94" s="218">
        <f t="shared" si="54"/>
        <v>54</v>
      </c>
      <c r="C94" s="341" t="s">
        <v>108</v>
      </c>
      <c r="D94" s="217"/>
      <c r="E94" s="178">
        <v>0</v>
      </c>
      <c r="F94" s="178">
        <v>0</v>
      </c>
      <c r="G94" s="422"/>
      <c r="H94" s="132">
        <f t="shared" si="55"/>
        <v>0</v>
      </c>
      <c r="I94" s="178">
        <v>0</v>
      </c>
      <c r="J94" s="178">
        <v>0</v>
      </c>
      <c r="K94" s="422"/>
      <c r="L94" s="132">
        <f t="shared" si="56"/>
        <v>0</v>
      </c>
      <c r="M94" s="178">
        <v>0</v>
      </c>
      <c r="N94" s="178">
        <v>0</v>
      </c>
      <c r="O94" s="422"/>
      <c r="P94" s="132">
        <f t="shared" si="57"/>
        <v>0</v>
      </c>
      <c r="Q94" s="178">
        <v>0</v>
      </c>
      <c r="R94" s="178">
        <v>0</v>
      </c>
      <c r="S94" s="422"/>
      <c r="T94" s="132">
        <f t="shared" si="58"/>
        <v>0</v>
      </c>
      <c r="U94" s="178">
        <v>0</v>
      </c>
      <c r="V94" s="178">
        <v>0</v>
      </c>
      <c r="W94" s="422"/>
      <c r="X94" s="132">
        <f t="shared" si="59"/>
        <v>0</v>
      </c>
    </row>
    <row r="95" spans="2:24">
      <c r="B95" s="218">
        <f t="shared" si="54"/>
        <v>55</v>
      </c>
      <c r="C95" s="219" t="s">
        <v>109</v>
      </c>
      <c r="D95" s="217" t="s">
        <v>85</v>
      </c>
      <c r="E95" s="178">
        <v>34.987087916248633</v>
      </c>
      <c r="F95" s="178">
        <v>34.987087916248633</v>
      </c>
      <c r="G95" s="422"/>
      <c r="H95" s="132">
        <f t="shared" si="55"/>
        <v>34.987087916248633</v>
      </c>
      <c r="I95" s="178">
        <v>34.153834810701603</v>
      </c>
      <c r="J95" s="178">
        <v>34.153834810701603</v>
      </c>
      <c r="K95" s="422"/>
      <c r="L95" s="132">
        <f t="shared" si="56"/>
        <v>34.153834810701603</v>
      </c>
      <c r="M95" s="178">
        <v>34.392555451885116</v>
      </c>
      <c r="N95" s="178">
        <v>34.392555451885116</v>
      </c>
      <c r="O95" s="422"/>
      <c r="P95" s="132">
        <f t="shared" si="57"/>
        <v>34.392555451885116</v>
      </c>
      <c r="Q95" s="178">
        <v>33.145802940282465</v>
      </c>
      <c r="R95" s="178">
        <v>33.145802940282465</v>
      </c>
      <c r="S95" s="422"/>
      <c r="T95" s="132">
        <f t="shared" si="58"/>
        <v>33.145802940282465</v>
      </c>
      <c r="U95" s="178">
        <v>32.301558091819999</v>
      </c>
      <c r="V95" s="178">
        <v>32.301558091819999</v>
      </c>
      <c r="W95" s="422"/>
      <c r="X95" s="132">
        <f t="shared" si="59"/>
        <v>32.301558091819999</v>
      </c>
    </row>
    <row r="96" spans="2:24">
      <c r="B96" s="218">
        <f t="shared" si="54"/>
        <v>56</v>
      </c>
      <c r="C96" s="219" t="s">
        <v>100</v>
      </c>
      <c r="D96" s="217" t="s">
        <v>85</v>
      </c>
      <c r="E96" s="178">
        <v>0</v>
      </c>
      <c r="F96" s="178">
        <v>0</v>
      </c>
      <c r="G96" s="437"/>
      <c r="H96" s="132">
        <f t="shared" si="55"/>
        <v>0</v>
      </c>
      <c r="I96" s="178">
        <v>0</v>
      </c>
      <c r="J96" s="178">
        <v>0</v>
      </c>
      <c r="K96" s="437"/>
      <c r="L96" s="132">
        <f t="shared" si="56"/>
        <v>0</v>
      </c>
      <c r="M96" s="178">
        <v>6.1450376204296653</v>
      </c>
      <c r="N96" s="178">
        <v>6.1450376204296653</v>
      </c>
      <c r="O96" s="437"/>
      <c r="P96" s="132">
        <f t="shared" si="57"/>
        <v>6.1450376204296653</v>
      </c>
      <c r="Q96" s="178">
        <v>6.3312143495101321</v>
      </c>
      <c r="R96" s="178">
        <v>6.3312143495101321</v>
      </c>
      <c r="S96" s="437"/>
      <c r="T96" s="132">
        <f t="shared" si="58"/>
        <v>6.3312143495101321</v>
      </c>
      <c r="U96" s="178">
        <v>6.8760287295811846</v>
      </c>
      <c r="V96" s="178">
        <v>6.8760287295811846</v>
      </c>
      <c r="W96" s="437"/>
      <c r="X96" s="132">
        <f t="shared" si="59"/>
        <v>6.8760287295811846</v>
      </c>
    </row>
    <row r="97" spans="2:24" ht="16" thickBot="1">
      <c r="B97" s="221">
        <f t="shared" si="54"/>
        <v>57</v>
      </c>
      <c r="C97" s="222" t="s">
        <v>110</v>
      </c>
      <c r="D97" s="223" t="s">
        <v>85</v>
      </c>
      <c r="E97" s="176">
        <f>SUM(E89:E96)</f>
        <v>1634.9411088744275</v>
      </c>
      <c r="F97" s="504">
        <f t="shared" ref="F97" si="60">SUM(F89:F96)</f>
        <v>1621.225985028354</v>
      </c>
      <c r="G97" s="137">
        <f>H97-F97</f>
        <v>0</v>
      </c>
      <c r="H97" s="135">
        <f>SUM(H87:H96)</f>
        <v>1621.225985028354</v>
      </c>
      <c r="I97" s="176">
        <f>SUM(I89:I96)</f>
        <v>1529.2260249025878</v>
      </c>
      <c r="J97" s="504">
        <f t="shared" ref="J97" si="61">SUM(J89:J96)</f>
        <v>1510.4963414809699</v>
      </c>
      <c r="K97" s="137">
        <f>L97-J97</f>
        <v>0</v>
      </c>
      <c r="L97" s="135">
        <f>SUM(L87:L96)</f>
        <v>1510.4963414809699</v>
      </c>
      <c r="M97" s="176">
        <f>SUM(M89:M96)</f>
        <v>1536.6871343039177</v>
      </c>
      <c r="N97" s="504">
        <f t="shared" ref="N97" si="62">SUM(N89:N96)</f>
        <v>1516.4255025937432</v>
      </c>
      <c r="O97" s="137">
        <f>P97-N97</f>
        <v>0</v>
      </c>
      <c r="P97" s="135">
        <f>SUM(P87:P96)</f>
        <v>1516.4255025937432</v>
      </c>
      <c r="Q97" s="176">
        <f>SUM(Q89:Q96)</f>
        <v>1619.1693454063973</v>
      </c>
      <c r="R97" s="504">
        <f t="shared" ref="R97" si="63">SUM(R89:R96)</f>
        <v>1594.8856707360962</v>
      </c>
      <c r="S97" s="137">
        <f>T97-R97</f>
        <v>0</v>
      </c>
      <c r="T97" s="135">
        <f>SUM(T87:T96)</f>
        <v>1594.8856707360962</v>
      </c>
      <c r="U97" s="176">
        <f>SUM(U89:U96)</f>
        <v>1733.2188857930948</v>
      </c>
      <c r="V97" s="504">
        <f t="shared" ref="V97" si="64">SUM(V89:V96)</f>
        <v>1708.6462618195114</v>
      </c>
      <c r="W97" s="137">
        <f>X97-V97</f>
        <v>0</v>
      </c>
      <c r="X97" s="135">
        <f>SUM(X87:X96)</f>
        <v>1708.6462618195114</v>
      </c>
    </row>
    <row r="98" spans="2:24">
      <c r="B98" s="87"/>
      <c r="C98" s="93"/>
      <c r="D98" s="93"/>
      <c r="E98" s="87"/>
      <c r="F98" s="87"/>
      <c r="G98" s="93"/>
      <c r="H98" s="87"/>
      <c r="I98" s="442"/>
      <c r="J98" s="442"/>
      <c r="K98" s="442"/>
      <c r="L98" s="442"/>
      <c r="M98" s="442"/>
      <c r="N98" s="442"/>
      <c r="O98" s="442"/>
      <c r="P98" s="442"/>
      <c r="Q98" s="442"/>
      <c r="R98" s="442"/>
      <c r="S98" s="442"/>
      <c r="T98" s="442"/>
      <c r="U98" s="442"/>
      <c r="V98" s="442"/>
      <c r="W98" s="442"/>
      <c r="X98" s="442"/>
    </row>
    <row r="99" spans="2:24">
      <c r="B99" s="2"/>
      <c r="C99" s="2"/>
      <c r="D99" s="2"/>
      <c r="E99" s="442"/>
      <c r="F99" s="442"/>
      <c r="G99" s="442"/>
      <c r="H99" s="442"/>
      <c r="I99" s="442"/>
      <c r="J99" s="442"/>
      <c r="K99" s="442"/>
      <c r="L99" s="442"/>
      <c r="M99" s="442"/>
      <c r="N99" s="442"/>
      <c r="O99" s="442"/>
      <c r="P99" s="442"/>
      <c r="Q99" s="442"/>
      <c r="R99" s="442"/>
      <c r="S99" s="442"/>
      <c r="T99" s="442"/>
      <c r="U99" s="442"/>
      <c r="V99" s="442"/>
      <c r="W99" s="442"/>
      <c r="X99" s="442"/>
    </row>
    <row r="100" spans="2:24"/>
    <row r="101" spans="2:24"/>
    <row r="102" spans="2:24"/>
    <row r="103" spans="2:24"/>
    <row r="104" spans="2:24"/>
    <row r="105" spans="2:24"/>
    <row r="106" spans="2:24"/>
    <row r="107" spans="2:24"/>
    <row r="108" spans="2:24"/>
    <row r="109" spans="2:24"/>
    <row r="110" spans="2:24"/>
    <row r="111" spans="2:24"/>
    <row r="112" spans="2:24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8"/>
    <row r="146" spans="2:8"/>
    <row r="147" spans="2:8"/>
    <row r="148" spans="2:8">
      <c r="B148" s="2"/>
      <c r="C148" s="2"/>
      <c r="D148" s="2"/>
      <c r="E148" s="442"/>
      <c r="F148" s="442"/>
      <c r="G148" s="442"/>
      <c r="H148" s="442"/>
    </row>
    <row r="149" spans="2:8">
      <c r="B149" s="2"/>
      <c r="C149" s="2"/>
      <c r="D149" s="2"/>
      <c r="E149" s="442"/>
      <c r="F149" s="442"/>
      <c r="G149" s="442"/>
      <c r="H149" s="442"/>
    </row>
    <row r="150" spans="2:8">
      <c r="B150" s="2"/>
      <c r="C150" s="2"/>
      <c r="D150" s="2"/>
      <c r="E150" s="442"/>
      <c r="F150" s="442"/>
      <c r="G150" s="442"/>
      <c r="H150" s="442"/>
    </row>
    <row r="151" spans="2:8">
      <c r="B151" s="2"/>
      <c r="C151" s="2"/>
      <c r="D151" s="2"/>
      <c r="E151" s="442"/>
      <c r="F151" s="442"/>
      <c r="G151" s="442"/>
      <c r="H151" s="442"/>
    </row>
    <row r="152" spans="2:8">
      <c r="B152" s="2"/>
      <c r="C152" s="2"/>
      <c r="D152" s="2"/>
      <c r="E152" s="442"/>
      <c r="F152" s="442"/>
      <c r="G152" s="442"/>
      <c r="H152" s="442"/>
    </row>
    <row r="153" spans="2:8">
      <c r="B153" s="2"/>
      <c r="C153" s="2"/>
      <c r="D153" s="2"/>
      <c r="E153" s="442"/>
      <c r="F153" s="442"/>
      <c r="G153" s="442"/>
      <c r="H153" s="442"/>
    </row>
    <row r="154" spans="2:8">
      <c r="B154" s="2"/>
      <c r="C154" s="2"/>
      <c r="D154" s="2"/>
      <c r="E154" s="442"/>
      <c r="F154" s="442"/>
      <c r="G154" s="442"/>
      <c r="H154" s="442"/>
    </row>
    <row r="155" spans="2:8">
      <c r="B155" s="2"/>
      <c r="C155" s="2"/>
      <c r="D155" s="2"/>
      <c r="E155" s="442"/>
      <c r="F155" s="442"/>
      <c r="G155" s="442"/>
      <c r="H155" s="442"/>
    </row>
    <row r="156" spans="2:8" ht="15" customHeight="1">
      <c r="B156" s="87"/>
      <c r="C156" s="93"/>
      <c r="D156" s="93"/>
      <c r="E156" s="87"/>
      <c r="F156" s="87"/>
      <c r="G156" s="93"/>
      <c r="H156" s="87"/>
    </row>
    <row r="157" spans="2:8" ht="15" customHeight="1">
      <c r="B157" s="87"/>
      <c r="C157" s="93"/>
      <c r="D157" s="93"/>
      <c r="E157" s="87"/>
      <c r="F157" s="87"/>
      <c r="G157" s="93"/>
      <c r="H157" s="87"/>
    </row>
    <row r="158" spans="2:8" ht="15" customHeight="1">
      <c r="B158" s="87"/>
      <c r="C158" s="93"/>
      <c r="D158" s="93"/>
      <c r="E158" s="87"/>
      <c r="F158" s="87"/>
      <c r="G158" s="93"/>
      <c r="H158" s="87"/>
    </row>
    <row r="159" spans="2:8" ht="15" customHeight="1">
      <c r="B159" s="87"/>
      <c r="C159" s="93"/>
      <c r="D159" s="93"/>
      <c r="E159" s="87"/>
      <c r="F159" s="87"/>
      <c r="G159" s="93"/>
      <c r="H159" s="87"/>
    </row>
    <row r="160" spans="2:8" ht="15" customHeight="1">
      <c r="B160" s="87"/>
      <c r="C160" s="93"/>
      <c r="D160" s="93"/>
      <c r="E160" s="87"/>
      <c r="F160" s="87"/>
      <c r="G160" s="93"/>
      <c r="H160" s="87"/>
    </row>
    <row r="161" spans="2:8" ht="15" customHeight="1">
      <c r="B161" s="87"/>
      <c r="C161" s="93"/>
      <c r="D161" s="93"/>
      <c r="E161" s="87"/>
      <c r="F161" s="87"/>
      <c r="G161" s="93"/>
      <c r="H161" s="87"/>
    </row>
    <row r="162" spans="2:8" ht="15" customHeight="1">
      <c r="B162" s="87"/>
      <c r="C162" s="93"/>
      <c r="D162" s="93"/>
      <c r="E162" s="87"/>
      <c r="F162" s="87"/>
      <c r="G162" s="93"/>
      <c r="H162" s="87"/>
    </row>
    <row r="163" spans="2:8" ht="15" customHeight="1">
      <c r="B163" s="87"/>
      <c r="C163" s="93"/>
      <c r="D163" s="93"/>
      <c r="E163" s="87"/>
      <c r="F163" s="87"/>
      <c r="G163" s="93"/>
      <c r="H163" s="87"/>
    </row>
    <row r="164" spans="2:8" ht="15" customHeight="1">
      <c r="B164" s="87"/>
      <c r="C164" s="93"/>
      <c r="D164" s="93"/>
      <c r="E164" s="87"/>
      <c r="F164" s="87"/>
      <c r="G164" s="93"/>
      <c r="H164" s="87"/>
    </row>
    <row r="165" spans="2:8" ht="15" customHeight="1">
      <c r="B165" s="87"/>
      <c r="C165" s="93"/>
      <c r="D165" s="93"/>
      <c r="E165" s="87"/>
      <c r="F165" s="87"/>
      <c r="G165" s="93"/>
      <c r="H165" s="87"/>
    </row>
    <row r="166" spans="2:8" ht="15" customHeight="1">
      <c r="B166" s="87"/>
      <c r="C166" s="93"/>
      <c r="D166" s="93"/>
      <c r="E166" s="87"/>
      <c r="F166" s="87"/>
      <c r="G166" s="93"/>
      <c r="H166" s="87"/>
    </row>
    <row r="167" spans="2:8" ht="15" customHeight="1">
      <c r="B167" s="87"/>
      <c r="C167" s="93"/>
      <c r="D167" s="93"/>
      <c r="E167" s="87"/>
      <c r="F167" s="87"/>
      <c r="G167" s="93"/>
      <c r="H167" s="87"/>
    </row>
    <row r="168" spans="2:8" ht="15" customHeight="1">
      <c r="B168" s="87"/>
      <c r="C168" s="93"/>
      <c r="D168" s="93"/>
      <c r="E168" s="87"/>
      <c r="F168" s="87"/>
      <c r="G168" s="93"/>
      <c r="H168" s="87"/>
    </row>
    <row r="169" spans="2:8" ht="15" customHeight="1">
      <c r="B169" s="87"/>
      <c r="C169" s="93"/>
      <c r="D169" s="93"/>
      <c r="E169" s="87"/>
      <c r="F169" s="87"/>
      <c r="G169" s="93"/>
      <c r="H169" s="87"/>
    </row>
    <row r="170" spans="2:8" ht="15" customHeight="1">
      <c r="B170" s="87"/>
      <c r="C170" s="93"/>
      <c r="D170" s="93"/>
      <c r="E170" s="87"/>
      <c r="F170" s="87"/>
      <c r="G170" s="93"/>
      <c r="H170" s="87"/>
    </row>
    <row r="171" spans="2:8" ht="15" customHeight="1">
      <c r="B171" s="87"/>
      <c r="C171" s="93"/>
      <c r="D171" s="93"/>
      <c r="E171" s="87"/>
      <c r="F171" s="87"/>
      <c r="G171" s="93"/>
      <c r="H171" s="87"/>
    </row>
    <row r="172" spans="2:8" ht="15" customHeight="1">
      <c r="B172" s="87"/>
      <c r="C172" s="93"/>
      <c r="D172" s="93"/>
      <c r="E172" s="87"/>
      <c r="F172" s="87"/>
      <c r="G172" s="93"/>
      <c r="H172" s="87"/>
    </row>
    <row r="173" spans="2:8" ht="15" customHeight="1">
      <c r="B173" s="87"/>
      <c r="C173" s="93"/>
      <c r="D173" s="93"/>
      <c r="E173" s="87"/>
      <c r="F173" s="87"/>
      <c r="G173" s="93"/>
      <c r="H173" s="87"/>
    </row>
    <row r="174" spans="2:8" ht="15" customHeight="1">
      <c r="B174" s="87"/>
      <c r="C174" s="93"/>
      <c r="D174" s="93"/>
      <c r="E174" s="87"/>
      <c r="F174" s="87"/>
      <c r="G174" s="93"/>
      <c r="H174" s="87"/>
    </row>
    <row r="175" spans="2:8" ht="15" customHeight="1">
      <c r="B175" s="87"/>
      <c r="C175" s="93"/>
      <c r="D175" s="93"/>
      <c r="E175" s="87"/>
      <c r="F175" s="87"/>
      <c r="G175" s="93"/>
      <c r="H175" s="87"/>
    </row>
    <row r="176" spans="2:8" ht="15" customHeight="1">
      <c r="B176" s="87"/>
      <c r="C176" s="93"/>
      <c r="D176" s="93"/>
      <c r="E176" s="87"/>
      <c r="F176" s="87"/>
      <c r="G176" s="93"/>
      <c r="H176" s="87"/>
    </row>
    <row r="177" spans="2:8" ht="15" customHeight="1">
      <c r="B177" s="87"/>
      <c r="C177" s="93"/>
      <c r="D177" s="93"/>
      <c r="E177" s="87"/>
      <c r="F177" s="87"/>
      <c r="G177" s="93"/>
      <c r="H177" s="87"/>
    </row>
    <row r="178" spans="2:8" ht="15" customHeight="1">
      <c r="B178" s="87"/>
      <c r="C178" s="93"/>
      <c r="D178" s="93"/>
      <c r="E178" s="87"/>
      <c r="F178" s="87"/>
      <c r="G178" s="93"/>
      <c r="H178" s="87"/>
    </row>
    <row r="179" spans="2:8" ht="15" customHeight="1">
      <c r="B179" s="87"/>
      <c r="C179" s="93"/>
      <c r="D179" s="93"/>
      <c r="E179" s="87"/>
      <c r="F179" s="87"/>
      <c r="G179" s="93"/>
      <c r="H179" s="87"/>
    </row>
    <row r="180" spans="2:8" ht="15" customHeight="1">
      <c r="B180" s="87"/>
      <c r="C180" s="93"/>
      <c r="D180" s="93"/>
      <c r="E180" s="87"/>
      <c r="F180" s="87"/>
      <c r="G180" s="93"/>
      <c r="H180" s="87"/>
    </row>
    <row r="181" spans="2:8" ht="15" customHeight="1">
      <c r="B181" s="87"/>
      <c r="C181" s="93"/>
      <c r="D181" s="93"/>
      <c r="E181" s="87"/>
      <c r="F181" s="87"/>
      <c r="G181" s="93"/>
      <c r="H181" s="87"/>
    </row>
    <row r="182" spans="2:8" ht="15" customHeight="1">
      <c r="B182" s="87"/>
      <c r="C182" s="93"/>
      <c r="D182" s="93"/>
      <c r="E182" s="87"/>
      <c r="F182" s="87"/>
      <c r="G182" s="93"/>
      <c r="H182" s="87"/>
    </row>
    <row r="183" spans="2:8" ht="15" customHeight="1">
      <c r="B183" s="87"/>
      <c r="C183" s="93"/>
      <c r="D183" s="93"/>
      <c r="E183" s="87"/>
      <c r="F183" s="87"/>
      <c r="G183" s="93"/>
      <c r="H183" s="87"/>
    </row>
    <row r="184" spans="2:8" ht="15" customHeight="1">
      <c r="B184" s="87"/>
      <c r="C184" s="93"/>
      <c r="D184" s="93"/>
      <c r="E184" s="87"/>
      <c r="F184" s="87"/>
      <c r="G184" s="93"/>
      <c r="H184" s="87"/>
    </row>
    <row r="185" spans="2:8" ht="15" customHeight="1">
      <c r="B185" s="87"/>
      <c r="C185" s="93"/>
      <c r="D185" s="93"/>
      <c r="E185" s="87"/>
      <c r="F185" s="87"/>
      <c r="G185" s="93"/>
      <c r="H185" s="87"/>
    </row>
    <row r="186" spans="2:8" ht="15" customHeight="1">
      <c r="B186" s="87"/>
      <c r="C186" s="93"/>
      <c r="D186" s="93"/>
      <c r="E186" s="87"/>
      <c r="F186" s="87"/>
      <c r="G186" s="93"/>
      <c r="H186" s="87"/>
    </row>
    <row r="187" spans="2:8" ht="15" customHeight="1">
      <c r="B187" s="87"/>
      <c r="C187" s="93"/>
      <c r="D187" s="93"/>
      <c r="E187" s="87"/>
      <c r="F187" s="87"/>
      <c r="G187" s="93"/>
      <c r="H187" s="87"/>
    </row>
    <row r="188" spans="2:8" ht="15" customHeight="1">
      <c r="B188" s="87"/>
      <c r="C188" s="93"/>
      <c r="D188" s="93"/>
      <c r="E188" s="87"/>
      <c r="F188" s="87"/>
      <c r="G188" s="93"/>
      <c r="H188" s="87"/>
    </row>
    <row r="189" spans="2:8" ht="15" customHeight="1">
      <c r="B189" s="87"/>
      <c r="C189" s="93"/>
      <c r="D189" s="93"/>
      <c r="E189" s="87"/>
      <c r="F189" s="87"/>
      <c r="G189" s="93"/>
      <c r="H189" s="87"/>
    </row>
    <row r="190" spans="2:8" ht="15" customHeight="1">
      <c r="B190" s="87"/>
      <c r="C190" s="93"/>
      <c r="D190" s="93"/>
      <c r="E190" s="87"/>
      <c r="F190" s="87"/>
      <c r="G190" s="93"/>
      <c r="H190" s="87"/>
    </row>
    <row r="191" spans="2:8" ht="15" customHeight="1">
      <c r="B191" s="87"/>
      <c r="C191" s="93"/>
      <c r="D191" s="93"/>
      <c r="E191" s="87"/>
      <c r="F191" s="87"/>
      <c r="G191" s="93"/>
      <c r="H191" s="87"/>
    </row>
    <row r="192" spans="2:8" ht="15" customHeight="1">
      <c r="B192" s="87"/>
      <c r="C192" s="93"/>
      <c r="D192" s="93"/>
      <c r="E192" s="87"/>
      <c r="F192" s="87"/>
      <c r="G192" s="93"/>
      <c r="H192" s="87"/>
    </row>
    <row r="193" spans="2:8" ht="15" customHeight="1">
      <c r="B193" s="87"/>
      <c r="C193" s="93"/>
      <c r="D193" s="93"/>
      <c r="E193" s="87"/>
      <c r="F193" s="87"/>
      <c r="G193" s="93"/>
      <c r="H193" s="87"/>
    </row>
    <row r="194" spans="2:8" ht="15" customHeight="1">
      <c r="B194" s="87"/>
      <c r="C194" s="93"/>
      <c r="D194" s="93"/>
      <c r="E194" s="87"/>
      <c r="F194" s="87"/>
      <c r="G194" s="93"/>
      <c r="H194" s="87"/>
    </row>
    <row r="195" spans="2:8" ht="15" customHeight="1">
      <c r="B195" s="87"/>
      <c r="C195" s="93"/>
      <c r="D195" s="93"/>
      <c r="E195" s="87"/>
      <c r="F195" s="87"/>
      <c r="G195" s="93"/>
      <c r="H195" s="87"/>
    </row>
    <row r="196" spans="2:8" ht="15" customHeight="1">
      <c r="B196" s="87"/>
      <c r="C196" s="93"/>
      <c r="D196" s="93"/>
      <c r="E196" s="87"/>
      <c r="F196" s="87"/>
      <c r="G196" s="93"/>
      <c r="H196" s="87"/>
    </row>
    <row r="197" spans="2:8" ht="15" customHeight="1">
      <c r="B197" s="87"/>
      <c r="C197" s="93"/>
      <c r="D197" s="93"/>
      <c r="E197" s="87"/>
      <c r="F197" s="87"/>
      <c r="G197" s="93"/>
      <c r="H197" s="87"/>
    </row>
    <row r="198" spans="2:8" ht="15" customHeight="1">
      <c r="B198" s="87"/>
      <c r="C198" s="93"/>
      <c r="D198" s="93"/>
      <c r="E198" s="87"/>
      <c r="F198" s="87"/>
      <c r="G198" s="93"/>
      <c r="H198" s="87"/>
    </row>
    <row r="199" spans="2:8" ht="15" customHeight="1">
      <c r="B199" s="87"/>
      <c r="C199" s="93"/>
      <c r="D199" s="93"/>
      <c r="E199" s="87"/>
      <c r="F199" s="87"/>
      <c r="G199" s="93"/>
      <c r="H199" s="87"/>
    </row>
    <row r="200" spans="2:8" ht="15" customHeight="1">
      <c r="B200" s="87"/>
      <c r="C200" s="93"/>
      <c r="D200" s="93"/>
      <c r="E200" s="87"/>
      <c r="F200" s="87"/>
      <c r="G200" s="93"/>
      <c r="H200" s="87"/>
    </row>
    <row r="201" spans="2:8" ht="15" customHeight="1">
      <c r="B201" s="87"/>
      <c r="C201" s="93"/>
      <c r="D201" s="93"/>
      <c r="E201" s="87"/>
      <c r="F201" s="87"/>
      <c r="G201" s="93"/>
      <c r="H201" s="87"/>
    </row>
    <row r="202" spans="2:8" ht="15" customHeight="1">
      <c r="B202" s="87"/>
      <c r="C202" s="93"/>
      <c r="D202" s="93"/>
      <c r="E202" s="87"/>
      <c r="F202" s="87"/>
      <c r="G202" s="93"/>
      <c r="H202" s="87"/>
    </row>
    <row r="203" spans="2:8" ht="15" customHeight="1">
      <c r="B203" s="87"/>
      <c r="C203" s="93"/>
      <c r="D203" s="93"/>
      <c r="E203" s="87"/>
      <c r="F203" s="87"/>
      <c r="G203" s="93"/>
      <c r="H203" s="87"/>
    </row>
    <row r="204" spans="2:8" ht="15" customHeight="1">
      <c r="B204" s="87"/>
      <c r="C204" s="93"/>
      <c r="D204" s="93"/>
      <c r="E204" s="87"/>
      <c r="F204" s="87"/>
      <c r="G204" s="93"/>
      <c r="H204" s="87"/>
    </row>
    <row r="205" spans="2:8" ht="15" customHeight="1">
      <c r="B205" s="87"/>
      <c r="C205" s="93"/>
      <c r="D205" s="93"/>
      <c r="E205" s="87"/>
      <c r="F205" s="87"/>
      <c r="G205" s="93"/>
      <c r="H205" s="87"/>
    </row>
    <row r="206" spans="2:8" ht="15" customHeight="1">
      <c r="B206" s="87"/>
      <c r="C206" s="93"/>
      <c r="D206" s="93"/>
      <c r="E206" s="87"/>
      <c r="F206" s="87"/>
      <c r="G206" s="93"/>
      <c r="H206" s="87"/>
    </row>
    <row r="207" spans="2:8" ht="15" customHeight="1">
      <c r="B207" s="87"/>
      <c r="C207" s="93"/>
      <c r="D207" s="93"/>
      <c r="E207" s="87"/>
      <c r="F207" s="87"/>
      <c r="G207" s="93"/>
      <c r="H207" s="87"/>
    </row>
    <row r="208" spans="2:8" ht="15" customHeight="1">
      <c r="B208" s="87"/>
      <c r="C208" s="93"/>
      <c r="D208" s="93"/>
      <c r="E208" s="87"/>
      <c r="F208" s="87"/>
      <c r="G208" s="93"/>
      <c r="H208" s="87"/>
    </row>
    <row r="209" spans="2:8" ht="15" customHeight="1">
      <c r="B209" s="87"/>
      <c r="C209" s="93"/>
      <c r="D209" s="93"/>
      <c r="E209" s="87"/>
      <c r="F209" s="87"/>
      <c r="G209" s="93"/>
      <c r="H209" s="87"/>
    </row>
    <row r="210" spans="2:8" ht="15" customHeight="1">
      <c r="B210" s="87"/>
      <c r="C210" s="93"/>
      <c r="D210" s="93"/>
      <c r="E210" s="87"/>
      <c r="F210" s="87"/>
      <c r="G210" s="93"/>
      <c r="H210" s="87"/>
    </row>
    <row r="211" spans="2:8" ht="15" customHeight="1">
      <c r="B211" s="87"/>
      <c r="C211" s="93"/>
      <c r="D211" s="93"/>
      <c r="E211" s="87"/>
      <c r="F211" s="87"/>
      <c r="G211" s="93"/>
      <c r="H211" s="87"/>
    </row>
    <row r="212" spans="2:8" ht="15" customHeight="1">
      <c r="B212" s="87"/>
      <c r="C212" s="93"/>
      <c r="D212" s="93"/>
      <c r="E212" s="87"/>
      <c r="F212" s="87"/>
      <c r="G212" s="93"/>
      <c r="H212" s="87"/>
    </row>
    <row r="213" spans="2:8" ht="15" customHeight="1">
      <c r="B213" s="87"/>
      <c r="C213" s="93"/>
      <c r="D213" s="93"/>
      <c r="E213" s="87"/>
      <c r="F213" s="87"/>
      <c r="G213" s="93"/>
      <c r="H213" s="87"/>
    </row>
    <row r="214" spans="2:8" ht="15" customHeight="1">
      <c r="B214" s="87"/>
      <c r="C214" s="93"/>
      <c r="D214" s="93"/>
      <c r="E214" s="87"/>
      <c r="F214" s="87"/>
      <c r="G214" s="93"/>
      <c r="H214" s="87"/>
    </row>
    <row r="215" spans="2:8" ht="15" customHeight="1">
      <c r="B215" s="87"/>
      <c r="C215" s="93"/>
      <c r="D215" s="93"/>
      <c r="E215" s="87"/>
      <c r="F215" s="87"/>
      <c r="G215" s="93"/>
      <c r="H215" s="87"/>
    </row>
    <row r="216" spans="2:8" ht="15" customHeight="1">
      <c r="B216" s="87"/>
      <c r="C216" s="93"/>
      <c r="D216" s="93"/>
      <c r="E216" s="87"/>
      <c r="F216" s="87"/>
      <c r="G216" s="93"/>
      <c r="H216" s="87"/>
    </row>
    <row r="217" spans="2:8" ht="15" customHeight="1">
      <c r="B217" s="87"/>
      <c r="C217" s="93"/>
      <c r="D217" s="93"/>
      <c r="E217" s="87"/>
      <c r="F217" s="87"/>
      <c r="G217" s="93"/>
      <c r="H217" s="87"/>
    </row>
    <row r="218" spans="2:8" ht="15" customHeight="1">
      <c r="B218" s="87"/>
      <c r="C218" s="93"/>
      <c r="D218" s="93"/>
      <c r="E218" s="87"/>
      <c r="F218" s="87"/>
      <c r="G218" s="93"/>
      <c r="H218" s="87"/>
    </row>
    <row r="219" spans="2:8" ht="15" customHeight="1">
      <c r="B219" s="87"/>
      <c r="C219" s="93"/>
      <c r="D219" s="93"/>
      <c r="E219" s="87"/>
      <c r="F219" s="87"/>
      <c r="G219" s="93"/>
      <c r="H219" s="87"/>
    </row>
    <row r="220" spans="2:8" ht="15" customHeight="1">
      <c r="B220" s="87"/>
      <c r="C220" s="93"/>
      <c r="D220" s="93"/>
      <c r="E220" s="87"/>
      <c r="F220" s="87"/>
      <c r="G220" s="93"/>
      <c r="H220" s="87"/>
    </row>
    <row r="221" spans="2:8" ht="15" customHeight="1">
      <c r="B221" s="87"/>
      <c r="C221" s="93"/>
      <c r="D221" s="93"/>
      <c r="E221" s="87"/>
      <c r="F221" s="87"/>
      <c r="G221" s="93"/>
      <c r="H221" s="87"/>
    </row>
    <row r="222" spans="2:8" ht="15" customHeight="1">
      <c r="B222" s="87"/>
      <c r="C222" s="93"/>
      <c r="D222" s="93"/>
      <c r="E222" s="87"/>
      <c r="F222" s="87"/>
      <c r="G222" s="93"/>
      <c r="H222" s="87"/>
    </row>
    <row r="223" spans="2:8" ht="15" customHeight="1">
      <c r="B223" s="87"/>
      <c r="C223" s="93"/>
      <c r="D223" s="93"/>
      <c r="E223" s="87"/>
      <c r="F223" s="87"/>
      <c r="G223" s="93"/>
      <c r="H223" s="87"/>
    </row>
    <row r="224" spans="2:8" ht="15" customHeight="1">
      <c r="B224" s="87"/>
      <c r="C224" s="93"/>
      <c r="D224" s="93"/>
      <c r="E224" s="87"/>
      <c r="F224" s="87"/>
      <c r="G224" s="93"/>
      <c r="H224" s="87"/>
    </row>
    <row r="225" spans="2:8" ht="15" customHeight="1">
      <c r="B225" s="87"/>
      <c r="C225" s="93"/>
      <c r="D225" s="93"/>
      <c r="E225" s="87"/>
      <c r="F225" s="87"/>
      <c r="G225" s="93"/>
      <c r="H225" s="87"/>
    </row>
    <row r="226" spans="2:8" ht="15" customHeight="1">
      <c r="B226" s="87"/>
      <c r="C226" s="93"/>
      <c r="D226" s="93"/>
      <c r="E226" s="87"/>
      <c r="F226" s="87"/>
      <c r="G226" s="93"/>
      <c r="H226" s="87"/>
    </row>
    <row r="227" spans="2:8" ht="15" customHeight="1">
      <c r="B227" s="87"/>
      <c r="C227" s="93"/>
      <c r="D227" s="93"/>
      <c r="E227" s="87"/>
      <c r="F227" s="87"/>
      <c r="G227" s="93"/>
      <c r="H227" s="87"/>
    </row>
    <row r="228" spans="2:8" ht="15" customHeight="1">
      <c r="B228" s="87"/>
      <c r="C228" s="93"/>
      <c r="D228" s="93"/>
      <c r="E228" s="87"/>
      <c r="F228" s="87"/>
      <c r="G228" s="93"/>
      <c r="H228" s="87"/>
    </row>
    <row r="229" spans="2:8" ht="15" customHeight="1">
      <c r="B229" s="87"/>
      <c r="C229" s="93"/>
      <c r="D229" s="93"/>
      <c r="E229" s="87"/>
      <c r="F229" s="87"/>
      <c r="G229" s="93"/>
      <c r="H229" s="87"/>
    </row>
    <row r="230" spans="2:8" ht="15" customHeight="1">
      <c r="B230" s="87"/>
      <c r="C230" s="93"/>
      <c r="D230" s="93"/>
      <c r="E230" s="87"/>
      <c r="F230" s="87"/>
      <c r="G230" s="93"/>
      <c r="H230" s="87"/>
    </row>
    <row r="231" spans="2:8" ht="15" customHeight="1">
      <c r="B231" s="87"/>
      <c r="C231" s="93"/>
      <c r="D231" s="93"/>
      <c r="E231" s="87"/>
      <c r="F231" s="87"/>
      <c r="G231" s="93"/>
      <c r="H231" s="87"/>
    </row>
    <row r="232" spans="2:8" ht="15" customHeight="1">
      <c r="B232" s="87"/>
      <c r="C232" s="93"/>
      <c r="D232" s="93"/>
      <c r="E232" s="87"/>
      <c r="F232" s="87"/>
      <c r="G232" s="93"/>
      <c r="H232" s="87"/>
    </row>
    <row r="233" spans="2:8" ht="15" customHeight="1">
      <c r="B233" s="87"/>
      <c r="C233" s="93"/>
      <c r="D233" s="93"/>
      <c r="E233" s="87"/>
      <c r="F233" s="87"/>
      <c r="G233" s="93"/>
      <c r="H233" s="87"/>
    </row>
    <row r="234" spans="2:8" ht="15" customHeight="1">
      <c r="B234" s="87"/>
      <c r="C234" s="93"/>
      <c r="D234" s="93"/>
      <c r="E234" s="87"/>
      <c r="F234" s="87"/>
      <c r="G234" s="93"/>
      <c r="H234" s="87"/>
    </row>
    <row r="235" spans="2:8" ht="15" customHeight="1">
      <c r="B235" s="87"/>
      <c r="C235" s="93"/>
      <c r="D235" s="93"/>
      <c r="E235" s="87"/>
      <c r="F235" s="87"/>
      <c r="G235" s="93"/>
      <c r="H235" s="87"/>
    </row>
    <row r="236" spans="2:8" ht="15" customHeight="1">
      <c r="B236" s="87"/>
      <c r="C236" s="93"/>
      <c r="D236" s="93"/>
      <c r="E236" s="87"/>
      <c r="F236" s="87"/>
      <c r="G236" s="93"/>
      <c r="H236" s="87"/>
    </row>
    <row r="237" spans="2:8" ht="15" customHeight="1">
      <c r="B237" s="87"/>
      <c r="C237" s="93"/>
      <c r="D237" s="93"/>
      <c r="E237" s="87"/>
      <c r="F237" s="87"/>
      <c r="G237" s="93"/>
      <c r="H237" s="87"/>
    </row>
    <row r="238" spans="2:8" ht="15" customHeight="1">
      <c r="B238" s="87"/>
      <c r="C238" s="93"/>
      <c r="D238" s="93"/>
      <c r="E238" s="87"/>
      <c r="F238" s="87"/>
      <c r="G238" s="93"/>
      <c r="H238" s="87"/>
    </row>
    <row r="239" spans="2:8" ht="15" customHeight="1">
      <c r="B239" s="87"/>
      <c r="C239" s="93"/>
      <c r="D239" s="93"/>
      <c r="E239" s="87"/>
      <c r="F239" s="87"/>
      <c r="G239" s="93"/>
      <c r="H239" s="87"/>
    </row>
    <row r="240" spans="2:8" ht="15" customHeight="1">
      <c r="B240" s="87"/>
      <c r="C240" s="93"/>
      <c r="D240" s="93"/>
      <c r="E240" s="87"/>
      <c r="F240" s="87"/>
      <c r="G240" s="93"/>
      <c r="H240" s="87"/>
    </row>
    <row r="241" spans="2:8" ht="15" customHeight="1">
      <c r="B241" s="87"/>
      <c r="C241" s="93"/>
      <c r="D241" s="93"/>
      <c r="E241" s="87"/>
      <c r="F241" s="87"/>
      <c r="G241" s="93"/>
      <c r="H241" s="87"/>
    </row>
    <row r="242" spans="2:8" ht="15" customHeight="1">
      <c r="B242" s="87"/>
      <c r="C242" s="93"/>
      <c r="D242" s="93"/>
      <c r="E242" s="87"/>
      <c r="F242" s="87"/>
      <c r="G242" s="93"/>
      <c r="H242" s="87"/>
    </row>
    <row r="243" spans="2:8" ht="15" customHeight="1">
      <c r="B243" s="87"/>
      <c r="C243" s="93"/>
      <c r="D243" s="93"/>
      <c r="E243" s="87"/>
      <c r="F243" s="87"/>
      <c r="G243" s="93"/>
      <c r="H243" s="87"/>
    </row>
    <row r="244" spans="2:8" ht="15" customHeight="1">
      <c r="B244" s="87"/>
      <c r="C244" s="93"/>
      <c r="D244" s="93"/>
      <c r="E244" s="87"/>
      <c r="F244" s="87"/>
      <c r="G244" s="93"/>
      <c r="H244" s="87"/>
    </row>
    <row r="245" spans="2:8" ht="15" customHeight="1">
      <c r="B245" s="87"/>
      <c r="C245" s="93"/>
      <c r="D245" s="93"/>
      <c r="E245" s="87"/>
      <c r="F245" s="87"/>
      <c r="G245" s="93"/>
      <c r="H245" s="87"/>
    </row>
    <row r="246" spans="2:8" ht="15" customHeight="1">
      <c r="B246" s="87"/>
      <c r="C246" s="93"/>
      <c r="D246" s="93"/>
      <c r="E246" s="87"/>
      <c r="F246" s="87"/>
      <c r="G246" s="93"/>
      <c r="H246" s="87"/>
    </row>
    <row r="247" spans="2:8" ht="15" customHeight="1">
      <c r="B247" s="87"/>
      <c r="C247" s="93"/>
      <c r="D247" s="93"/>
      <c r="E247" s="87"/>
      <c r="F247" s="87"/>
      <c r="G247" s="93"/>
      <c r="H247" s="87"/>
    </row>
    <row r="248" spans="2:8" ht="15" customHeight="1">
      <c r="B248" s="87"/>
      <c r="C248" s="93"/>
      <c r="D248" s="93"/>
      <c r="E248" s="87"/>
      <c r="F248" s="87"/>
      <c r="G248" s="93"/>
      <c r="H248" s="87"/>
    </row>
    <row r="249" spans="2:8" ht="15" customHeight="1">
      <c r="B249" s="87"/>
      <c r="C249" s="93"/>
      <c r="D249" s="93"/>
      <c r="E249" s="87"/>
      <c r="F249" s="87"/>
      <c r="G249" s="93"/>
      <c r="H249" s="87"/>
    </row>
    <row r="250" spans="2:8" ht="15" customHeight="1">
      <c r="B250" s="87"/>
      <c r="C250" s="93"/>
      <c r="D250" s="93"/>
      <c r="E250" s="87"/>
      <c r="F250" s="87"/>
      <c r="G250" s="93"/>
      <c r="H250" s="87"/>
    </row>
    <row r="251" spans="2:8" ht="15" customHeight="1">
      <c r="B251" s="87"/>
      <c r="C251" s="93"/>
      <c r="D251" s="93"/>
      <c r="E251" s="87"/>
      <c r="F251" s="87"/>
      <c r="G251" s="93"/>
      <c r="H251" s="87"/>
    </row>
    <row r="252" spans="2:8" ht="15" customHeight="1">
      <c r="B252" s="87"/>
      <c r="C252" s="93"/>
      <c r="D252" s="93"/>
      <c r="E252" s="87"/>
      <c r="F252" s="87"/>
      <c r="G252" s="93"/>
      <c r="H252" s="87"/>
    </row>
    <row r="253" spans="2:8" ht="15" customHeight="1">
      <c r="B253" s="87"/>
      <c r="C253" s="93"/>
      <c r="D253" s="93"/>
      <c r="E253" s="87"/>
      <c r="F253" s="87"/>
      <c r="G253" s="93"/>
      <c r="H253" s="87"/>
    </row>
    <row r="254" spans="2:8" ht="15" customHeight="1">
      <c r="B254" s="87"/>
      <c r="C254" s="93"/>
      <c r="D254" s="93"/>
      <c r="E254" s="87"/>
      <c r="F254" s="87"/>
      <c r="G254" s="93"/>
      <c r="H254" s="87"/>
    </row>
    <row r="255" spans="2:8" ht="15" customHeight="1">
      <c r="B255" s="87"/>
      <c r="C255" s="93"/>
      <c r="D255" s="93"/>
      <c r="E255" s="87"/>
      <c r="F255" s="87"/>
      <c r="G255" s="93"/>
      <c r="H255" s="87"/>
    </row>
    <row r="256" spans="2:8" ht="15" customHeight="1">
      <c r="B256" s="87"/>
      <c r="C256" s="93"/>
      <c r="D256" s="93"/>
      <c r="E256" s="87"/>
      <c r="F256" s="87"/>
      <c r="G256" s="93"/>
      <c r="H256" s="87"/>
    </row>
    <row r="257" spans="2:8" ht="15" customHeight="1">
      <c r="B257" s="87"/>
      <c r="C257" s="93"/>
      <c r="D257" s="93"/>
      <c r="E257" s="87"/>
      <c r="F257" s="87"/>
      <c r="G257" s="93"/>
      <c r="H257" s="87"/>
    </row>
    <row r="258" spans="2:8" ht="15" customHeight="1">
      <c r="B258" s="87"/>
      <c r="C258" s="93"/>
      <c r="D258" s="93"/>
      <c r="E258" s="87"/>
      <c r="F258" s="87"/>
      <c r="G258" s="93"/>
      <c r="H258" s="87"/>
    </row>
    <row r="259" spans="2:8" ht="15" customHeight="1">
      <c r="B259" s="87"/>
      <c r="C259" s="93"/>
      <c r="D259" s="93"/>
      <c r="E259" s="87"/>
      <c r="F259" s="87"/>
      <c r="G259" s="93"/>
      <c r="H259" s="87"/>
    </row>
    <row r="260" spans="2:8" ht="15" customHeight="1">
      <c r="B260" s="87"/>
      <c r="C260" s="93"/>
      <c r="D260" s="93"/>
      <c r="E260" s="87"/>
      <c r="F260" s="87"/>
      <c r="G260" s="93"/>
      <c r="H260" s="87"/>
    </row>
    <row r="261" spans="2:8" ht="15" customHeight="1">
      <c r="B261" s="87"/>
      <c r="C261" s="93"/>
      <c r="D261" s="93"/>
      <c r="E261" s="87"/>
      <c r="F261" s="87"/>
      <c r="G261" s="93"/>
      <c r="H261" s="87"/>
    </row>
    <row r="262" spans="2:8" ht="15" customHeight="1">
      <c r="B262" s="87"/>
      <c r="C262" s="93"/>
      <c r="D262" s="93"/>
      <c r="E262" s="87"/>
      <c r="F262" s="87"/>
      <c r="G262" s="93"/>
      <c r="H262" s="87"/>
    </row>
    <row r="263" spans="2:8" ht="15" customHeight="1">
      <c r="B263" s="87"/>
      <c r="C263" s="93"/>
      <c r="D263" s="93"/>
      <c r="E263" s="87"/>
      <c r="F263" s="87"/>
      <c r="G263" s="93"/>
      <c r="H263" s="87"/>
    </row>
    <row r="264" spans="2:8" ht="15" customHeight="1">
      <c r="B264" s="87"/>
      <c r="C264" s="93"/>
      <c r="D264" s="93"/>
      <c r="E264" s="87"/>
      <c r="F264" s="87"/>
      <c r="G264" s="93"/>
      <c r="H264" s="87"/>
    </row>
    <row r="265" spans="2:8" ht="15" customHeight="1">
      <c r="B265" s="87"/>
      <c r="C265" s="93"/>
      <c r="D265" s="93"/>
      <c r="E265" s="87"/>
      <c r="F265" s="87"/>
      <c r="G265" s="93"/>
      <c r="H265" s="87"/>
    </row>
    <row r="266" spans="2:8" ht="15" customHeight="1">
      <c r="B266" s="87"/>
      <c r="C266" s="93"/>
      <c r="D266" s="93"/>
      <c r="E266" s="87"/>
      <c r="F266" s="87"/>
      <c r="G266" s="93"/>
      <c r="H266" s="87"/>
    </row>
    <row r="267" spans="2:8" ht="15" customHeight="1">
      <c r="B267" s="87"/>
      <c r="C267" s="93"/>
      <c r="D267" s="93"/>
      <c r="E267" s="87"/>
      <c r="F267" s="87"/>
      <c r="G267" s="93"/>
      <c r="H267" s="87"/>
    </row>
    <row r="268" spans="2:8" ht="15" customHeight="1">
      <c r="B268" s="87"/>
      <c r="C268" s="93"/>
      <c r="D268" s="93"/>
      <c r="E268" s="87"/>
      <c r="F268" s="87"/>
      <c r="G268" s="93"/>
      <c r="H268" s="87"/>
    </row>
    <row r="269" spans="2:8" ht="15" customHeight="1">
      <c r="B269" s="87"/>
      <c r="C269" s="93"/>
      <c r="D269" s="93"/>
      <c r="E269" s="87"/>
      <c r="F269" s="87"/>
      <c r="G269" s="93"/>
      <c r="H269" s="87"/>
    </row>
    <row r="270" spans="2:8" ht="15" customHeight="1">
      <c r="B270" s="87"/>
      <c r="C270" s="93"/>
      <c r="D270" s="93"/>
      <c r="E270" s="87"/>
      <c r="F270" s="87"/>
      <c r="G270" s="93"/>
      <c r="H270" s="87"/>
    </row>
    <row r="271" spans="2:8" ht="15" customHeight="1">
      <c r="B271" s="87"/>
      <c r="C271" s="93"/>
      <c r="D271" s="93"/>
      <c r="E271" s="87"/>
      <c r="F271" s="87"/>
      <c r="G271" s="93"/>
      <c r="H271" s="87"/>
    </row>
    <row r="272" spans="2:8" ht="15" customHeight="1">
      <c r="B272" s="87"/>
      <c r="C272" s="93"/>
      <c r="D272" s="93"/>
      <c r="E272" s="87"/>
      <c r="F272" s="87"/>
      <c r="G272" s="93"/>
      <c r="H272" s="87"/>
    </row>
    <row r="273" spans="2:8" ht="15" customHeight="1">
      <c r="B273" s="87"/>
      <c r="C273" s="93"/>
      <c r="D273" s="93"/>
      <c r="E273" s="87"/>
      <c r="F273" s="87"/>
      <c r="G273" s="93"/>
      <c r="H273" s="87"/>
    </row>
    <row r="274" spans="2:8" ht="15" customHeight="1">
      <c r="B274" s="87"/>
      <c r="C274" s="93"/>
      <c r="D274" s="93"/>
      <c r="E274" s="87"/>
      <c r="F274" s="87"/>
      <c r="G274" s="93"/>
      <c r="H274" s="87"/>
    </row>
    <row r="275" spans="2:8" ht="15" customHeight="1">
      <c r="B275" s="87"/>
      <c r="C275" s="93"/>
      <c r="D275" s="93"/>
      <c r="E275" s="87"/>
      <c r="F275" s="87"/>
      <c r="G275" s="93"/>
      <c r="H275" s="87"/>
    </row>
    <row r="276" spans="2:8" ht="15" customHeight="1">
      <c r="B276" s="87"/>
      <c r="C276" s="93"/>
      <c r="D276" s="93"/>
      <c r="E276" s="87"/>
      <c r="F276" s="87"/>
      <c r="G276" s="93"/>
      <c r="H276" s="87"/>
    </row>
    <row r="277" spans="2:8" ht="15" customHeight="1">
      <c r="B277" s="87"/>
      <c r="C277" s="93"/>
      <c r="D277" s="93"/>
      <c r="E277" s="87"/>
      <c r="F277" s="87"/>
      <c r="G277" s="93"/>
      <c r="H277" s="87"/>
    </row>
    <row r="278" spans="2:8" ht="15" customHeight="1">
      <c r="B278" s="87"/>
      <c r="C278" s="93"/>
      <c r="D278" s="93"/>
      <c r="E278" s="87"/>
      <c r="F278" s="87"/>
      <c r="G278" s="93"/>
      <c r="H278" s="87"/>
    </row>
    <row r="279" spans="2:8" ht="15" customHeight="1">
      <c r="B279" s="87"/>
      <c r="C279" s="93"/>
      <c r="D279" s="93"/>
      <c r="E279" s="87"/>
      <c r="F279" s="87"/>
      <c r="G279" s="93"/>
      <c r="H279" s="87"/>
    </row>
    <row r="280" spans="2:8" ht="15" customHeight="1">
      <c r="B280" s="87"/>
      <c r="C280" s="93"/>
      <c r="D280" s="93"/>
      <c r="E280" s="87"/>
      <c r="F280" s="87"/>
      <c r="G280" s="93"/>
      <c r="H280" s="87"/>
    </row>
    <row r="281" spans="2:8" ht="15" customHeight="1">
      <c r="B281" s="87"/>
      <c r="C281" s="93"/>
      <c r="D281" s="93"/>
      <c r="E281" s="87"/>
      <c r="F281" s="87"/>
      <c r="G281" s="93"/>
      <c r="H281" s="87"/>
    </row>
    <row r="282" spans="2:8" ht="15" customHeight="1">
      <c r="B282" s="87"/>
      <c r="C282" s="93"/>
      <c r="D282" s="93"/>
      <c r="E282" s="87"/>
      <c r="F282" s="87"/>
      <c r="G282" s="93"/>
      <c r="H282" s="87"/>
    </row>
    <row r="283" spans="2:8" ht="15" customHeight="1">
      <c r="B283" s="87"/>
      <c r="C283" s="93"/>
      <c r="D283" s="93"/>
      <c r="E283" s="87"/>
      <c r="F283" s="87"/>
      <c r="G283" s="93"/>
      <c r="H283" s="87"/>
    </row>
    <row r="284" spans="2:8" ht="15" customHeight="1">
      <c r="B284" s="87"/>
      <c r="C284" s="93"/>
      <c r="D284" s="93"/>
      <c r="E284" s="87"/>
      <c r="F284" s="87"/>
      <c r="G284" s="93"/>
      <c r="H284" s="87"/>
    </row>
    <row r="285" spans="2:8" ht="15" customHeight="1">
      <c r="B285" s="87"/>
      <c r="C285" s="93"/>
      <c r="D285" s="93"/>
      <c r="E285" s="87"/>
      <c r="F285" s="87"/>
      <c r="G285" s="93"/>
      <c r="H285" s="87"/>
    </row>
    <row r="286" spans="2:8" ht="15" customHeight="1">
      <c r="B286" s="87"/>
      <c r="C286" s="93"/>
      <c r="D286" s="93"/>
      <c r="E286" s="87"/>
      <c r="F286" s="87"/>
      <c r="G286" s="93"/>
      <c r="H286" s="87"/>
    </row>
    <row r="287" spans="2:8" ht="15" customHeight="1">
      <c r="B287" s="87"/>
      <c r="C287" s="93"/>
      <c r="D287" s="93"/>
      <c r="E287" s="87"/>
      <c r="F287" s="87"/>
      <c r="G287" s="93"/>
      <c r="H287" s="87"/>
    </row>
    <row r="288" spans="2:8" ht="15" customHeight="1">
      <c r="B288" s="87"/>
      <c r="C288" s="93"/>
      <c r="D288" s="93"/>
      <c r="E288" s="87"/>
      <c r="F288" s="87"/>
      <c r="G288" s="93"/>
      <c r="H288" s="87"/>
    </row>
    <row r="289" spans="2:8" ht="15" customHeight="1">
      <c r="B289" s="87"/>
      <c r="C289" s="93"/>
      <c r="D289" s="93"/>
      <c r="E289" s="87"/>
      <c r="F289" s="87"/>
      <c r="G289" s="93"/>
      <c r="H289" s="87"/>
    </row>
    <row r="290" spans="2:8" ht="15" customHeight="1">
      <c r="B290" s="87"/>
      <c r="C290" s="93"/>
      <c r="D290" s="93"/>
      <c r="E290" s="87"/>
      <c r="F290" s="87"/>
      <c r="G290" s="93"/>
      <c r="H290" s="87"/>
    </row>
    <row r="291" spans="2:8" ht="15" customHeight="1">
      <c r="B291" s="87"/>
      <c r="C291" s="93"/>
      <c r="D291" s="93"/>
      <c r="E291" s="87"/>
      <c r="F291" s="87"/>
      <c r="G291" s="93"/>
      <c r="H291" s="87"/>
    </row>
    <row r="292" spans="2:8" ht="15" customHeight="1">
      <c r="B292" s="87"/>
      <c r="C292" s="93"/>
      <c r="D292" s="93"/>
      <c r="E292" s="87"/>
      <c r="F292" s="87"/>
      <c r="G292" s="93"/>
      <c r="H292" s="87"/>
    </row>
    <row r="293" spans="2:8" ht="15" customHeight="1">
      <c r="B293" s="87"/>
      <c r="C293" s="93"/>
      <c r="D293" s="93"/>
      <c r="E293" s="87"/>
      <c r="F293" s="87"/>
      <c r="G293" s="93"/>
      <c r="H293" s="87"/>
    </row>
    <row r="294" spans="2:8" ht="15" customHeight="1">
      <c r="B294" s="87"/>
      <c r="C294" s="93"/>
      <c r="D294" s="93"/>
      <c r="E294" s="87"/>
      <c r="F294" s="87"/>
      <c r="G294" s="93"/>
      <c r="H294" s="87"/>
    </row>
    <row r="295" spans="2:8" ht="15" customHeight="1">
      <c r="B295" s="87"/>
      <c r="C295" s="93"/>
      <c r="D295" s="93"/>
      <c r="E295" s="87"/>
      <c r="F295" s="87"/>
      <c r="G295" s="93"/>
      <c r="H295" s="87"/>
    </row>
    <row r="296" spans="2:8" ht="15" customHeight="1">
      <c r="B296" s="87"/>
      <c r="C296" s="93"/>
      <c r="D296" s="93"/>
      <c r="E296" s="87"/>
      <c r="F296" s="87"/>
      <c r="G296" s="93"/>
      <c r="H296" s="87"/>
    </row>
    <row r="297" spans="2:8" ht="15" customHeight="1">
      <c r="B297" s="87"/>
      <c r="C297" s="93"/>
      <c r="D297" s="93"/>
      <c r="E297" s="87"/>
      <c r="F297" s="87"/>
      <c r="G297" s="93"/>
      <c r="H297" s="87"/>
    </row>
    <row r="298" spans="2:8" ht="15" customHeight="1">
      <c r="B298" s="87"/>
      <c r="C298" s="93"/>
      <c r="D298" s="93"/>
      <c r="E298" s="87"/>
      <c r="F298" s="87"/>
      <c r="G298" s="93"/>
      <c r="H298" s="87"/>
    </row>
    <row r="299" spans="2:8" ht="15" customHeight="1">
      <c r="B299" s="87"/>
      <c r="C299" s="93"/>
      <c r="D299" s="93"/>
      <c r="E299" s="87"/>
      <c r="F299" s="87"/>
      <c r="G299" s="93"/>
      <c r="H299" s="87"/>
    </row>
    <row r="300" spans="2:8" ht="15" customHeight="1">
      <c r="B300" s="87"/>
      <c r="C300" s="93"/>
      <c r="D300" s="93"/>
      <c r="E300" s="87"/>
      <c r="F300" s="87"/>
      <c r="G300" s="93"/>
      <c r="H300" s="87"/>
    </row>
    <row r="301" spans="2:8" ht="15" customHeight="1">
      <c r="B301" s="87"/>
      <c r="C301" s="93"/>
      <c r="D301" s="93"/>
      <c r="E301" s="87"/>
      <c r="F301" s="87"/>
      <c r="G301" s="93"/>
      <c r="H301" s="87"/>
    </row>
    <row r="302" spans="2:8" ht="15" customHeight="1">
      <c r="B302" s="87"/>
      <c r="C302" s="93"/>
      <c r="D302" s="93"/>
      <c r="E302" s="87"/>
      <c r="F302" s="87"/>
      <c r="G302" s="93"/>
      <c r="H302" s="87"/>
    </row>
    <row r="303" spans="2:8" ht="15" customHeight="1">
      <c r="B303" s="87"/>
      <c r="C303" s="93"/>
      <c r="D303" s="93"/>
      <c r="E303" s="87"/>
      <c r="F303" s="87"/>
      <c r="G303" s="93"/>
      <c r="H303" s="87"/>
    </row>
    <row r="304" spans="2:8" ht="15" customHeight="1">
      <c r="B304" s="87"/>
      <c r="C304" s="93"/>
      <c r="D304" s="93"/>
      <c r="E304" s="87"/>
      <c r="F304" s="87"/>
      <c r="G304" s="93"/>
      <c r="H304" s="87"/>
    </row>
    <row r="305" spans="2:8" ht="15" customHeight="1">
      <c r="B305" s="87"/>
      <c r="C305" s="93"/>
      <c r="D305" s="93"/>
      <c r="E305" s="87"/>
      <c r="F305" s="87"/>
      <c r="G305" s="93"/>
      <c r="H305" s="87"/>
    </row>
    <row r="306" spans="2:8" ht="15" customHeight="1">
      <c r="B306" s="87"/>
      <c r="C306" s="93"/>
      <c r="D306" s="93"/>
      <c r="E306" s="87"/>
      <c r="F306" s="87"/>
      <c r="G306" s="93"/>
      <c r="H306" s="87"/>
    </row>
    <row r="307" spans="2:8" ht="15" customHeight="1">
      <c r="B307" s="87"/>
      <c r="C307" s="93"/>
      <c r="D307" s="93"/>
      <c r="E307" s="87"/>
      <c r="F307" s="87"/>
      <c r="G307" s="93"/>
      <c r="H307" s="87"/>
    </row>
    <row r="308" spans="2:8" ht="15" customHeight="1">
      <c r="B308" s="87"/>
      <c r="C308" s="93"/>
      <c r="D308" s="93"/>
      <c r="E308" s="87"/>
      <c r="F308" s="87"/>
      <c r="G308" s="93"/>
      <c r="H308" s="87"/>
    </row>
    <row r="309" spans="2:8" ht="15" customHeight="1">
      <c r="B309" s="87"/>
      <c r="C309" s="93"/>
      <c r="D309" s="93"/>
      <c r="E309" s="87"/>
      <c r="F309" s="87"/>
      <c r="G309" s="93"/>
      <c r="H309" s="87"/>
    </row>
    <row r="310" spans="2:8" ht="15" customHeight="1">
      <c r="B310" s="87"/>
      <c r="C310" s="93"/>
      <c r="D310" s="93"/>
      <c r="E310" s="87"/>
      <c r="F310" s="87"/>
      <c r="G310" s="93"/>
      <c r="H310" s="87"/>
    </row>
    <row r="311" spans="2:8" ht="15" customHeight="1">
      <c r="B311" s="87"/>
      <c r="C311" s="93"/>
      <c r="D311" s="93"/>
      <c r="E311" s="87"/>
      <c r="F311" s="87"/>
      <c r="G311" s="93"/>
      <c r="H311" s="87"/>
    </row>
    <row r="312" spans="2:8" ht="15" customHeight="1">
      <c r="B312" s="87"/>
      <c r="C312" s="93"/>
      <c r="D312" s="93"/>
      <c r="E312" s="87"/>
      <c r="F312" s="87"/>
      <c r="G312" s="93"/>
      <c r="H312" s="87"/>
    </row>
    <row r="313" spans="2:8" ht="15" customHeight="1">
      <c r="B313" s="87"/>
      <c r="C313" s="93"/>
      <c r="D313" s="93"/>
      <c r="E313" s="87"/>
      <c r="F313" s="87"/>
      <c r="G313" s="93"/>
      <c r="H313" s="87"/>
    </row>
    <row r="314" spans="2:8" ht="15" customHeight="1">
      <c r="B314" s="87"/>
      <c r="C314" s="93"/>
      <c r="D314" s="93"/>
      <c r="E314" s="87"/>
      <c r="F314" s="87"/>
      <c r="G314" s="93"/>
      <c r="H314" s="87"/>
    </row>
    <row r="315" spans="2:8" ht="15" customHeight="1">
      <c r="B315" s="87"/>
      <c r="C315" s="93"/>
      <c r="D315" s="93"/>
      <c r="E315" s="87"/>
      <c r="F315" s="87"/>
      <c r="G315" s="93"/>
      <c r="H315" s="87"/>
    </row>
    <row r="316" spans="2:8" ht="15" customHeight="1">
      <c r="B316" s="87"/>
      <c r="C316" s="93"/>
      <c r="D316" s="93"/>
      <c r="E316" s="87"/>
      <c r="F316" s="87"/>
      <c r="G316" s="93"/>
      <c r="H316" s="87"/>
    </row>
    <row r="317" spans="2:8" ht="15" customHeight="1">
      <c r="B317" s="87"/>
      <c r="C317" s="93"/>
      <c r="D317" s="93"/>
      <c r="E317" s="87"/>
      <c r="F317" s="87"/>
      <c r="G317" s="93"/>
      <c r="H317" s="87"/>
    </row>
    <row r="318" spans="2:8" ht="15" customHeight="1">
      <c r="B318" s="87"/>
      <c r="C318" s="93"/>
      <c r="D318" s="93"/>
      <c r="E318" s="87"/>
      <c r="F318" s="87"/>
      <c r="G318" s="93"/>
      <c r="H318" s="87"/>
    </row>
    <row r="319" spans="2:8" ht="15" customHeight="1">
      <c r="B319" s="87"/>
      <c r="C319" s="93"/>
      <c r="D319" s="93"/>
      <c r="E319" s="87"/>
      <c r="F319" s="87"/>
      <c r="G319" s="93"/>
      <c r="H319" s="87"/>
    </row>
    <row r="320" spans="2:8" ht="15" customHeight="1">
      <c r="B320" s="87"/>
      <c r="C320" s="93"/>
      <c r="D320" s="93"/>
      <c r="E320" s="87"/>
      <c r="F320" s="87"/>
      <c r="G320" s="93"/>
      <c r="H320" s="87"/>
    </row>
    <row r="321" spans="2:8" ht="15" customHeight="1">
      <c r="B321" s="87"/>
      <c r="C321" s="93"/>
      <c r="D321" s="93"/>
      <c r="E321" s="87"/>
      <c r="F321" s="87"/>
      <c r="G321" s="93"/>
      <c r="H321" s="87"/>
    </row>
    <row r="322" spans="2:8" ht="15" customHeight="1">
      <c r="B322" s="87"/>
      <c r="C322" s="93"/>
      <c r="D322" s="93"/>
      <c r="E322" s="87"/>
      <c r="F322" s="87"/>
      <c r="G322" s="93"/>
      <c r="H322" s="87"/>
    </row>
    <row r="323" spans="2:8" ht="15" customHeight="1">
      <c r="B323" s="87"/>
      <c r="C323" s="93"/>
      <c r="D323" s="93"/>
      <c r="E323" s="87"/>
      <c r="F323" s="87"/>
      <c r="G323" s="93"/>
      <c r="H323" s="87"/>
    </row>
    <row r="324" spans="2:8" ht="15" customHeight="1">
      <c r="B324" s="87"/>
      <c r="C324" s="93"/>
      <c r="D324" s="93"/>
      <c r="E324" s="87"/>
      <c r="F324" s="87"/>
      <c r="G324" s="93"/>
      <c r="H324" s="87"/>
    </row>
    <row r="325" spans="2:8" ht="15" customHeight="1">
      <c r="B325" s="87"/>
      <c r="C325" s="93"/>
      <c r="D325" s="93"/>
      <c r="E325" s="87"/>
      <c r="F325" s="87"/>
      <c r="G325" s="93"/>
      <c r="H325" s="87"/>
    </row>
    <row r="326" spans="2:8" ht="15" customHeight="1">
      <c r="B326" s="87"/>
      <c r="C326" s="93"/>
      <c r="D326" s="93"/>
      <c r="E326" s="87"/>
      <c r="F326" s="87"/>
      <c r="G326" s="93"/>
      <c r="H326" s="87"/>
    </row>
    <row r="327" spans="2:8" ht="15" customHeight="1">
      <c r="B327" s="87"/>
      <c r="C327" s="93"/>
      <c r="D327" s="93"/>
      <c r="E327" s="87"/>
      <c r="F327" s="87"/>
      <c r="G327" s="93"/>
      <c r="H327" s="87"/>
    </row>
    <row r="328" spans="2:8" ht="15" customHeight="1">
      <c r="B328" s="87"/>
      <c r="C328" s="93"/>
      <c r="D328" s="93"/>
      <c r="E328" s="87"/>
      <c r="F328" s="87"/>
      <c r="G328" s="93"/>
      <c r="H328" s="87"/>
    </row>
    <row r="329" spans="2:8" ht="15" customHeight="1">
      <c r="B329" s="87"/>
      <c r="C329" s="93"/>
      <c r="D329" s="93"/>
      <c r="E329" s="87"/>
      <c r="F329" s="87"/>
      <c r="G329" s="93"/>
      <c r="H329" s="87"/>
    </row>
    <row r="330" spans="2:8" ht="15" customHeight="1">
      <c r="B330" s="87"/>
      <c r="C330" s="93"/>
      <c r="D330" s="93"/>
      <c r="E330" s="87"/>
      <c r="F330" s="87"/>
      <c r="G330" s="93"/>
      <c r="H330" s="87"/>
    </row>
    <row r="331" spans="2:8" ht="15" customHeight="1">
      <c r="B331" s="87"/>
      <c r="C331" s="93"/>
      <c r="D331" s="93"/>
      <c r="E331" s="87"/>
      <c r="F331" s="87"/>
      <c r="G331" s="93"/>
      <c r="H331" s="87"/>
    </row>
    <row r="332" spans="2:8" ht="15" customHeight="1">
      <c r="B332" s="87"/>
      <c r="C332" s="93"/>
      <c r="D332" s="93"/>
      <c r="E332" s="87"/>
      <c r="F332" s="87"/>
      <c r="G332" s="93"/>
      <c r="H332" s="87"/>
    </row>
    <row r="333" spans="2:8" ht="15" customHeight="1">
      <c r="B333" s="87"/>
      <c r="C333" s="93"/>
      <c r="D333" s="93"/>
      <c r="E333" s="87"/>
      <c r="F333" s="87"/>
      <c r="G333" s="93"/>
      <c r="H333" s="87"/>
    </row>
    <row r="334" spans="2:8" ht="15" customHeight="1">
      <c r="B334" s="87"/>
      <c r="C334" s="93"/>
      <c r="D334" s="93"/>
      <c r="E334" s="87"/>
      <c r="F334" s="87"/>
      <c r="G334" s="93"/>
      <c r="H334" s="87"/>
    </row>
    <row r="335" spans="2:8" ht="15" customHeight="1">
      <c r="B335" s="87"/>
      <c r="C335" s="93"/>
      <c r="D335" s="93"/>
      <c r="E335" s="87"/>
      <c r="F335" s="87"/>
      <c r="G335" s="93"/>
      <c r="H335" s="87"/>
    </row>
    <row r="336" spans="2:8" ht="15" customHeight="1">
      <c r="B336" s="87"/>
      <c r="C336" s="93"/>
      <c r="D336" s="93"/>
      <c r="E336" s="87"/>
      <c r="F336" s="87"/>
      <c r="G336" s="93"/>
      <c r="H336" s="87"/>
    </row>
    <row r="337" spans="2:8" ht="15" customHeight="1">
      <c r="B337" s="87"/>
      <c r="C337" s="93"/>
      <c r="D337" s="93"/>
      <c r="E337" s="87"/>
      <c r="F337" s="87"/>
      <c r="G337" s="93"/>
      <c r="H337" s="87"/>
    </row>
    <row r="338" spans="2:8" ht="15" customHeight="1">
      <c r="B338" s="87"/>
      <c r="C338" s="93"/>
      <c r="D338" s="93"/>
      <c r="E338" s="87"/>
      <c r="F338" s="87"/>
      <c r="G338" s="93"/>
      <c r="H338" s="87"/>
    </row>
    <row r="339" spans="2:8" ht="15" customHeight="1">
      <c r="B339" s="87"/>
      <c r="C339" s="93"/>
      <c r="D339" s="93"/>
      <c r="E339" s="87"/>
      <c r="F339" s="87"/>
      <c r="G339" s="93"/>
      <c r="H339" s="87"/>
    </row>
    <row r="340" spans="2:8" ht="15" customHeight="1">
      <c r="B340" s="87"/>
      <c r="C340" s="93"/>
      <c r="D340" s="93"/>
      <c r="E340" s="87"/>
      <c r="F340" s="87"/>
      <c r="G340" s="93"/>
      <c r="H340" s="87"/>
    </row>
    <row r="341" spans="2:8" ht="15" customHeight="1">
      <c r="B341" s="87"/>
      <c r="C341" s="93"/>
      <c r="D341" s="93"/>
      <c r="E341" s="87"/>
      <c r="F341" s="87"/>
      <c r="G341" s="93"/>
      <c r="H341" s="87"/>
    </row>
    <row r="342" spans="2:8" ht="15" customHeight="1">
      <c r="B342" s="87"/>
      <c r="C342" s="93"/>
      <c r="D342" s="93"/>
      <c r="E342" s="87"/>
      <c r="F342" s="87"/>
      <c r="G342" s="93"/>
      <c r="H342" s="87"/>
    </row>
    <row r="343" spans="2:8" ht="15" customHeight="1">
      <c r="B343" s="87"/>
      <c r="C343" s="93"/>
      <c r="D343" s="93"/>
      <c r="E343" s="87"/>
      <c r="F343" s="87"/>
      <c r="G343" s="93"/>
      <c r="H343" s="87"/>
    </row>
    <row r="344" spans="2:8" ht="15" customHeight="1">
      <c r="B344" s="87"/>
      <c r="C344" s="93"/>
      <c r="D344" s="93"/>
      <c r="E344" s="87"/>
      <c r="F344" s="87"/>
      <c r="G344" s="93"/>
      <c r="H344" s="87"/>
    </row>
    <row r="345" spans="2:8" ht="15" customHeight="1">
      <c r="B345" s="87"/>
      <c r="C345" s="93"/>
      <c r="D345" s="93"/>
      <c r="E345" s="87"/>
      <c r="F345" s="87"/>
      <c r="G345" s="93"/>
      <c r="H345" s="87"/>
    </row>
    <row r="346" spans="2:8" ht="15" customHeight="1">
      <c r="B346" s="87"/>
      <c r="C346" s="93"/>
      <c r="D346" s="93"/>
      <c r="E346" s="87"/>
      <c r="F346" s="87"/>
      <c r="G346" s="93"/>
      <c r="H346" s="87"/>
    </row>
    <row r="347" spans="2:8" ht="15" customHeight="1">
      <c r="B347" s="87"/>
      <c r="C347" s="93"/>
      <c r="D347" s="93"/>
      <c r="E347" s="87"/>
      <c r="F347" s="87"/>
      <c r="G347" s="93"/>
      <c r="H347" s="87"/>
    </row>
    <row r="348" spans="2:8" ht="15" customHeight="1">
      <c r="B348" s="87"/>
      <c r="C348" s="93"/>
      <c r="D348" s="93"/>
      <c r="E348" s="87"/>
      <c r="F348" s="87"/>
      <c r="G348" s="93"/>
      <c r="H348" s="87"/>
    </row>
    <row r="349" spans="2:8" ht="15" customHeight="1">
      <c r="B349" s="87"/>
      <c r="C349" s="93"/>
      <c r="D349" s="93"/>
      <c r="E349" s="87"/>
      <c r="F349" s="87"/>
      <c r="G349" s="93"/>
      <c r="H349" s="87"/>
    </row>
    <row r="350" spans="2:8" ht="15" customHeight="1">
      <c r="B350" s="87"/>
      <c r="C350" s="93"/>
      <c r="D350" s="93"/>
      <c r="E350" s="87"/>
      <c r="F350" s="87"/>
      <c r="G350" s="93"/>
      <c r="H350" s="87"/>
    </row>
    <row r="351" spans="2:8" ht="15" customHeight="1">
      <c r="B351" s="87"/>
      <c r="C351" s="93"/>
      <c r="D351" s="93"/>
      <c r="E351" s="87"/>
      <c r="F351" s="87"/>
      <c r="G351" s="93"/>
      <c r="H351" s="87"/>
    </row>
    <row r="352" spans="2:8" ht="15" customHeight="1">
      <c r="B352" s="87"/>
      <c r="C352" s="93"/>
      <c r="D352" s="93"/>
      <c r="E352" s="87"/>
      <c r="F352" s="87"/>
      <c r="G352" s="93"/>
      <c r="H352" s="87"/>
    </row>
    <row r="353" spans="2:8" ht="15" customHeight="1">
      <c r="B353" s="87"/>
      <c r="C353" s="93"/>
      <c r="D353" s="93"/>
      <c r="E353" s="87"/>
      <c r="F353" s="87"/>
      <c r="G353" s="93"/>
      <c r="H353" s="87"/>
    </row>
    <row r="354" spans="2:8" ht="15" customHeight="1">
      <c r="B354" s="87"/>
      <c r="C354" s="93"/>
      <c r="D354" s="93"/>
      <c r="E354" s="87"/>
      <c r="F354" s="87"/>
      <c r="G354" s="93"/>
      <c r="H354" s="87"/>
    </row>
    <row r="355" spans="2:8" ht="15" customHeight="1">
      <c r="B355" s="87"/>
      <c r="C355" s="93"/>
      <c r="D355" s="93"/>
      <c r="E355" s="87"/>
      <c r="F355" s="87"/>
      <c r="G355" s="93"/>
      <c r="H355" s="87"/>
    </row>
    <row r="356" spans="2:8" ht="15" customHeight="1">
      <c r="B356" s="87"/>
      <c r="C356" s="93"/>
      <c r="D356" s="93"/>
      <c r="E356" s="87"/>
      <c r="F356" s="87"/>
      <c r="G356" s="93"/>
      <c r="H356" s="87"/>
    </row>
    <row r="357" spans="2:8" ht="15" customHeight="1">
      <c r="B357" s="87"/>
      <c r="C357" s="93"/>
      <c r="D357" s="93"/>
      <c r="E357" s="87"/>
      <c r="F357" s="87"/>
      <c r="G357" s="93"/>
      <c r="H357" s="87"/>
    </row>
    <row r="358" spans="2:8" ht="15" customHeight="1">
      <c r="B358" s="87"/>
      <c r="C358" s="93"/>
      <c r="D358" s="93"/>
      <c r="E358" s="87"/>
      <c r="F358" s="87"/>
      <c r="G358" s="93"/>
      <c r="H358" s="87"/>
    </row>
    <row r="359" spans="2:8" ht="15" customHeight="1">
      <c r="B359" s="87"/>
      <c r="C359" s="93"/>
      <c r="D359" s="93"/>
      <c r="E359" s="87"/>
      <c r="F359" s="87"/>
      <c r="G359" s="93"/>
      <c r="H359" s="87"/>
    </row>
    <row r="360" spans="2:8" ht="15" customHeight="1">
      <c r="B360" s="87"/>
      <c r="C360" s="93"/>
      <c r="D360" s="93"/>
      <c r="E360" s="87"/>
      <c r="F360" s="87"/>
      <c r="G360" s="93"/>
      <c r="H360" s="87"/>
    </row>
    <row r="361" spans="2:8" ht="15" customHeight="1">
      <c r="B361" s="87"/>
      <c r="C361" s="93"/>
      <c r="D361" s="93"/>
      <c r="E361" s="87"/>
      <c r="F361" s="87"/>
      <c r="G361" s="93"/>
      <c r="H361" s="87"/>
    </row>
    <row r="362" spans="2:8" ht="15" customHeight="1">
      <c r="B362" s="87"/>
      <c r="C362" s="93"/>
      <c r="D362" s="93"/>
      <c r="E362" s="87"/>
      <c r="F362" s="87"/>
      <c r="G362" s="93"/>
      <c r="H362" s="87"/>
    </row>
    <row r="363" spans="2:8" ht="15" customHeight="1">
      <c r="B363" s="87"/>
      <c r="C363" s="93"/>
      <c r="D363" s="93"/>
      <c r="E363" s="87"/>
      <c r="F363" s="87"/>
      <c r="G363" s="93"/>
      <c r="H363" s="87"/>
    </row>
    <row r="364" spans="2:8" ht="15" customHeight="1">
      <c r="B364" s="87"/>
      <c r="C364" s="93"/>
      <c r="D364" s="93"/>
      <c r="E364" s="87"/>
      <c r="F364" s="87"/>
      <c r="G364" s="93"/>
      <c r="H364" s="87"/>
    </row>
    <row r="365" spans="2:8" ht="15" customHeight="1">
      <c r="B365" s="87"/>
      <c r="C365" s="93"/>
      <c r="D365" s="93"/>
      <c r="E365" s="87"/>
      <c r="F365" s="87"/>
      <c r="G365" s="93"/>
      <c r="H365" s="87"/>
    </row>
    <row r="366" spans="2:8" ht="15" customHeight="1">
      <c r="B366" s="87"/>
      <c r="C366" s="93"/>
      <c r="D366" s="93"/>
      <c r="E366" s="87"/>
      <c r="F366" s="87"/>
      <c r="G366" s="93"/>
      <c r="H366" s="87"/>
    </row>
    <row r="367" spans="2:8" ht="15" customHeight="1">
      <c r="B367" s="87"/>
      <c r="C367" s="93"/>
      <c r="D367" s="93"/>
      <c r="E367" s="87"/>
      <c r="F367" s="87"/>
      <c r="G367" s="93"/>
      <c r="H367" s="87"/>
    </row>
    <row r="368" spans="2:8" ht="15" customHeight="1">
      <c r="B368" s="87"/>
      <c r="C368" s="93"/>
      <c r="D368" s="93"/>
      <c r="E368" s="87"/>
      <c r="F368" s="87"/>
      <c r="G368" s="93"/>
      <c r="H368" s="87"/>
    </row>
    <row r="369" spans="2:8" ht="15" customHeight="1">
      <c r="B369" s="87"/>
      <c r="C369" s="93"/>
      <c r="D369" s="93"/>
      <c r="E369" s="87"/>
      <c r="F369" s="87"/>
      <c r="G369" s="93"/>
      <c r="H369" s="87"/>
    </row>
    <row r="370" spans="2:8" ht="15" customHeight="1">
      <c r="B370" s="87"/>
      <c r="C370" s="93"/>
      <c r="D370" s="93"/>
      <c r="E370" s="87"/>
      <c r="F370" s="87"/>
      <c r="G370" s="93"/>
      <c r="H370" s="87"/>
    </row>
    <row r="371" spans="2:8" ht="15" customHeight="1">
      <c r="B371" s="87"/>
      <c r="C371" s="93"/>
      <c r="D371" s="93"/>
      <c r="E371" s="87"/>
      <c r="F371" s="87"/>
      <c r="G371" s="93"/>
      <c r="H371" s="87"/>
    </row>
    <row r="372" spans="2:8" ht="15" customHeight="1">
      <c r="B372" s="87"/>
      <c r="C372" s="93"/>
      <c r="D372" s="93"/>
      <c r="E372" s="87"/>
      <c r="F372" s="87"/>
      <c r="G372" s="93"/>
      <c r="H372" s="87"/>
    </row>
    <row r="373" spans="2:8" ht="15" customHeight="1">
      <c r="B373" s="87"/>
      <c r="C373" s="93"/>
      <c r="D373" s="93"/>
      <c r="E373" s="87"/>
      <c r="F373" s="87"/>
      <c r="G373" s="93"/>
      <c r="H373" s="87"/>
    </row>
    <row r="374" spans="2:8" ht="15" customHeight="1">
      <c r="B374" s="87"/>
      <c r="C374" s="93"/>
      <c r="D374" s="93"/>
      <c r="E374" s="87"/>
      <c r="F374" s="87"/>
      <c r="G374" s="93"/>
      <c r="H374" s="87"/>
    </row>
    <row r="375" spans="2:8" ht="15" customHeight="1">
      <c r="B375" s="87"/>
      <c r="C375" s="93"/>
      <c r="D375" s="93"/>
      <c r="E375" s="87"/>
      <c r="F375" s="87"/>
      <c r="G375" s="93"/>
      <c r="H375" s="87"/>
    </row>
    <row r="376" spans="2:8" ht="15" customHeight="1">
      <c r="B376" s="87"/>
      <c r="C376" s="93"/>
      <c r="D376" s="93"/>
      <c r="E376" s="87"/>
      <c r="F376" s="87"/>
      <c r="G376" s="93"/>
      <c r="H376" s="87"/>
    </row>
    <row r="377" spans="2:8" ht="15" customHeight="1">
      <c r="B377" s="87"/>
      <c r="C377" s="93"/>
      <c r="D377" s="93"/>
      <c r="E377" s="87"/>
      <c r="F377" s="87"/>
      <c r="G377" s="93"/>
      <c r="H377" s="87"/>
    </row>
    <row r="378" spans="2:8" ht="15" customHeight="1">
      <c r="B378" s="87"/>
      <c r="C378" s="93"/>
      <c r="D378" s="93"/>
      <c r="E378" s="87"/>
      <c r="F378" s="87"/>
      <c r="G378" s="93"/>
      <c r="H378" s="87"/>
    </row>
    <row r="379" spans="2:8" ht="15" customHeight="1">
      <c r="B379" s="87"/>
      <c r="C379" s="93"/>
      <c r="D379" s="93"/>
      <c r="E379" s="87"/>
      <c r="F379" s="87"/>
      <c r="G379" s="93"/>
      <c r="H379" s="87"/>
    </row>
    <row r="380" spans="2:8" ht="15" customHeight="1">
      <c r="B380" s="87"/>
      <c r="C380" s="93"/>
      <c r="D380" s="93"/>
      <c r="E380" s="87"/>
      <c r="F380" s="87"/>
      <c r="G380" s="93"/>
      <c r="H380" s="87"/>
    </row>
    <row r="381" spans="2:8" ht="15" customHeight="1">
      <c r="B381" s="87"/>
      <c r="C381" s="93"/>
      <c r="D381" s="93"/>
      <c r="E381" s="87"/>
      <c r="F381" s="87"/>
      <c r="G381" s="93"/>
      <c r="H381" s="87"/>
    </row>
    <row r="382" spans="2:8" ht="15" customHeight="1">
      <c r="B382" s="87"/>
      <c r="C382" s="93"/>
      <c r="D382" s="93"/>
      <c r="E382" s="87"/>
      <c r="F382" s="87"/>
      <c r="G382" s="93"/>
      <c r="H382" s="87"/>
    </row>
    <row r="383" spans="2:8" ht="15" customHeight="1">
      <c r="B383" s="87"/>
      <c r="C383" s="93"/>
      <c r="D383" s="93"/>
      <c r="E383" s="87"/>
      <c r="F383" s="87"/>
      <c r="G383" s="93"/>
      <c r="H383" s="87"/>
    </row>
    <row r="384" spans="2:8" ht="15" customHeight="1">
      <c r="B384" s="87"/>
      <c r="C384" s="93"/>
      <c r="D384" s="93"/>
      <c r="E384" s="87"/>
      <c r="F384" s="87"/>
      <c r="G384" s="93"/>
      <c r="H384" s="87"/>
    </row>
    <row r="385" spans="2:8" ht="15" customHeight="1">
      <c r="B385" s="87"/>
      <c r="C385" s="93"/>
      <c r="D385" s="93"/>
      <c r="E385" s="87"/>
      <c r="F385" s="87"/>
      <c r="G385" s="93"/>
      <c r="H385" s="87"/>
    </row>
    <row r="386" spans="2:8" ht="15" customHeight="1">
      <c r="B386" s="87"/>
      <c r="C386" s="93"/>
      <c r="D386" s="93"/>
      <c r="E386" s="87"/>
      <c r="F386" s="87"/>
      <c r="G386" s="93"/>
      <c r="H386" s="87"/>
    </row>
    <row r="387" spans="2:8" ht="15" customHeight="1">
      <c r="B387" s="87"/>
      <c r="C387" s="93"/>
      <c r="D387" s="93"/>
      <c r="E387" s="87"/>
      <c r="F387" s="87"/>
      <c r="G387" s="93"/>
      <c r="H387" s="87"/>
    </row>
    <row r="388" spans="2:8" ht="15" customHeight="1">
      <c r="B388" s="87"/>
      <c r="C388" s="93"/>
      <c r="D388" s="93"/>
      <c r="E388" s="87"/>
      <c r="F388" s="87"/>
      <c r="G388" s="93"/>
      <c r="H388" s="87"/>
    </row>
    <row r="389" spans="2:8" ht="15" customHeight="1">
      <c r="B389" s="87"/>
      <c r="C389" s="93"/>
      <c r="D389" s="93"/>
      <c r="E389" s="87"/>
      <c r="F389" s="87"/>
      <c r="G389" s="93"/>
      <c r="H389" s="87"/>
    </row>
    <row r="390" spans="2:8" ht="15" customHeight="1">
      <c r="B390" s="87"/>
      <c r="C390" s="93"/>
      <c r="D390" s="93"/>
      <c r="E390" s="87"/>
      <c r="F390" s="87"/>
      <c r="G390" s="93"/>
      <c r="H390" s="87"/>
    </row>
    <row r="391" spans="2:8" ht="15" customHeight="1">
      <c r="B391" s="87"/>
      <c r="C391" s="93"/>
      <c r="D391" s="93"/>
      <c r="E391" s="87"/>
      <c r="F391" s="87"/>
      <c r="G391" s="93"/>
      <c r="H391" s="87"/>
    </row>
    <row r="392" spans="2:8" ht="15" customHeight="1">
      <c r="B392" s="87"/>
      <c r="C392" s="93"/>
      <c r="D392" s="93"/>
      <c r="E392" s="87"/>
      <c r="F392" s="87"/>
      <c r="G392" s="93"/>
      <c r="H392" s="87"/>
    </row>
    <row r="393" spans="2:8" ht="15" customHeight="1">
      <c r="B393" s="87"/>
      <c r="C393" s="93"/>
      <c r="D393" s="93"/>
      <c r="E393" s="87"/>
      <c r="F393" s="87"/>
      <c r="G393" s="93"/>
      <c r="H393" s="87"/>
    </row>
    <row r="394" spans="2:8" ht="15" customHeight="1">
      <c r="B394" s="87"/>
      <c r="C394" s="93"/>
      <c r="D394" s="93"/>
      <c r="E394" s="87"/>
      <c r="F394" s="87"/>
      <c r="G394" s="93"/>
      <c r="H394" s="87"/>
    </row>
    <row r="395" spans="2:8" ht="15" customHeight="1">
      <c r="B395" s="87"/>
      <c r="C395" s="93"/>
      <c r="D395" s="93"/>
      <c r="E395" s="87"/>
      <c r="F395" s="87"/>
      <c r="G395" s="93"/>
      <c r="H395" s="87"/>
    </row>
    <row r="396" spans="2:8" ht="15" customHeight="1">
      <c r="B396" s="87"/>
      <c r="C396" s="93"/>
      <c r="D396" s="93"/>
      <c r="E396" s="87"/>
      <c r="F396" s="87"/>
      <c r="G396" s="93"/>
      <c r="H396" s="87"/>
    </row>
    <row r="397" spans="2:8" ht="15" customHeight="1">
      <c r="B397" s="87"/>
      <c r="C397" s="93"/>
      <c r="D397" s="93"/>
      <c r="E397" s="87"/>
      <c r="F397" s="87"/>
      <c r="G397" s="93"/>
      <c r="H397" s="87"/>
    </row>
    <row r="398" spans="2:8" ht="15" customHeight="1">
      <c r="B398" s="87"/>
      <c r="C398" s="93"/>
      <c r="D398" s="93"/>
      <c r="E398" s="87"/>
      <c r="F398" s="87"/>
      <c r="G398" s="93"/>
      <c r="H398" s="87"/>
    </row>
    <row r="399" spans="2:8" ht="15" customHeight="1">
      <c r="B399" s="87"/>
      <c r="C399" s="93"/>
      <c r="D399" s="93"/>
      <c r="E399" s="87"/>
      <c r="F399" s="87"/>
      <c r="G399" s="93"/>
      <c r="H399" s="87"/>
    </row>
    <row r="400" spans="2:8" ht="15" customHeight="1">
      <c r="B400" s="87"/>
      <c r="C400" s="93"/>
      <c r="D400" s="93"/>
      <c r="E400" s="87"/>
      <c r="F400" s="87"/>
      <c r="G400" s="93"/>
      <c r="H400" s="87"/>
    </row>
    <row r="401" spans="2:8" ht="15" customHeight="1">
      <c r="B401" s="87"/>
      <c r="C401" s="93"/>
      <c r="D401" s="93"/>
      <c r="E401" s="87"/>
      <c r="F401" s="87"/>
      <c r="G401" s="93"/>
      <c r="H401" s="87"/>
    </row>
    <row r="402" spans="2:8" ht="15" customHeight="1">
      <c r="B402" s="87"/>
      <c r="C402" s="93"/>
      <c r="D402" s="93"/>
      <c r="E402" s="87"/>
      <c r="F402" s="87"/>
      <c r="G402" s="93"/>
      <c r="H402" s="87"/>
    </row>
    <row r="403" spans="2:8" ht="15" customHeight="1">
      <c r="B403" s="87"/>
      <c r="C403" s="93"/>
      <c r="D403" s="93"/>
      <c r="E403" s="87"/>
      <c r="F403" s="87"/>
      <c r="G403" s="93"/>
      <c r="H403" s="87"/>
    </row>
    <row r="404" spans="2:8" ht="15" customHeight="1">
      <c r="B404" s="87"/>
      <c r="C404" s="93"/>
      <c r="D404" s="93"/>
      <c r="E404" s="87"/>
      <c r="F404" s="87"/>
      <c r="G404" s="93"/>
      <c r="H404" s="87"/>
    </row>
    <row r="405" spans="2:8" ht="15" customHeight="1">
      <c r="B405" s="87"/>
      <c r="C405" s="93"/>
      <c r="D405" s="93"/>
      <c r="E405" s="87"/>
      <c r="F405" s="87"/>
      <c r="G405" s="93"/>
      <c r="H405" s="87"/>
    </row>
    <row r="406" spans="2:8" ht="15" customHeight="1">
      <c r="B406" s="87"/>
      <c r="C406" s="93"/>
      <c r="D406" s="93"/>
      <c r="E406" s="87"/>
      <c r="F406" s="87"/>
      <c r="G406" s="93"/>
      <c r="H406" s="87"/>
    </row>
    <row r="407" spans="2:8" ht="15" customHeight="1">
      <c r="B407" s="87"/>
      <c r="C407" s="93"/>
      <c r="D407" s="93"/>
      <c r="E407" s="87"/>
      <c r="F407" s="87"/>
      <c r="G407" s="93"/>
      <c r="H407" s="87"/>
    </row>
    <row r="408" spans="2:8" ht="15" customHeight="1">
      <c r="B408" s="87"/>
      <c r="C408" s="93"/>
      <c r="D408" s="93"/>
      <c r="E408" s="87"/>
      <c r="F408" s="87"/>
      <c r="G408" s="93"/>
      <c r="H408" s="87"/>
    </row>
    <row r="409" spans="2:8" ht="15" customHeight="1">
      <c r="B409" s="87"/>
      <c r="C409" s="93"/>
      <c r="D409" s="93"/>
      <c r="E409" s="87"/>
      <c r="F409" s="87"/>
      <c r="G409" s="93"/>
      <c r="H409" s="87"/>
    </row>
    <row r="410" spans="2:8" ht="15" customHeight="1">
      <c r="B410" s="87"/>
      <c r="C410" s="93"/>
      <c r="D410" s="93"/>
      <c r="E410" s="87"/>
      <c r="F410" s="87"/>
      <c r="G410" s="93"/>
      <c r="H410" s="87"/>
    </row>
    <row r="411" spans="2:8" ht="15" customHeight="1">
      <c r="B411" s="87"/>
      <c r="C411" s="93"/>
      <c r="D411" s="93"/>
      <c r="E411" s="87"/>
      <c r="F411" s="87"/>
      <c r="G411" s="93"/>
      <c r="H411" s="87"/>
    </row>
    <row r="412" spans="2:8" ht="15" customHeight="1">
      <c r="B412" s="87"/>
      <c r="C412" s="93"/>
      <c r="D412" s="93"/>
      <c r="E412" s="87"/>
      <c r="F412" s="87"/>
      <c r="G412" s="93"/>
      <c r="H412" s="87"/>
    </row>
    <row r="413" spans="2:8" ht="15" customHeight="1">
      <c r="B413" s="87"/>
      <c r="C413" s="93"/>
      <c r="D413" s="93"/>
      <c r="E413" s="87"/>
      <c r="F413" s="87"/>
      <c r="G413" s="93"/>
      <c r="H413" s="87"/>
    </row>
    <row r="414" spans="2:8" ht="15" customHeight="1">
      <c r="B414" s="87"/>
      <c r="C414" s="93"/>
      <c r="D414" s="93"/>
      <c r="E414" s="87"/>
      <c r="F414" s="87"/>
      <c r="G414" s="93"/>
      <c r="H414" s="87"/>
    </row>
    <row r="415" spans="2:8" ht="15" customHeight="1">
      <c r="B415" s="87"/>
      <c r="C415" s="93"/>
      <c r="D415" s="93"/>
      <c r="E415" s="87"/>
      <c r="F415" s="87"/>
      <c r="G415" s="93"/>
      <c r="H415" s="87"/>
    </row>
    <row r="416" spans="2:8" ht="15" customHeight="1">
      <c r="B416" s="87"/>
      <c r="C416" s="93"/>
      <c r="D416" s="93"/>
      <c r="E416" s="87"/>
      <c r="F416" s="87"/>
      <c r="G416" s="93"/>
      <c r="H416" s="87"/>
    </row>
    <row r="417" spans="2:8" ht="15" customHeight="1">
      <c r="B417" s="87"/>
      <c r="C417" s="93"/>
      <c r="D417" s="93"/>
      <c r="E417" s="87"/>
      <c r="F417" s="87"/>
      <c r="G417" s="93"/>
      <c r="H417" s="87"/>
    </row>
    <row r="418" spans="2:8" ht="15" customHeight="1">
      <c r="B418" s="87"/>
      <c r="C418" s="93"/>
      <c r="D418" s="93"/>
      <c r="E418" s="87"/>
      <c r="F418" s="87"/>
      <c r="G418" s="93"/>
      <c r="H418" s="87"/>
    </row>
    <row r="419" spans="2:8" ht="15" customHeight="1">
      <c r="B419" s="87"/>
      <c r="C419" s="93"/>
      <c r="D419" s="93"/>
      <c r="E419" s="87"/>
      <c r="F419" s="87"/>
      <c r="G419" s="93"/>
      <c r="H419" s="87"/>
    </row>
    <row r="420" spans="2:8" ht="15" customHeight="1">
      <c r="B420" s="87"/>
      <c r="C420" s="93"/>
      <c r="D420" s="93"/>
      <c r="E420" s="87"/>
      <c r="F420" s="87"/>
      <c r="G420" s="93"/>
      <c r="H420" s="87"/>
    </row>
    <row r="421" spans="2:8" ht="15" customHeight="1">
      <c r="B421" s="87"/>
      <c r="C421" s="93"/>
      <c r="D421" s="93"/>
      <c r="E421" s="87"/>
      <c r="F421" s="87"/>
      <c r="G421" s="93"/>
      <c r="H421" s="87"/>
    </row>
    <row r="422" spans="2:8" ht="15" customHeight="1">
      <c r="B422" s="87"/>
      <c r="C422" s="93"/>
      <c r="D422" s="93"/>
      <c r="E422" s="87"/>
      <c r="F422" s="87"/>
      <c r="G422" s="93"/>
      <c r="H422" s="87"/>
    </row>
    <row r="423" spans="2:8" ht="15" customHeight="1">
      <c r="B423" s="87"/>
      <c r="C423" s="93"/>
      <c r="D423" s="93"/>
      <c r="E423" s="87"/>
      <c r="F423" s="87"/>
      <c r="G423" s="93"/>
      <c r="H423" s="87"/>
    </row>
    <row r="424" spans="2:8" ht="15" customHeight="1">
      <c r="B424" s="87"/>
      <c r="C424" s="93"/>
      <c r="D424" s="93"/>
      <c r="E424" s="87"/>
      <c r="F424" s="87"/>
      <c r="G424" s="93"/>
      <c r="H424" s="87"/>
    </row>
    <row r="425" spans="2:8" ht="15" customHeight="1">
      <c r="B425" s="87"/>
      <c r="C425" s="93"/>
      <c r="D425" s="93"/>
      <c r="E425" s="87"/>
      <c r="F425" s="87"/>
      <c r="G425" s="93"/>
      <c r="H425" s="87"/>
    </row>
    <row r="426" spans="2:8" ht="15" customHeight="1">
      <c r="B426" s="87"/>
      <c r="C426" s="93"/>
      <c r="D426" s="93"/>
      <c r="E426" s="87"/>
      <c r="F426" s="87"/>
      <c r="G426" s="93"/>
      <c r="H426" s="87"/>
    </row>
    <row r="427" spans="2:8" ht="15" customHeight="1">
      <c r="B427" s="87"/>
      <c r="C427" s="93"/>
      <c r="D427" s="93"/>
      <c r="E427" s="87"/>
      <c r="F427" s="87"/>
      <c r="G427" s="93"/>
      <c r="H427" s="87"/>
    </row>
    <row r="428" spans="2:8" ht="15" customHeight="1">
      <c r="B428" s="87"/>
      <c r="C428" s="93"/>
      <c r="D428" s="93"/>
      <c r="E428" s="87"/>
      <c r="F428" s="87"/>
      <c r="G428" s="93"/>
      <c r="H428" s="87"/>
    </row>
    <row r="429" spans="2:8" ht="15" customHeight="1">
      <c r="B429" s="87"/>
      <c r="C429" s="93"/>
      <c r="D429" s="93"/>
      <c r="E429" s="87"/>
      <c r="F429" s="87"/>
      <c r="G429" s="93"/>
      <c r="H429" s="87"/>
    </row>
    <row r="430" spans="2:8" ht="15" customHeight="1">
      <c r="B430" s="87"/>
      <c r="C430" s="93"/>
      <c r="D430" s="93"/>
      <c r="E430" s="87"/>
      <c r="F430" s="87"/>
      <c r="G430" s="93"/>
      <c r="H430" s="87"/>
    </row>
    <row r="431" spans="2:8" ht="15" customHeight="1">
      <c r="B431" s="87"/>
      <c r="C431" s="93"/>
      <c r="D431" s="93"/>
      <c r="E431" s="87"/>
      <c r="F431" s="87"/>
      <c r="G431" s="93"/>
      <c r="H431" s="87"/>
    </row>
    <row r="432" spans="2:8" ht="15" customHeight="1">
      <c r="B432" s="87"/>
      <c r="C432" s="93"/>
      <c r="D432" s="93"/>
      <c r="E432" s="87"/>
      <c r="F432" s="87"/>
      <c r="G432" s="93"/>
      <c r="H432" s="87"/>
    </row>
    <row r="433" spans="2:8" ht="15" customHeight="1">
      <c r="B433" s="87"/>
      <c r="C433" s="93"/>
      <c r="D433" s="93"/>
      <c r="E433" s="87"/>
      <c r="F433" s="87"/>
      <c r="G433" s="93"/>
      <c r="H433" s="87"/>
    </row>
    <row r="434" spans="2:8" ht="15" customHeight="1">
      <c r="B434" s="87"/>
      <c r="C434" s="93"/>
      <c r="D434" s="93"/>
      <c r="E434" s="87"/>
      <c r="F434" s="87"/>
      <c r="G434" s="93"/>
      <c r="H434" s="87"/>
    </row>
    <row r="435" spans="2:8" ht="15" customHeight="1">
      <c r="B435"/>
      <c r="C435"/>
      <c r="D435"/>
      <c r="E435"/>
      <c r="F435"/>
      <c r="G435"/>
      <c r="H435"/>
    </row>
    <row r="436" spans="2:8" ht="15" customHeight="1"/>
    <row r="437" spans="2:8"/>
    <row r="438" spans="2:8"/>
    <row r="439" spans="2:8"/>
    <row r="440" spans="2:8"/>
    <row r="441" spans="2:8"/>
    <row r="442" spans="2:8"/>
    <row r="443" spans="2:8"/>
    <row r="444" spans="2:8"/>
    <row r="445" spans="2:8"/>
    <row r="446" spans="2:8"/>
    <row r="447" spans="2:8"/>
    <row r="448" spans="2: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</sheetData>
  <mergeCells count="18">
    <mergeCell ref="E6:X6"/>
    <mergeCell ref="E7:H7"/>
    <mergeCell ref="I7:L7"/>
    <mergeCell ref="E62:H62"/>
    <mergeCell ref="I62:L62"/>
    <mergeCell ref="U7:X7"/>
    <mergeCell ref="E35:H35"/>
    <mergeCell ref="E34:X34"/>
    <mergeCell ref="U35:X35"/>
    <mergeCell ref="I35:L35"/>
    <mergeCell ref="M7:P7"/>
    <mergeCell ref="M35:P35"/>
    <mergeCell ref="M62:P62"/>
    <mergeCell ref="Q7:T7"/>
    <mergeCell ref="Q35:T35"/>
    <mergeCell ref="Q62:T62"/>
    <mergeCell ref="E61:X61"/>
    <mergeCell ref="U62:X62"/>
  </mergeCells>
  <pageMargins left="1" right="1" top="1" bottom="1" header="0.5" footer="0.5"/>
  <pageSetup paperSize="17" scale="35" fitToHeight="2" orientation="landscape" r:id="rId1"/>
  <headerFooter>
    <oddHeader>&amp;COEB Adjustment Input Sheet</oddHeader>
  </headerFooter>
  <rowBreaks count="1" manualBreakCount="1">
    <brk id="60" max="2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X556"/>
  <sheetViews>
    <sheetView showGridLines="0" view="pageBreakPreview" zoomScale="40" zoomScaleNormal="55" zoomScaleSheetLayoutView="40" zoomScalePageLayoutView="75" workbookViewId="0">
      <pane xSplit="4" ySplit="5" topLeftCell="L6" activePane="bottomRight" state="frozen"/>
      <selection pane="topRight" activeCell="E1" sqref="E1"/>
      <selection pane="bottomLeft" activeCell="A6" sqref="A6"/>
      <selection pane="bottomRight" activeCell="B2" sqref="B2"/>
    </sheetView>
  </sheetViews>
  <sheetFormatPr defaultColWidth="9.26953125" defaultRowHeight="15.5" zeroHeight="1"/>
  <cols>
    <col min="1" max="1" width="2.7265625" style="5" customWidth="1"/>
    <col min="2" max="2" width="9.7265625" style="3" customWidth="1"/>
    <col min="3" max="3" width="84.453125" style="3" customWidth="1"/>
    <col min="4" max="4" width="22.54296875" style="3" hidden="1" customWidth="1"/>
    <col min="5" max="24" width="22.54296875" style="6" customWidth="1"/>
    <col min="25" max="16384" width="9.26953125" style="3"/>
  </cols>
  <sheetData>
    <row r="1" spans="1:24" ht="18">
      <c r="A1" s="453"/>
      <c r="B1" s="47" t="s">
        <v>10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386" t="str">
        <f>'1. Cover'!M1</f>
        <v>Updated: 2021-07-16</v>
      </c>
    </row>
    <row r="2" spans="1:24" ht="18">
      <c r="A2" s="453"/>
      <c r="B2" s="592" t="s">
        <v>291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386" t="str">
        <f>'1. Cover'!M2</f>
        <v>EB-2020-0290</v>
      </c>
    </row>
    <row r="3" spans="1:24" ht="18">
      <c r="A3" s="453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386" t="str">
        <f>'1. Cover'!M3</f>
        <v>Draft Payment Amounts Order</v>
      </c>
    </row>
    <row r="4" spans="1:24" ht="18">
      <c r="A4" s="453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386" t="str">
        <f>'1. Cover'!M4</f>
        <v>Appendix G</v>
      </c>
    </row>
    <row r="5" spans="1:24" ht="18.5" thickBot="1">
      <c r="A5" s="453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</row>
    <row r="6" spans="1:24" ht="16" thickBot="1">
      <c r="A6" s="453"/>
      <c r="B6" s="454"/>
      <c r="C6" s="38"/>
      <c r="D6" s="38"/>
      <c r="E6" s="611" t="s">
        <v>111</v>
      </c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3"/>
    </row>
    <row r="7" spans="1:24" ht="16" thickBot="1">
      <c r="A7" s="453"/>
      <c r="B7" s="43"/>
      <c r="C7" s="398"/>
      <c r="D7" s="204"/>
      <c r="E7" s="603">
        <v>2022</v>
      </c>
      <c r="F7" s="603"/>
      <c r="G7" s="603"/>
      <c r="H7" s="604"/>
      <c r="I7" s="614">
        <v>2023</v>
      </c>
      <c r="J7" s="603"/>
      <c r="K7" s="603"/>
      <c r="L7" s="604"/>
      <c r="M7" s="603">
        <v>2024</v>
      </c>
      <c r="N7" s="603"/>
      <c r="O7" s="603"/>
      <c r="P7" s="604"/>
      <c r="Q7" s="603">
        <v>2025</v>
      </c>
      <c r="R7" s="603"/>
      <c r="S7" s="603"/>
      <c r="T7" s="604"/>
      <c r="U7" s="603">
        <v>2026</v>
      </c>
      <c r="V7" s="603"/>
      <c r="W7" s="603"/>
      <c r="X7" s="604"/>
    </row>
    <row r="8" spans="1:24">
      <c r="A8" s="453"/>
      <c r="B8" s="40" t="s">
        <v>22</v>
      </c>
      <c r="C8" s="195"/>
      <c r="D8" s="205"/>
      <c r="E8" s="410" t="s">
        <v>23</v>
      </c>
      <c r="F8" s="173" t="s">
        <v>266</v>
      </c>
      <c r="G8" s="173" t="s">
        <v>24</v>
      </c>
      <c r="H8" s="9" t="s">
        <v>24</v>
      </c>
      <c r="I8" s="70" t="s">
        <v>23</v>
      </c>
      <c r="J8" s="173" t="s">
        <v>266</v>
      </c>
      <c r="K8" s="173" t="s">
        <v>24</v>
      </c>
      <c r="L8" s="9" t="s">
        <v>24</v>
      </c>
      <c r="M8" s="70" t="s">
        <v>23</v>
      </c>
      <c r="N8" s="173" t="s">
        <v>268</v>
      </c>
      <c r="O8" s="173" t="s">
        <v>24</v>
      </c>
      <c r="P8" s="9" t="s">
        <v>24</v>
      </c>
      <c r="Q8" s="70" t="s">
        <v>23</v>
      </c>
      <c r="R8" s="173" t="s">
        <v>266</v>
      </c>
      <c r="S8" s="173" t="s">
        <v>24</v>
      </c>
      <c r="T8" s="9" t="s">
        <v>24</v>
      </c>
      <c r="U8" s="70" t="s">
        <v>23</v>
      </c>
      <c r="V8" s="173" t="s">
        <v>268</v>
      </c>
      <c r="W8" s="173" t="s">
        <v>24</v>
      </c>
      <c r="X8" s="9" t="s">
        <v>24</v>
      </c>
    </row>
    <row r="9" spans="1:24" ht="16" thickBot="1">
      <c r="A9" s="453"/>
      <c r="B9" s="20" t="s">
        <v>7</v>
      </c>
      <c r="C9" s="11" t="s">
        <v>25</v>
      </c>
      <c r="D9" s="20"/>
      <c r="E9" s="254">
        <f>'4a. OEB_Adjustment_Input_Sheet'!$E$9</f>
        <v>44196</v>
      </c>
      <c r="F9" s="254" t="s">
        <v>269</v>
      </c>
      <c r="G9" s="174" t="s">
        <v>27</v>
      </c>
      <c r="H9" s="11" t="s">
        <v>28</v>
      </c>
      <c r="I9" s="254">
        <f>'4a. OEB_Adjustment_Input_Sheet'!$E$9</f>
        <v>44196</v>
      </c>
      <c r="J9" s="254" t="s">
        <v>269</v>
      </c>
      <c r="K9" s="174" t="s">
        <v>27</v>
      </c>
      <c r="L9" s="11" t="s">
        <v>28</v>
      </c>
      <c r="M9" s="254">
        <f>'4a. OEB_Adjustment_Input_Sheet'!$E$9</f>
        <v>44196</v>
      </c>
      <c r="N9" s="254" t="s">
        <v>269</v>
      </c>
      <c r="O9" s="174" t="s">
        <v>27</v>
      </c>
      <c r="P9" s="11" t="s">
        <v>28</v>
      </c>
      <c r="Q9" s="254">
        <f>'4a. OEB_Adjustment_Input_Sheet'!$E$9</f>
        <v>44196</v>
      </c>
      <c r="R9" s="254" t="s">
        <v>269</v>
      </c>
      <c r="S9" s="174" t="s">
        <v>27</v>
      </c>
      <c r="T9" s="11" t="s">
        <v>28</v>
      </c>
      <c r="U9" s="254">
        <f>'4a. OEB_Adjustment_Input_Sheet'!$E$9</f>
        <v>44196</v>
      </c>
      <c r="V9" s="254" t="s">
        <v>269</v>
      </c>
      <c r="W9" s="174" t="s">
        <v>27</v>
      </c>
      <c r="X9" s="11" t="s">
        <v>28</v>
      </c>
    </row>
    <row r="10" spans="1:24" s="4" customFormat="1">
      <c r="A10" s="455"/>
      <c r="B10" s="106"/>
      <c r="C10" s="200"/>
      <c r="D10" s="206"/>
      <c r="E10" s="170" t="s">
        <v>29</v>
      </c>
      <c r="F10" s="170" t="s">
        <v>30</v>
      </c>
      <c r="G10" s="579" t="s">
        <v>283</v>
      </c>
      <c r="H10" s="172" t="s">
        <v>31</v>
      </c>
      <c r="I10" s="586" t="s">
        <v>284</v>
      </c>
      <c r="J10" s="170" t="s">
        <v>32</v>
      </c>
      <c r="K10" s="171" t="s">
        <v>33</v>
      </c>
      <c r="L10" s="172" t="s">
        <v>34</v>
      </c>
      <c r="M10" s="170" t="s">
        <v>35</v>
      </c>
      <c r="N10" s="170" t="s">
        <v>36</v>
      </c>
      <c r="O10" s="171" t="s">
        <v>37</v>
      </c>
      <c r="P10" s="172" t="s">
        <v>38</v>
      </c>
      <c r="Q10" s="170" t="s">
        <v>39</v>
      </c>
      <c r="R10" s="170" t="s">
        <v>40</v>
      </c>
      <c r="S10" s="171" t="s">
        <v>41</v>
      </c>
      <c r="T10" s="172" t="s">
        <v>278</v>
      </c>
      <c r="U10" s="170" t="s">
        <v>279</v>
      </c>
      <c r="V10" s="170" t="s">
        <v>280</v>
      </c>
      <c r="W10" s="171" t="s">
        <v>281</v>
      </c>
      <c r="X10" s="172" t="s">
        <v>282</v>
      </c>
    </row>
    <row r="11" spans="1:24" s="4" customFormat="1">
      <c r="A11" s="455"/>
      <c r="B11" s="211" t="s">
        <v>112</v>
      </c>
      <c r="C11" s="214"/>
      <c r="D11" s="215"/>
      <c r="E11" s="451"/>
      <c r="F11" s="451"/>
      <c r="G11" s="451"/>
      <c r="H11" s="98"/>
      <c r="I11" s="451"/>
      <c r="J11" s="451"/>
      <c r="K11" s="451"/>
      <c r="L11" s="96"/>
      <c r="M11" s="451"/>
      <c r="N11" s="451"/>
      <c r="O11" s="451"/>
      <c r="P11" s="96"/>
      <c r="Q11" s="451"/>
      <c r="R11" s="451"/>
      <c r="S11" s="451"/>
      <c r="T11" s="96"/>
      <c r="U11" s="451"/>
      <c r="V11" s="451"/>
      <c r="W11" s="451"/>
      <c r="X11" s="96"/>
    </row>
    <row r="12" spans="1:24" s="4" customFormat="1">
      <c r="A12" s="455"/>
      <c r="B12" s="75">
        <f>MAX(B6:B11)+1</f>
        <v>1</v>
      </c>
      <c r="C12" s="220" t="s">
        <v>113</v>
      </c>
      <c r="D12" s="217" t="s">
        <v>114</v>
      </c>
      <c r="E12" s="342">
        <v>-36.372395366435839</v>
      </c>
      <c r="F12" s="342">
        <v>-36.372395366435839</v>
      </c>
      <c r="G12" s="456"/>
      <c r="H12" s="343">
        <f>F12+G12</f>
        <v>-36.372395366435839</v>
      </c>
      <c r="I12" s="342">
        <v>-36.372395366435839</v>
      </c>
      <c r="J12" s="342">
        <v>-36.372395366435839</v>
      </c>
      <c r="K12" s="456"/>
      <c r="L12" s="343">
        <f>J12+K12</f>
        <v>-36.372395366435839</v>
      </c>
      <c r="M12" s="342">
        <v>-36.372395366435839</v>
      </c>
      <c r="N12" s="342">
        <v>-36.372395366435839</v>
      </c>
      <c r="O12" s="456"/>
      <c r="P12" s="343">
        <f>N12+O12</f>
        <v>-36.372395366435839</v>
      </c>
      <c r="Q12" s="342">
        <v>0</v>
      </c>
      <c r="R12" s="342">
        <v>0</v>
      </c>
      <c r="S12" s="456"/>
      <c r="T12" s="343">
        <f>R12+S12</f>
        <v>0</v>
      </c>
      <c r="U12" s="342">
        <v>0</v>
      </c>
      <c r="V12" s="342">
        <v>0</v>
      </c>
      <c r="W12" s="456"/>
      <c r="X12" s="343">
        <f>V12+W12</f>
        <v>0</v>
      </c>
    </row>
    <row r="13" spans="1:24" s="4" customFormat="1">
      <c r="A13" s="455"/>
      <c r="B13" s="75">
        <f>MAX(B6:B12)+1</f>
        <v>2</v>
      </c>
      <c r="C13" s="220" t="s">
        <v>115</v>
      </c>
      <c r="D13" s="217" t="s">
        <v>114</v>
      </c>
      <c r="E13" s="342">
        <v>-11.118750766888654</v>
      </c>
      <c r="F13" s="342">
        <v>-11.118750766888654</v>
      </c>
      <c r="G13" s="456"/>
      <c r="H13" s="343">
        <f t="shared" ref="H13:H30" si="0">F13+G13</f>
        <v>-11.118750766888654</v>
      </c>
      <c r="I13" s="342">
        <v>-11.118750766888654</v>
      </c>
      <c r="J13" s="342">
        <v>-11.118750766888654</v>
      </c>
      <c r="K13" s="456"/>
      <c r="L13" s="343">
        <f t="shared" ref="L13:L30" si="1">J13+K13</f>
        <v>-11.118750766888654</v>
      </c>
      <c r="M13" s="342">
        <v>-11.118750766888654</v>
      </c>
      <c r="N13" s="342">
        <v>-11.118750766888654</v>
      </c>
      <c r="O13" s="456"/>
      <c r="P13" s="343">
        <f t="shared" ref="P13:P30" si="2">N13+O13</f>
        <v>-11.118750766888654</v>
      </c>
      <c r="Q13" s="342">
        <v>0</v>
      </c>
      <c r="R13" s="342">
        <v>0</v>
      </c>
      <c r="S13" s="456"/>
      <c r="T13" s="343">
        <f t="shared" ref="T13:T30" si="3">R13+S13</f>
        <v>0</v>
      </c>
      <c r="U13" s="342">
        <v>0</v>
      </c>
      <c r="V13" s="342">
        <v>0</v>
      </c>
      <c r="W13" s="456"/>
      <c r="X13" s="343">
        <f t="shared" ref="X13:X30" si="4">V13+W13</f>
        <v>0</v>
      </c>
    </row>
    <row r="14" spans="1:24" s="4" customFormat="1">
      <c r="A14" s="455"/>
      <c r="B14" s="75">
        <f>MAX(B6:B13)+1</f>
        <v>3</v>
      </c>
      <c r="C14" s="220" t="s">
        <v>116</v>
      </c>
      <c r="D14" s="217" t="s">
        <v>114</v>
      </c>
      <c r="E14" s="342">
        <v>8.5372177470322205E-3</v>
      </c>
      <c r="F14" s="342">
        <v>8.5372177470322205E-3</v>
      </c>
      <c r="G14" s="456"/>
      <c r="H14" s="343">
        <f t="shared" si="0"/>
        <v>8.5372177470322205E-3</v>
      </c>
      <c r="I14" s="342">
        <v>8.5372177470322205E-3</v>
      </c>
      <c r="J14" s="342">
        <v>8.5372177470322205E-3</v>
      </c>
      <c r="K14" s="456"/>
      <c r="L14" s="343">
        <f t="shared" si="1"/>
        <v>8.5372177470322205E-3</v>
      </c>
      <c r="M14" s="342">
        <v>8.5372177470322205E-3</v>
      </c>
      <c r="N14" s="342">
        <v>8.5372177470322205E-3</v>
      </c>
      <c r="O14" s="456"/>
      <c r="P14" s="343">
        <f t="shared" si="2"/>
        <v>8.5372177470322205E-3</v>
      </c>
      <c r="Q14" s="342">
        <v>0</v>
      </c>
      <c r="R14" s="342">
        <v>0</v>
      </c>
      <c r="S14" s="456"/>
      <c r="T14" s="343">
        <f t="shared" si="3"/>
        <v>0</v>
      </c>
      <c r="U14" s="342">
        <v>0</v>
      </c>
      <c r="V14" s="342">
        <v>0</v>
      </c>
      <c r="W14" s="456"/>
      <c r="X14" s="343">
        <f t="shared" si="4"/>
        <v>0</v>
      </c>
    </row>
    <row r="15" spans="1:24" s="4" customFormat="1">
      <c r="A15" s="455"/>
      <c r="B15" s="75">
        <f>MAX(B6:B14)+1</f>
        <v>4</v>
      </c>
      <c r="C15" s="220" t="s">
        <v>117</v>
      </c>
      <c r="D15" s="217" t="s">
        <v>114</v>
      </c>
      <c r="E15" s="342">
        <v>69.443659309731842</v>
      </c>
      <c r="F15" s="342">
        <v>56.110325976398499</v>
      </c>
      <c r="G15" s="456"/>
      <c r="H15" s="343">
        <f t="shared" si="0"/>
        <v>56.110325976398499</v>
      </c>
      <c r="I15" s="342">
        <v>69.443659309731842</v>
      </c>
      <c r="J15" s="342">
        <v>56.110325976398499</v>
      </c>
      <c r="K15" s="456"/>
      <c r="L15" s="343">
        <f t="shared" si="1"/>
        <v>56.110325976398499</v>
      </c>
      <c r="M15" s="342">
        <v>69.443659309731842</v>
      </c>
      <c r="N15" s="342">
        <v>56.110325976398499</v>
      </c>
      <c r="O15" s="456"/>
      <c r="P15" s="343">
        <f t="shared" si="2"/>
        <v>56.110325976398499</v>
      </c>
      <c r="Q15" s="342">
        <v>0</v>
      </c>
      <c r="R15" s="342">
        <v>0</v>
      </c>
      <c r="S15" s="456"/>
      <c r="T15" s="343">
        <f t="shared" si="3"/>
        <v>0</v>
      </c>
      <c r="U15" s="342">
        <v>0</v>
      </c>
      <c r="V15" s="342">
        <v>0</v>
      </c>
      <c r="W15" s="456"/>
      <c r="X15" s="343">
        <f t="shared" si="4"/>
        <v>0</v>
      </c>
    </row>
    <row r="16" spans="1:24" s="4" customFormat="1">
      <c r="A16" s="455"/>
      <c r="B16" s="75">
        <f>MAX(B6:B15)+1</f>
        <v>5</v>
      </c>
      <c r="C16" s="220" t="s">
        <v>118</v>
      </c>
      <c r="D16" s="217"/>
      <c r="E16" s="342">
        <v>-0.87840184081436379</v>
      </c>
      <c r="F16" s="342">
        <v>-0.87840184081436379</v>
      </c>
      <c r="G16" s="456"/>
      <c r="H16" s="343">
        <f t="shared" si="0"/>
        <v>-0.87840184081436379</v>
      </c>
      <c r="I16" s="342">
        <v>-0.87840184081436379</v>
      </c>
      <c r="J16" s="342">
        <v>-0.87840184081436379</v>
      </c>
      <c r="K16" s="456"/>
      <c r="L16" s="343">
        <f t="shared" si="1"/>
        <v>-0.87840184081436379</v>
      </c>
      <c r="M16" s="342">
        <v>-0.87840184081436379</v>
      </c>
      <c r="N16" s="342">
        <v>-0.87840184081436379</v>
      </c>
      <c r="O16" s="456"/>
      <c r="P16" s="343">
        <f t="shared" si="2"/>
        <v>-0.87840184081436379</v>
      </c>
      <c r="Q16" s="342">
        <v>0</v>
      </c>
      <c r="R16" s="342">
        <v>0</v>
      </c>
      <c r="S16" s="456"/>
      <c r="T16" s="343">
        <f t="shared" si="3"/>
        <v>0</v>
      </c>
      <c r="U16" s="342">
        <v>0</v>
      </c>
      <c r="V16" s="342">
        <v>0</v>
      </c>
      <c r="W16" s="456"/>
      <c r="X16" s="343">
        <f t="shared" si="4"/>
        <v>0</v>
      </c>
    </row>
    <row r="17" spans="1:24" s="4" customFormat="1">
      <c r="A17" s="455"/>
      <c r="B17" s="75">
        <f>MAX(B6:B16)+1</f>
        <v>6</v>
      </c>
      <c r="C17" s="220" t="s">
        <v>119</v>
      </c>
      <c r="D17" s="217"/>
      <c r="E17" s="342">
        <v>0</v>
      </c>
      <c r="F17" s="342">
        <v>0</v>
      </c>
      <c r="G17" s="456"/>
      <c r="H17" s="343">
        <f t="shared" si="0"/>
        <v>0</v>
      </c>
      <c r="I17" s="342">
        <v>0</v>
      </c>
      <c r="J17" s="342">
        <v>0</v>
      </c>
      <c r="K17" s="456"/>
      <c r="L17" s="343">
        <f t="shared" si="1"/>
        <v>0</v>
      </c>
      <c r="M17" s="342">
        <v>0</v>
      </c>
      <c r="N17" s="342">
        <v>0</v>
      </c>
      <c r="O17" s="456"/>
      <c r="P17" s="343">
        <f t="shared" si="2"/>
        <v>0</v>
      </c>
      <c r="Q17" s="342">
        <v>0</v>
      </c>
      <c r="R17" s="342">
        <v>0</v>
      </c>
      <c r="S17" s="456"/>
      <c r="T17" s="343">
        <f t="shared" si="3"/>
        <v>0</v>
      </c>
      <c r="U17" s="342">
        <v>0</v>
      </c>
      <c r="V17" s="342">
        <v>0</v>
      </c>
      <c r="W17" s="456"/>
      <c r="X17" s="343">
        <f t="shared" si="4"/>
        <v>0</v>
      </c>
    </row>
    <row r="18" spans="1:24" s="4" customFormat="1">
      <c r="A18" s="455"/>
      <c r="B18" s="75">
        <f>MAX(B6:B17)+1</f>
        <v>7</v>
      </c>
      <c r="C18" s="220" t="s">
        <v>120</v>
      </c>
      <c r="D18" s="217" t="s">
        <v>114</v>
      </c>
      <c r="E18" s="342">
        <v>1.2586587673050076</v>
      </c>
      <c r="F18" s="342">
        <v>1.2586587673050076</v>
      </c>
      <c r="G18" s="456"/>
      <c r="H18" s="343">
        <f t="shared" si="0"/>
        <v>1.2586587673050076</v>
      </c>
      <c r="I18" s="342">
        <v>1.2586587673050076</v>
      </c>
      <c r="J18" s="342">
        <v>1.2586587673050076</v>
      </c>
      <c r="K18" s="456"/>
      <c r="L18" s="343">
        <f t="shared" si="1"/>
        <v>1.2586587673050076</v>
      </c>
      <c r="M18" s="342">
        <v>1.2586587673050076</v>
      </c>
      <c r="N18" s="342">
        <v>1.2586587673050076</v>
      </c>
      <c r="O18" s="456"/>
      <c r="P18" s="343">
        <f t="shared" si="2"/>
        <v>1.2586587673050076</v>
      </c>
      <c r="Q18" s="342">
        <v>0</v>
      </c>
      <c r="R18" s="342">
        <v>0</v>
      </c>
      <c r="S18" s="456"/>
      <c r="T18" s="343">
        <f t="shared" si="3"/>
        <v>0</v>
      </c>
      <c r="U18" s="342">
        <v>0</v>
      </c>
      <c r="V18" s="342">
        <v>0</v>
      </c>
      <c r="W18" s="456"/>
      <c r="X18" s="343">
        <f t="shared" si="4"/>
        <v>0</v>
      </c>
    </row>
    <row r="19" spans="1:24" s="4" customFormat="1">
      <c r="A19" s="455"/>
      <c r="B19" s="75">
        <f>MAX(B6:B18)+1</f>
        <v>8</v>
      </c>
      <c r="C19" s="220" t="s">
        <v>121</v>
      </c>
      <c r="D19" s="217" t="s">
        <v>114</v>
      </c>
      <c r="E19" s="342">
        <v>1.0502686788579121</v>
      </c>
      <c r="F19" s="342">
        <v>1.0502686788579121</v>
      </c>
      <c r="G19" s="456"/>
      <c r="H19" s="343">
        <f t="shared" si="0"/>
        <v>1.0502686788579121</v>
      </c>
      <c r="I19" s="342">
        <v>1.0502686788579121</v>
      </c>
      <c r="J19" s="342">
        <v>1.0502686788579121</v>
      </c>
      <c r="K19" s="456"/>
      <c r="L19" s="343">
        <f t="shared" si="1"/>
        <v>1.0502686788579121</v>
      </c>
      <c r="M19" s="342">
        <v>1.0502686788579121</v>
      </c>
      <c r="N19" s="342">
        <v>1.0502686788579121</v>
      </c>
      <c r="O19" s="456"/>
      <c r="P19" s="343">
        <f t="shared" si="2"/>
        <v>1.0502686788579121</v>
      </c>
      <c r="Q19" s="342">
        <v>0</v>
      </c>
      <c r="R19" s="342">
        <v>0</v>
      </c>
      <c r="S19" s="456"/>
      <c r="T19" s="343">
        <f t="shared" si="3"/>
        <v>0</v>
      </c>
      <c r="U19" s="342">
        <v>0</v>
      </c>
      <c r="V19" s="342">
        <v>0</v>
      </c>
      <c r="W19" s="456"/>
      <c r="X19" s="343">
        <f t="shared" si="4"/>
        <v>0</v>
      </c>
    </row>
    <row r="20" spans="1:24" s="4" customFormat="1">
      <c r="A20" s="455"/>
      <c r="B20" s="75">
        <f>MAX(B6:B19)+1</f>
        <v>9</v>
      </c>
      <c r="C20" s="220" t="s">
        <v>122</v>
      </c>
      <c r="D20" s="217"/>
      <c r="E20" s="342">
        <v>0</v>
      </c>
      <c r="F20" s="342">
        <v>0</v>
      </c>
      <c r="G20" s="456"/>
      <c r="H20" s="343">
        <f t="shared" si="0"/>
        <v>0</v>
      </c>
      <c r="I20" s="342">
        <v>0</v>
      </c>
      <c r="J20" s="342">
        <v>0</v>
      </c>
      <c r="K20" s="456"/>
      <c r="L20" s="343">
        <f t="shared" si="1"/>
        <v>0</v>
      </c>
      <c r="M20" s="342">
        <v>0</v>
      </c>
      <c r="N20" s="342">
        <v>0</v>
      </c>
      <c r="O20" s="456"/>
      <c r="P20" s="343">
        <f t="shared" si="2"/>
        <v>0</v>
      </c>
      <c r="Q20" s="342">
        <v>0</v>
      </c>
      <c r="R20" s="342">
        <v>0</v>
      </c>
      <c r="S20" s="456"/>
      <c r="T20" s="343">
        <f t="shared" si="3"/>
        <v>0</v>
      </c>
      <c r="U20" s="342">
        <v>0</v>
      </c>
      <c r="V20" s="342">
        <v>0</v>
      </c>
      <c r="W20" s="456"/>
      <c r="X20" s="343">
        <f t="shared" si="4"/>
        <v>0</v>
      </c>
    </row>
    <row r="21" spans="1:24" s="4" customFormat="1" ht="31">
      <c r="A21" s="455"/>
      <c r="B21" s="75">
        <f>MAX(B6:B20)+1</f>
        <v>10</v>
      </c>
      <c r="C21" s="220" t="s">
        <v>123</v>
      </c>
      <c r="D21" s="217" t="s">
        <v>114</v>
      </c>
      <c r="E21" s="342">
        <v>8.2562541568954106</v>
      </c>
      <c r="F21" s="342">
        <v>8.2562541568954106</v>
      </c>
      <c r="G21" s="456"/>
      <c r="H21" s="343">
        <f t="shared" si="0"/>
        <v>8.2562541568954106</v>
      </c>
      <c r="I21" s="342">
        <v>8.2562541568954106</v>
      </c>
      <c r="J21" s="342">
        <v>8.2562541568954106</v>
      </c>
      <c r="K21" s="456"/>
      <c r="L21" s="343">
        <f t="shared" si="1"/>
        <v>8.2562541568954106</v>
      </c>
      <c r="M21" s="342">
        <v>8.2562541568954106</v>
      </c>
      <c r="N21" s="342">
        <v>8.2562541568954106</v>
      </c>
      <c r="O21" s="456"/>
      <c r="P21" s="343">
        <f t="shared" si="2"/>
        <v>8.2562541568954106</v>
      </c>
      <c r="Q21" s="342">
        <v>8.2562541568954106</v>
      </c>
      <c r="R21" s="342">
        <v>8.2562541568954106</v>
      </c>
      <c r="S21" s="456"/>
      <c r="T21" s="343">
        <f t="shared" si="3"/>
        <v>8.2562541568954106</v>
      </c>
      <c r="U21" s="342">
        <v>8.2562541568954106</v>
      </c>
      <c r="V21" s="342">
        <v>8.2562541568954106</v>
      </c>
      <c r="W21" s="456"/>
      <c r="X21" s="343">
        <f t="shared" si="4"/>
        <v>8.2562541568954106</v>
      </c>
    </row>
    <row r="22" spans="1:24" s="4" customFormat="1" ht="46.5">
      <c r="A22" s="455"/>
      <c r="B22" s="75">
        <f>MAX(B6:B21)+1</f>
        <v>11</v>
      </c>
      <c r="C22" s="220" t="s">
        <v>124</v>
      </c>
      <c r="D22" s="217"/>
      <c r="E22" s="342">
        <v>6.9883765608203339</v>
      </c>
      <c r="F22" s="342">
        <v>6.9883765608203339</v>
      </c>
      <c r="G22" s="456"/>
      <c r="H22" s="343">
        <f t="shared" si="0"/>
        <v>6.9883765608203339</v>
      </c>
      <c r="I22" s="342">
        <v>6.9883765608203339</v>
      </c>
      <c r="J22" s="342">
        <v>6.9883765608203339</v>
      </c>
      <c r="K22" s="456"/>
      <c r="L22" s="343">
        <f t="shared" si="1"/>
        <v>6.9883765608203339</v>
      </c>
      <c r="M22" s="342">
        <v>6.9883765608203339</v>
      </c>
      <c r="N22" s="342">
        <v>6.9883765608203339</v>
      </c>
      <c r="O22" s="456"/>
      <c r="P22" s="343">
        <f t="shared" si="2"/>
        <v>6.9883765608203339</v>
      </c>
      <c r="Q22" s="342">
        <v>0</v>
      </c>
      <c r="R22" s="342">
        <v>0</v>
      </c>
      <c r="S22" s="456"/>
      <c r="T22" s="343">
        <f t="shared" si="3"/>
        <v>0</v>
      </c>
      <c r="U22" s="342">
        <v>0</v>
      </c>
      <c r="V22" s="342">
        <v>0</v>
      </c>
      <c r="W22" s="456"/>
      <c r="X22" s="343">
        <f t="shared" si="4"/>
        <v>0</v>
      </c>
    </row>
    <row r="23" spans="1:24" s="4" customFormat="1" ht="31">
      <c r="A23" s="455"/>
      <c r="B23" s="75">
        <f>MAX(B6:B22)+1</f>
        <v>12</v>
      </c>
      <c r="C23" s="220" t="s">
        <v>125</v>
      </c>
      <c r="D23" s="217"/>
      <c r="E23" s="342">
        <v>8.8274050273352174</v>
      </c>
      <c r="F23" s="342">
        <v>8.8274050273352174</v>
      </c>
      <c r="G23" s="456"/>
      <c r="H23" s="343">
        <f t="shared" si="0"/>
        <v>8.8274050273352174</v>
      </c>
      <c r="I23" s="342">
        <v>8.8274050273352174</v>
      </c>
      <c r="J23" s="342">
        <v>8.8274050273352174</v>
      </c>
      <c r="K23" s="456"/>
      <c r="L23" s="343">
        <f t="shared" si="1"/>
        <v>8.8274050273352174</v>
      </c>
      <c r="M23" s="342">
        <v>8.8274050273352174</v>
      </c>
      <c r="N23" s="342">
        <v>8.8274050273352174</v>
      </c>
      <c r="O23" s="456"/>
      <c r="P23" s="343">
        <f t="shared" si="2"/>
        <v>8.8274050273352174</v>
      </c>
      <c r="Q23" s="342">
        <v>8.8274050273352174</v>
      </c>
      <c r="R23" s="342">
        <v>8.8274050273352174</v>
      </c>
      <c r="S23" s="456"/>
      <c r="T23" s="343">
        <f t="shared" si="3"/>
        <v>8.8274050273352174</v>
      </c>
      <c r="U23" s="342">
        <v>8.8274050273352174</v>
      </c>
      <c r="V23" s="342">
        <v>8.8274050273352174</v>
      </c>
      <c r="W23" s="456"/>
      <c r="X23" s="343">
        <f t="shared" si="4"/>
        <v>8.8274050273352174</v>
      </c>
    </row>
    <row r="24" spans="1:24" s="4" customFormat="1">
      <c r="A24" s="455"/>
      <c r="B24" s="75">
        <f>MAX(B6:B23)+1</f>
        <v>13</v>
      </c>
      <c r="C24" s="220" t="s">
        <v>126</v>
      </c>
      <c r="D24" s="217"/>
      <c r="E24" s="342">
        <v>-12.851397396511906</v>
      </c>
      <c r="F24" s="342">
        <v>-12.851397396511906</v>
      </c>
      <c r="G24" s="456"/>
      <c r="H24" s="343">
        <f t="shared" si="0"/>
        <v>-12.851397396511906</v>
      </c>
      <c r="I24" s="342">
        <v>-12.851397396511906</v>
      </c>
      <c r="J24" s="342">
        <v>-12.851397396511906</v>
      </c>
      <c r="K24" s="456"/>
      <c r="L24" s="343">
        <f t="shared" si="1"/>
        <v>-12.851397396511906</v>
      </c>
      <c r="M24" s="342">
        <v>-12.851397396511906</v>
      </c>
      <c r="N24" s="342">
        <v>-12.851397396511906</v>
      </c>
      <c r="O24" s="456"/>
      <c r="P24" s="343">
        <f t="shared" si="2"/>
        <v>-12.851397396511906</v>
      </c>
      <c r="Q24" s="342">
        <v>0</v>
      </c>
      <c r="R24" s="342">
        <v>0</v>
      </c>
      <c r="S24" s="456"/>
      <c r="T24" s="343">
        <f t="shared" si="3"/>
        <v>0</v>
      </c>
      <c r="U24" s="342">
        <v>0</v>
      </c>
      <c r="V24" s="342">
        <v>0</v>
      </c>
      <c r="W24" s="456"/>
      <c r="X24" s="343">
        <f t="shared" si="4"/>
        <v>0</v>
      </c>
    </row>
    <row r="25" spans="1:24" s="4" customFormat="1" ht="31">
      <c r="A25" s="455"/>
      <c r="B25" s="75">
        <f>MAX(B6:B24)+1</f>
        <v>14</v>
      </c>
      <c r="C25" s="220" t="s">
        <v>127</v>
      </c>
      <c r="D25" s="217"/>
      <c r="E25" s="342">
        <v>-3.217191323594245E-2</v>
      </c>
      <c r="F25" s="342">
        <v>-3.217191323594245E-2</v>
      </c>
      <c r="G25" s="456"/>
      <c r="H25" s="343">
        <f t="shared" si="0"/>
        <v>-3.217191323594245E-2</v>
      </c>
      <c r="I25" s="342">
        <v>-3.217191323594245E-2</v>
      </c>
      <c r="J25" s="342">
        <v>-3.217191323594245E-2</v>
      </c>
      <c r="K25" s="456"/>
      <c r="L25" s="343">
        <f t="shared" si="1"/>
        <v>-3.217191323594245E-2</v>
      </c>
      <c r="M25" s="342">
        <v>-3.217191323594245E-2</v>
      </c>
      <c r="N25" s="342">
        <v>-3.217191323594245E-2</v>
      </c>
      <c r="O25" s="456"/>
      <c r="P25" s="343">
        <f t="shared" si="2"/>
        <v>-3.217191323594245E-2</v>
      </c>
      <c r="Q25" s="342">
        <v>0</v>
      </c>
      <c r="R25" s="342">
        <v>0</v>
      </c>
      <c r="S25" s="456"/>
      <c r="T25" s="343">
        <f t="shared" si="3"/>
        <v>0</v>
      </c>
      <c r="U25" s="342">
        <v>0</v>
      </c>
      <c r="V25" s="342">
        <v>0</v>
      </c>
      <c r="W25" s="456"/>
      <c r="X25" s="343">
        <f t="shared" si="4"/>
        <v>0</v>
      </c>
    </row>
    <row r="26" spans="1:24" s="4" customFormat="1">
      <c r="A26" s="455"/>
      <c r="B26" s="75">
        <f>MAX(B6:B25)+1</f>
        <v>15</v>
      </c>
      <c r="C26" s="220" t="s">
        <v>128</v>
      </c>
      <c r="D26" s="217"/>
      <c r="E26" s="342">
        <v>1.1307633751059516</v>
      </c>
      <c r="F26" s="342">
        <v>1.1307633751059516</v>
      </c>
      <c r="G26" s="456"/>
      <c r="H26" s="343">
        <f t="shared" si="0"/>
        <v>1.1307633751059516</v>
      </c>
      <c r="I26" s="342">
        <v>1.1307633751059516</v>
      </c>
      <c r="J26" s="342">
        <v>1.1307633751059516</v>
      </c>
      <c r="K26" s="456"/>
      <c r="L26" s="343">
        <f t="shared" si="1"/>
        <v>1.1307633751059516</v>
      </c>
      <c r="M26" s="342">
        <v>1.1307633751059516</v>
      </c>
      <c r="N26" s="342">
        <v>1.1307633751059516</v>
      </c>
      <c r="O26" s="456"/>
      <c r="P26" s="343">
        <f t="shared" si="2"/>
        <v>1.1307633751059516</v>
      </c>
      <c r="Q26" s="342">
        <v>0</v>
      </c>
      <c r="R26" s="342">
        <v>0</v>
      </c>
      <c r="S26" s="456"/>
      <c r="T26" s="343">
        <f t="shared" si="3"/>
        <v>0</v>
      </c>
      <c r="U26" s="342">
        <v>0</v>
      </c>
      <c r="V26" s="342">
        <v>0</v>
      </c>
      <c r="W26" s="456"/>
      <c r="X26" s="343">
        <f t="shared" si="4"/>
        <v>0</v>
      </c>
    </row>
    <row r="27" spans="1:24" s="4" customFormat="1">
      <c r="A27" s="455"/>
      <c r="B27" s="75">
        <f>MAX(B6:B26)+1</f>
        <v>16</v>
      </c>
      <c r="C27" s="354" t="s">
        <v>69</v>
      </c>
      <c r="D27" s="217"/>
      <c r="E27" s="342">
        <v>35.710805809912003</v>
      </c>
      <c r="F27" s="342">
        <v>22.37747247657866</v>
      </c>
      <c r="G27" s="456"/>
      <c r="H27" s="343">
        <f t="shared" si="0"/>
        <v>22.37747247657866</v>
      </c>
      <c r="I27" s="342">
        <v>35.710805809912003</v>
      </c>
      <c r="J27" s="342">
        <v>22.37747247657866</v>
      </c>
      <c r="K27" s="456"/>
      <c r="L27" s="343">
        <f t="shared" si="1"/>
        <v>22.37747247657866</v>
      </c>
      <c r="M27" s="342">
        <v>35.710805809912003</v>
      </c>
      <c r="N27" s="342">
        <v>22.37747247657866</v>
      </c>
      <c r="O27" s="456"/>
      <c r="P27" s="343">
        <f t="shared" si="2"/>
        <v>22.37747247657866</v>
      </c>
      <c r="Q27" s="342">
        <v>17.083659184230626</v>
      </c>
      <c r="R27" s="342">
        <v>17.083659184230626</v>
      </c>
      <c r="S27" s="456"/>
      <c r="T27" s="343">
        <f t="shared" si="3"/>
        <v>17.083659184230626</v>
      </c>
      <c r="U27" s="342">
        <v>17.083659184230626</v>
      </c>
      <c r="V27" s="342">
        <v>17.083659184230626</v>
      </c>
      <c r="W27" s="456"/>
      <c r="X27" s="343">
        <f t="shared" si="4"/>
        <v>17.083659184230626</v>
      </c>
    </row>
    <row r="28" spans="1:24" s="4" customFormat="1" ht="31">
      <c r="A28" s="455"/>
      <c r="B28" s="75">
        <f>MAX(B8:B27)+1</f>
        <v>17</v>
      </c>
      <c r="C28" s="220" t="s">
        <v>129</v>
      </c>
      <c r="D28" s="217"/>
      <c r="E28" s="342">
        <v>2.7520847189651363</v>
      </c>
      <c r="F28" s="342">
        <v>2.7520847189651363</v>
      </c>
      <c r="G28" s="456"/>
      <c r="H28" s="343">
        <f t="shared" si="0"/>
        <v>2.7520847189651363</v>
      </c>
      <c r="I28" s="342">
        <v>2.7520847189651363</v>
      </c>
      <c r="J28" s="342">
        <v>2.7520847189651363</v>
      </c>
      <c r="K28" s="456"/>
      <c r="L28" s="343">
        <f t="shared" si="1"/>
        <v>2.7520847189651363</v>
      </c>
      <c r="M28" s="342">
        <v>2.7520847189651363</v>
      </c>
      <c r="N28" s="342">
        <v>2.7520847189651363</v>
      </c>
      <c r="O28" s="456"/>
      <c r="P28" s="343">
        <f t="shared" si="2"/>
        <v>2.7520847189651363</v>
      </c>
      <c r="Q28" s="342">
        <v>2.7520847189651363</v>
      </c>
      <c r="R28" s="342">
        <v>2.7520847189651363</v>
      </c>
      <c r="S28" s="456"/>
      <c r="T28" s="343">
        <f t="shared" si="3"/>
        <v>2.7520847189651363</v>
      </c>
      <c r="U28" s="342">
        <v>2.7520847189651363</v>
      </c>
      <c r="V28" s="342">
        <v>2.7520847189651363</v>
      </c>
      <c r="W28" s="456"/>
      <c r="X28" s="343">
        <f t="shared" si="4"/>
        <v>2.7520847189651363</v>
      </c>
    </row>
    <row r="29" spans="1:24" s="4" customFormat="1" ht="31">
      <c r="A29" s="455"/>
      <c r="B29" s="75">
        <f>MAX(B9:B28)+1</f>
        <v>18</v>
      </c>
      <c r="C29" s="220" t="s">
        <v>130</v>
      </c>
      <c r="D29" s="217"/>
      <c r="E29" s="342">
        <v>2.329458853606778</v>
      </c>
      <c r="F29" s="342">
        <v>2.329458853606778</v>
      </c>
      <c r="G29" s="456"/>
      <c r="H29" s="343">
        <f t="shared" si="0"/>
        <v>2.329458853606778</v>
      </c>
      <c r="I29" s="342">
        <v>2.329458853606778</v>
      </c>
      <c r="J29" s="342">
        <v>2.329458853606778</v>
      </c>
      <c r="K29" s="456"/>
      <c r="L29" s="343">
        <f t="shared" si="1"/>
        <v>2.329458853606778</v>
      </c>
      <c r="M29" s="342">
        <v>2.329458853606778</v>
      </c>
      <c r="N29" s="342">
        <v>2.329458853606778</v>
      </c>
      <c r="O29" s="456"/>
      <c r="P29" s="343">
        <f t="shared" si="2"/>
        <v>2.329458853606778</v>
      </c>
      <c r="Q29" s="342">
        <v>0</v>
      </c>
      <c r="R29" s="342">
        <v>0</v>
      </c>
      <c r="S29" s="456"/>
      <c r="T29" s="343">
        <f t="shared" si="3"/>
        <v>0</v>
      </c>
      <c r="U29" s="342">
        <v>0</v>
      </c>
      <c r="V29" s="342">
        <v>0</v>
      </c>
      <c r="W29" s="456"/>
      <c r="X29" s="343">
        <f t="shared" si="4"/>
        <v>0</v>
      </c>
    </row>
    <row r="30" spans="1:24" s="4" customFormat="1" ht="31">
      <c r="A30" s="455"/>
      <c r="B30" s="75">
        <f>MAX(B10:B29)+1</f>
        <v>19</v>
      </c>
      <c r="C30" s="220" t="s">
        <v>131</v>
      </c>
      <c r="D30" s="217"/>
      <c r="E30" s="342">
        <v>2.9424683424450726</v>
      </c>
      <c r="F30" s="342">
        <v>2.9424683424450726</v>
      </c>
      <c r="G30" s="456"/>
      <c r="H30" s="343">
        <f t="shared" si="0"/>
        <v>2.9424683424450726</v>
      </c>
      <c r="I30" s="342">
        <v>2.9424683424450726</v>
      </c>
      <c r="J30" s="342">
        <v>2.9424683424450726</v>
      </c>
      <c r="K30" s="456"/>
      <c r="L30" s="343">
        <f t="shared" si="1"/>
        <v>2.9424683424450726</v>
      </c>
      <c r="M30" s="342">
        <v>2.9424683424450726</v>
      </c>
      <c r="N30" s="342">
        <v>2.9424683424450726</v>
      </c>
      <c r="O30" s="456"/>
      <c r="P30" s="343">
        <f t="shared" si="2"/>
        <v>2.9424683424450726</v>
      </c>
      <c r="Q30" s="342">
        <v>2.9424683424450726</v>
      </c>
      <c r="R30" s="342">
        <v>2.9424683424450726</v>
      </c>
      <c r="S30" s="456"/>
      <c r="T30" s="343">
        <f t="shared" si="3"/>
        <v>2.9424683424450726</v>
      </c>
      <c r="U30" s="342">
        <v>2.9424683424450726</v>
      </c>
      <c r="V30" s="342">
        <v>2.9424683424450726</v>
      </c>
      <c r="W30" s="456"/>
      <c r="X30" s="343">
        <f t="shared" si="4"/>
        <v>2.9424683424450726</v>
      </c>
    </row>
    <row r="31" spans="1:24" s="4" customFormat="1">
      <c r="A31" s="455"/>
      <c r="B31" s="75">
        <v>20</v>
      </c>
      <c r="C31" s="220" t="s">
        <v>274</v>
      </c>
      <c r="D31" s="217"/>
      <c r="E31" s="342"/>
      <c r="F31" s="342">
        <v>3.6429349832292708</v>
      </c>
      <c r="G31" s="456"/>
      <c r="H31" s="343">
        <f>G31+F31</f>
        <v>3.6429349832292708</v>
      </c>
      <c r="I31" s="342"/>
      <c r="J31" s="342">
        <v>3.6429349832292708</v>
      </c>
      <c r="K31" s="456"/>
      <c r="L31" s="343">
        <f>K31+J31</f>
        <v>3.6429349832292708</v>
      </c>
      <c r="M31" s="342"/>
      <c r="N31" s="342">
        <v>3.6429349832292708</v>
      </c>
      <c r="O31" s="456"/>
      <c r="P31" s="343">
        <f>O31+N31</f>
        <v>3.6429349832292708</v>
      </c>
      <c r="Q31" s="342"/>
      <c r="R31" s="342">
        <v>0</v>
      </c>
      <c r="S31" s="456"/>
      <c r="T31" s="343">
        <f>S31+R31</f>
        <v>0</v>
      </c>
      <c r="U31" s="342"/>
      <c r="V31" s="342">
        <v>0</v>
      </c>
      <c r="W31" s="456"/>
      <c r="X31" s="343">
        <f>W31+V31</f>
        <v>0</v>
      </c>
    </row>
    <row r="32" spans="1:24" s="4" customFormat="1" ht="16.5" customHeight="1" thickBot="1">
      <c r="A32" s="455"/>
      <c r="B32" s="75">
        <v>21</v>
      </c>
      <c r="C32" s="249" t="s">
        <v>132</v>
      </c>
      <c r="D32" s="206"/>
      <c r="E32" s="344">
        <f>SUM(E27:E30)</f>
        <v>43.734817724928995</v>
      </c>
      <c r="F32" s="584">
        <f>SUM(F27:F31)</f>
        <v>34.044419374824912</v>
      </c>
      <c r="G32" s="345"/>
      <c r="H32" s="346">
        <f>SUM(H27:H31)</f>
        <v>34.044419374824912</v>
      </c>
      <c r="I32" s="344">
        <f>SUM(I27:I30)</f>
        <v>43.734817724928995</v>
      </c>
      <c r="J32" s="584">
        <f>SUM(J27:J31)</f>
        <v>34.044419374824912</v>
      </c>
      <c r="K32" s="345"/>
      <c r="L32" s="346">
        <f>SUM(L27:L31)</f>
        <v>34.044419374824912</v>
      </c>
      <c r="M32" s="344">
        <f>SUM(M27:M30)</f>
        <v>43.734817724928995</v>
      </c>
      <c r="N32" s="584">
        <f>SUM(N27:N31)</f>
        <v>34.044419374824912</v>
      </c>
      <c r="O32" s="345"/>
      <c r="P32" s="346">
        <f>SUM(P27:P31)</f>
        <v>34.044419374824912</v>
      </c>
      <c r="Q32" s="344">
        <f>SUM(Q27:Q30)</f>
        <v>22.778212245640834</v>
      </c>
      <c r="R32" s="584">
        <f>SUM(R27:R31)</f>
        <v>22.778212245640834</v>
      </c>
      <c r="S32" s="345"/>
      <c r="T32" s="346">
        <f>SUM(T27:T31)</f>
        <v>22.778212245640834</v>
      </c>
      <c r="U32" s="344">
        <f>SUM(U27:U30)</f>
        <v>22.778212245640834</v>
      </c>
      <c r="V32" s="584">
        <f>SUM(V27:V31)</f>
        <v>22.778212245640834</v>
      </c>
      <c r="W32" s="345"/>
      <c r="X32" s="346">
        <f>SUM(X27:X31)</f>
        <v>22.778212245640834</v>
      </c>
    </row>
    <row r="33" spans="1:24" s="4" customFormat="1" ht="15.75" customHeight="1">
      <c r="A33" s="455"/>
      <c r="B33" s="75"/>
      <c r="C33" s="196"/>
      <c r="D33" s="206"/>
      <c r="E33" s="342"/>
      <c r="F33" s="342"/>
      <c r="G33" s="456"/>
      <c r="H33" s="343"/>
      <c r="I33" s="342"/>
      <c r="J33" s="342"/>
      <c r="K33" s="456"/>
      <c r="L33" s="343">
        <f t="shared" ref="L33:L34" si="5">I33+K33</f>
        <v>0</v>
      </c>
      <c r="M33" s="342"/>
      <c r="N33" s="342"/>
      <c r="O33" s="456"/>
      <c r="P33" s="343"/>
      <c r="Q33" s="342"/>
      <c r="R33" s="342"/>
      <c r="S33" s="456"/>
      <c r="T33" s="343"/>
      <c r="U33" s="342"/>
      <c r="V33" s="342"/>
      <c r="W33" s="456"/>
      <c r="X33" s="343"/>
    </row>
    <row r="34" spans="1:24" s="4" customFormat="1" ht="16.5" customHeight="1">
      <c r="A34" s="455"/>
      <c r="B34" s="211" t="s">
        <v>133</v>
      </c>
      <c r="C34" s="214"/>
      <c r="D34" s="215"/>
      <c r="E34" s="342"/>
      <c r="F34" s="342"/>
      <c r="G34" s="456"/>
      <c r="H34" s="343"/>
      <c r="I34" s="342"/>
      <c r="J34" s="342"/>
      <c r="K34" s="456"/>
      <c r="L34" s="343">
        <f t="shared" si="5"/>
        <v>0</v>
      </c>
      <c r="M34" s="342"/>
      <c r="N34" s="342"/>
      <c r="O34" s="456"/>
      <c r="P34" s="343"/>
      <c r="Q34" s="342"/>
      <c r="R34" s="342"/>
      <c r="S34" s="456"/>
      <c r="T34" s="343"/>
      <c r="U34" s="342"/>
      <c r="V34" s="342"/>
      <c r="W34" s="456"/>
      <c r="X34" s="343"/>
    </row>
    <row r="35" spans="1:24" s="4" customFormat="1">
      <c r="A35" s="455"/>
      <c r="B35" s="75">
        <f>MAX(B6:B34)+1</f>
        <v>22</v>
      </c>
      <c r="C35" s="219" t="s">
        <v>134</v>
      </c>
      <c r="D35" s="217" t="s">
        <v>135</v>
      </c>
      <c r="E35" s="342">
        <v>0</v>
      </c>
      <c r="F35" s="506">
        <v>0</v>
      </c>
      <c r="G35" s="456"/>
      <c r="H35" s="343">
        <f>F35+G35</f>
        <v>0</v>
      </c>
      <c r="I35" s="342">
        <v>0</v>
      </c>
      <c r="J35" s="342">
        <v>0</v>
      </c>
      <c r="K35" s="456"/>
      <c r="L35" s="343">
        <f>J35+K35</f>
        <v>0</v>
      </c>
      <c r="M35" s="342">
        <v>0</v>
      </c>
      <c r="N35" s="342">
        <v>0</v>
      </c>
      <c r="O35" s="456"/>
      <c r="P35" s="343">
        <f>N35+O35</f>
        <v>0</v>
      </c>
      <c r="Q35" s="342">
        <v>0</v>
      </c>
      <c r="R35" s="342">
        <v>0</v>
      </c>
      <c r="S35" s="456"/>
      <c r="T35" s="343">
        <f>R35+S35</f>
        <v>0</v>
      </c>
      <c r="U35" s="342">
        <v>0</v>
      </c>
      <c r="V35" s="342">
        <v>0</v>
      </c>
      <c r="W35" s="456"/>
      <c r="X35" s="343">
        <f>V35+W35</f>
        <v>0</v>
      </c>
    </row>
    <row r="36" spans="1:24" s="4" customFormat="1">
      <c r="A36" s="455"/>
      <c r="B36" s="75">
        <f>MAX(B6:B35)+1</f>
        <v>23</v>
      </c>
      <c r="C36" s="219" t="s">
        <v>136</v>
      </c>
      <c r="D36" s="217" t="s">
        <v>135</v>
      </c>
      <c r="E36" s="342">
        <v>0</v>
      </c>
      <c r="F36" s="506">
        <v>0</v>
      </c>
      <c r="G36" s="456"/>
      <c r="H36" s="343">
        <f t="shared" ref="H36:H62" si="6">F36+G36</f>
        <v>0</v>
      </c>
      <c r="I36" s="342">
        <v>0</v>
      </c>
      <c r="J36" s="342">
        <v>0</v>
      </c>
      <c r="K36" s="456"/>
      <c r="L36" s="343">
        <f t="shared" ref="L36:L62" si="7">J36+K36</f>
        <v>0</v>
      </c>
      <c r="M36" s="342">
        <v>0</v>
      </c>
      <c r="N36" s="342">
        <v>0</v>
      </c>
      <c r="O36" s="456"/>
      <c r="P36" s="343">
        <f t="shared" ref="P36:P62" si="8">N36+O36</f>
        <v>0</v>
      </c>
      <c r="Q36" s="342">
        <v>0</v>
      </c>
      <c r="R36" s="342">
        <v>0</v>
      </c>
      <c r="S36" s="456"/>
      <c r="T36" s="343">
        <f t="shared" ref="T36:T62" si="9">R36+S36</f>
        <v>0</v>
      </c>
      <c r="U36" s="342">
        <v>0</v>
      </c>
      <c r="V36" s="342">
        <v>0</v>
      </c>
      <c r="W36" s="456"/>
      <c r="X36" s="343">
        <f t="shared" ref="X36:X62" si="10">V36+W36</f>
        <v>0</v>
      </c>
    </row>
    <row r="37" spans="1:24" s="250" customFormat="1">
      <c r="A37" s="457"/>
      <c r="B37" s="218">
        <f>MAX(B8:B36)+1</f>
        <v>24</v>
      </c>
      <c r="C37" s="220" t="s">
        <v>137</v>
      </c>
      <c r="D37" s="217" t="s">
        <v>135</v>
      </c>
      <c r="E37" s="342">
        <v>1.2486282426950606</v>
      </c>
      <c r="F37" s="506">
        <v>1.2486282426950606</v>
      </c>
      <c r="G37" s="456"/>
      <c r="H37" s="343">
        <f t="shared" si="6"/>
        <v>1.2486282426950606</v>
      </c>
      <c r="I37" s="342">
        <v>1.2486282426950606</v>
      </c>
      <c r="J37" s="342">
        <v>1.2486282426950606</v>
      </c>
      <c r="K37" s="456"/>
      <c r="L37" s="343">
        <f t="shared" si="7"/>
        <v>1.2486282426950606</v>
      </c>
      <c r="M37" s="342">
        <v>1.2486282426950606</v>
      </c>
      <c r="N37" s="342">
        <v>1.2486282426950606</v>
      </c>
      <c r="O37" s="456"/>
      <c r="P37" s="343">
        <f t="shared" si="8"/>
        <v>1.2486282426950606</v>
      </c>
      <c r="Q37" s="342">
        <v>0</v>
      </c>
      <c r="R37" s="342">
        <v>0</v>
      </c>
      <c r="S37" s="456"/>
      <c r="T37" s="343">
        <f t="shared" si="9"/>
        <v>0</v>
      </c>
      <c r="U37" s="342">
        <v>0</v>
      </c>
      <c r="V37" s="342">
        <v>0</v>
      </c>
      <c r="W37" s="456"/>
      <c r="X37" s="343">
        <f t="shared" si="10"/>
        <v>0</v>
      </c>
    </row>
    <row r="38" spans="1:24" s="250" customFormat="1">
      <c r="A38" s="457"/>
      <c r="B38" s="75">
        <f>MAX(B9:B37)+1</f>
        <v>25</v>
      </c>
      <c r="C38" s="220" t="s">
        <v>138</v>
      </c>
      <c r="D38" s="217"/>
      <c r="E38" s="342">
        <v>-1.1953341651435965</v>
      </c>
      <c r="F38" s="506">
        <v>-1.1953341651435965</v>
      </c>
      <c r="G38" s="456"/>
      <c r="H38" s="343">
        <f t="shared" si="6"/>
        <v>-1.1953341651435965</v>
      </c>
      <c r="I38" s="342">
        <v>-1.1953341651435965</v>
      </c>
      <c r="J38" s="342">
        <v>-1.1953341651435965</v>
      </c>
      <c r="K38" s="456"/>
      <c r="L38" s="343">
        <f t="shared" si="7"/>
        <v>-1.1953341651435965</v>
      </c>
      <c r="M38" s="342">
        <v>-1.1953341651435965</v>
      </c>
      <c r="N38" s="342">
        <v>-1.1953341651435965</v>
      </c>
      <c r="O38" s="456"/>
      <c r="P38" s="343">
        <f t="shared" si="8"/>
        <v>-1.1953341651435965</v>
      </c>
      <c r="Q38" s="342">
        <v>0</v>
      </c>
      <c r="R38" s="342">
        <v>0</v>
      </c>
      <c r="S38" s="456"/>
      <c r="T38" s="343">
        <f t="shared" si="9"/>
        <v>0</v>
      </c>
      <c r="U38" s="342">
        <v>0</v>
      </c>
      <c r="V38" s="342">
        <v>0</v>
      </c>
      <c r="W38" s="456"/>
      <c r="X38" s="343">
        <f t="shared" si="10"/>
        <v>0</v>
      </c>
    </row>
    <row r="39" spans="1:24" s="250" customFormat="1">
      <c r="A39" s="457"/>
      <c r="B39" s="75">
        <f>MAX(B10:B38)+1</f>
        <v>26</v>
      </c>
      <c r="C39" s="220" t="s">
        <v>139</v>
      </c>
      <c r="D39" s="217"/>
      <c r="E39" s="342">
        <v>0</v>
      </c>
      <c r="F39" s="506">
        <v>0</v>
      </c>
      <c r="G39" s="456"/>
      <c r="H39" s="343">
        <f t="shared" si="6"/>
        <v>0</v>
      </c>
      <c r="I39" s="342">
        <v>0</v>
      </c>
      <c r="J39" s="342">
        <v>0</v>
      </c>
      <c r="K39" s="456"/>
      <c r="L39" s="343">
        <f t="shared" si="7"/>
        <v>0</v>
      </c>
      <c r="M39" s="342">
        <v>0</v>
      </c>
      <c r="N39" s="342">
        <v>0</v>
      </c>
      <c r="O39" s="456"/>
      <c r="P39" s="343">
        <f t="shared" si="8"/>
        <v>0</v>
      </c>
      <c r="Q39" s="342">
        <v>0</v>
      </c>
      <c r="R39" s="342">
        <v>0</v>
      </c>
      <c r="S39" s="456"/>
      <c r="T39" s="343">
        <f t="shared" si="9"/>
        <v>0</v>
      </c>
      <c r="U39" s="342">
        <v>0</v>
      </c>
      <c r="V39" s="342">
        <v>0</v>
      </c>
      <c r="W39" s="456"/>
      <c r="X39" s="343">
        <f t="shared" si="10"/>
        <v>0</v>
      </c>
    </row>
    <row r="40" spans="1:24" s="250" customFormat="1">
      <c r="A40" s="457"/>
      <c r="B40" s="75">
        <f>MAX(B12:B39)+1</f>
        <v>27</v>
      </c>
      <c r="C40" s="220" t="s">
        <v>140</v>
      </c>
      <c r="D40" s="217"/>
      <c r="E40" s="342">
        <v>-34.301961995548453</v>
      </c>
      <c r="F40" s="506">
        <v>-32.035295328881787</v>
      </c>
      <c r="G40" s="456"/>
      <c r="H40" s="343">
        <f t="shared" si="6"/>
        <v>-32.035295328881787</v>
      </c>
      <c r="I40" s="342">
        <v>-34.301961995548453</v>
      </c>
      <c r="J40" s="342">
        <v>-32.035295328881787</v>
      </c>
      <c r="K40" s="456"/>
      <c r="L40" s="343">
        <f t="shared" si="7"/>
        <v>-32.035295328881787</v>
      </c>
      <c r="M40" s="342">
        <v>-34.301961995548453</v>
      </c>
      <c r="N40" s="342">
        <v>-32.035295328881787</v>
      </c>
      <c r="O40" s="456"/>
      <c r="P40" s="343">
        <f t="shared" si="8"/>
        <v>-32.035295328881787</v>
      </c>
      <c r="Q40" s="342">
        <v>0</v>
      </c>
      <c r="R40" s="342">
        <v>0</v>
      </c>
      <c r="S40" s="456"/>
      <c r="T40" s="343">
        <f t="shared" si="9"/>
        <v>0</v>
      </c>
      <c r="U40" s="342">
        <v>0</v>
      </c>
      <c r="V40" s="342">
        <v>0</v>
      </c>
      <c r="W40" s="456"/>
      <c r="X40" s="343">
        <f t="shared" si="10"/>
        <v>0</v>
      </c>
    </row>
    <row r="41" spans="1:24" s="250" customFormat="1" ht="31">
      <c r="A41" s="457"/>
      <c r="B41" s="75">
        <f>MAX(B13:B40)+1</f>
        <v>28</v>
      </c>
      <c r="C41" s="220" t="s">
        <v>141</v>
      </c>
      <c r="D41" s="217"/>
      <c r="E41" s="342">
        <v>-6.3926962469568984</v>
      </c>
      <c r="F41" s="506">
        <v>-6.3926962469568984</v>
      </c>
      <c r="G41" s="456"/>
      <c r="H41" s="343">
        <f t="shared" si="6"/>
        <v>-6.3926962469568984</v>
      </c>
      <c r="I41" s="342">
        <v>-6.3926962469568984</v>
      </c>
      <c r="J41" s="342">
        <v>-6.3926962469568984</v>
      </c>
      <c r="K41" s="456"/>
      <c r="L41" s="343">
        <f t="shared" si="7"/>
        <v>-6.3926962469568984</v>
      </c>
      <c r="M41" s="342">
        <v>-6.3926962469568984</v>
      </c>
      <c r="N41" s="342">
        <v>-6.3926962469568984</v>
      </c>
      <c r="O41" s="456"/>
      <c r="P41" s="343">
        <f t="shared" si="8"/>
        <v>-6.3926962469568984</v>
      </c>
      <c r="Q41" s="342">
        <v>0</v>
      </c>
      <c r="R41" s="342">
        <v>0</v>
      </c>
      <c r="S41" s="456"/>
      <c r="T41" s="343">
        <f t="shared" si="9"/>
        <v>0</v>
      </c>
      <c r="U41" s="342">
        <v>0</v>
      </c>
      <c r="V41" s="342">
        <v>0</v>
      </c>
      <c r="W41" s="456"/>
      <c r="X41" s="343">
        <f t="shared" si="10"/>
        <v>0</v>
      </c>
    </row>
    <row r="42" spans="1:24" s="250" customFormat="1">
      <c r="A42" s="457"/>
      <c r="B42" s="218">
        <f>MAX(B14:B41)+1</f>
        <v>29</v>
      </c>
      <c r="C42" s="220" t="s">
        <v>142</v>
      </c>
      <c r="D42" s="217"/>
      <c r="E42" s="342">
        <v>19.356250754265272</v>
      </c>
      <c r="F42" s="506">
        <v>19.347078885118968</v>
      </c>
      <c r="G42" s="456"/>
      <c r="H42" s="343">
        <f t="shared" si="6"/>
        <v>19.347078885118968</v>
      </c>
      <c r="I42" s="342">
        <v>19.356250754265272</v>
      </c>
      <c r="J42" s="342">
        <v>19.347078885118968</v>
      </c>
      <c r="K42" s="456"/>
      <c r="L42" s="343">
        <f t="shared" si="7"/>
        <v>19.347078885118968</v>
      </c>
      <c r="M42" s="342">
        <v>19.356250754265272</v>
      </c>
      <c r="N42" s="342">
        <v>19.347078885118968</v>
      </c>
      <c r="O42" s="456"/>
      <c r="P42" s="343">
        <f t="shared" si="8"/>
        <v>19.347078885118968</v>
      </c>
      <c r="Q42" s="342">
        <v>0</v>
      </c>
      <c r="R42" s="342">
        <v>0</v>
      </c>
      <c r="S42" s="456"/>
      <c r="T42" s="343">
        <f t="shared" si="9"/>
        <v>0</v>
      </c>
      <c r="U42" s="342">
        <v>0</v>
      </c>
      <c r="V42" s="342">
        <v>0</v>
      </c>
      <c r="W42" s="456"/>
      <c r="X42" s="343">
        <f t="shared" si="10"/>
        <v>0</v>
      </c>
    </row>
    <row r="43" spans="1:24" s="250" customFormat="1">
      <c r="A43" s="457"/>
      <c r="B43" s="75">
        <f>MAX(B15:B42)+1</f>
        <v>30</v>
      </c>
      <c r="C43" s="220" t="s">
        <v>143</v>
      </c>
      <c r="D43" s="217"/>
      <c r="E43" s="342">
        <v>-0.71932551710919579</v>
      </c>
      <c r="F43" s="506">
        <v>0</v>
      </c>
      <c r="G43" s="456"/>
      <c r="H43" s="343">
        <f t="shared" si="6"/>
        <v>0</v>
      </c>
      <c r="I43" s="342">
        <v>-0.71932551710919579</v>
      </c>
      <c r="J43" s="342">
        <v>0</v>
      </c>
      <c r="K43" s="456"/>
      <c r="L43" s="343">
        <f t="shared" si="7"/>
        <v>0</v>
      </c>
      <c r="M43" s="342">
        <v>-0.71932551710919579</v>
      </c>
      <c r="N43" s="342">
        <v>0</v>
      </c>
      <c r="O43" s="456"/>
      <c r="P43" s="343">
        <f t="shared" si="8"/>
        <v>0</v>
      </c>
      <c r="Q43" s="342">
        <v>0</v>
      </c>
      <c r="R43" s="342">
        <v>0</v>
      </c>
      <c r="S43" s="456"/>
      <c r="T43" s="343">
        <f t="shared" si="9"/>
        <v>0</v>
      </c>
      <c r="U43" s="342">
        <v>0</v>
      </c>
      <c r="V43" s="342">
        <v>0</v>
      </c>
      <c r="W43" s="456"/>
      <c r="X43" s="343">
        <f t="shared" si="10"/>
        <v>0</v>
      </c>
    </row>
    <row r="44" spans="1:24" s="250" customFormat="1" ht="31">
      <c r="A44" s="457"/>
      <c r="B44" s="75">
        <f>MAX(B18:B43)+1</f>
        <v>31</v>
      </c>
      <c r="C44" s="220" t="s">
        <v>144</v>
      </c>
      <c r="D44" s="217"/>
      <c r="E44" s="342">
        <v>21.050088168948456</v>
      </c>
      <c r="F44" s="506">
        <v>21.050088168948456</v>
      </c>
      <c r="G44" s="456"/>
      <c r="H44" s="343">
        <f t="shared" si="6"/>
        <v>21.050088168948456</v>
      </c>
      <c r="I44" s="342">
        <v>21.050088168948456</v>
      </c>
      <c r="J44" s="342">
        <v>21.050088168948456</v>
      </c>
      <c r="K44" s="456"/>
      <c r="L44" s="343">
        <f t="shared" si="7"/>
        <v>21.050088168948456</v>
      </c>
      <c r="M44" s="342">
        <v>21.050088168948456</v>
      </c>
      <c r="N44" s="342">
        <v>21.050088168948456</v>
      </c>
      <c r="O44" s="456"/>
      <c r="P44" s="343">
        <f t="shared" si="8"/>
        <v>21.050088168948456</v>
      </c>
      <c r="Q44" s="342">
        <v>21.050088168948456</v>
      </c>
      <c r="R44" s="342">
        <v>21.050088168948456</v>
      </c>
      <c r="S44" s="456"/>
      <c r="T44" s="343">
        <f t="shared" si="9"/>
        <v>21.050088168948456</v>
      </c>
      <c r="U44" s="342">
        <v>21.050088168948456</v>
      </c>
      <c r="V44" s="342">
        <v>21.050088168948456</v>
      </c>
      <c r="W44" s="456"/>
      <c r="X44" s="343">
        <f t="shared" si="10"/>
        <v>21.050088168948456</v>
      </c>
    </row>
    <row r="45" spans="1:24" s="250" customFormat="1" ht="31">
      <c r="A45" s="457"/>
      <c r="B45" s="75">
        <f>MAX(B19:B44)+1</f>
        <v>32</v>
      </c>
      <c r="C45" s="220" t="s">
        <v>145</v>
      </c>
      <c r="D45" s="217"/>
      <c r="E45" s="342">
        <v>7.690229118670473</v>
      </c>
      <c r="F45" s="506">
        <v>7.690229118670473</v>
      </c>
      <c r="G45" s="456"/>
      <c r="H45" s="343">
        <f t="shared" si="6"/>
        <v>7.690229118670473</v>
      </c>
      <c r="I45" s="342">
        <v>7.690229118670473</v>
      </c>
      <c r="J45" s="342">
        <v>7.690229118670473</v>
      </c>
      <c r="K45" s="456"/>
      <c r="L45" s="343">
        <f t="shared" si="7"/>
        <v>7.690229118670473</v>
      </c>
      <c r="M45" s="342">
        <v>7.690229118670473</v>
      </c>
      <c r="N45" s="342">
        <v>7.690229118670473</v>
      </c>
      <c r="O45" s="456"/>
      <c r="P45" s="343">
        <f t="shared" si="8"/>
        <v>7.690229118670473</v>
      </c>
      <c r="Q45" s="342">
        <v>0</v>
      </c>
      <c r="R45" s="342">
        <v>0</v>
      </c>
      <c r="S45" s="456"/>
      <c r="T45" s="343">
        <f t="shared" si="9"/>
        <v>0</v>
      </c>
      <c r="U45" s="342">
        <v>0</v>
      </c>
      <c r="V45" s="342">
        <v>0</v>
      </c>
      <c r="W45" s="456"/>
      <c r="X45" s="343">
        <f t="shared" si="10"/>
        <v>0</v>
      </c>
    </row>
    <row r="46" spans="1:24" s="250" customFormat="1">
      <c r="A46" s="457"/>
      <c r="B46" s="75">
        <f>MAX(B22:B45)+1</f>
        <v>33</v>
      </c>
      <c r="C46" s="220" t="s">
        <v>146</v>
      </c>
      <c r="D46" s="217"/>
      <c r="E46" s="342">
        <v>-4.8354429059507975</v>
      </c>
      <c r="F46" s="506">
        <v>-4.8354429059507975</v>
      </c>
      <c r="G46" s="456"/>
      <c r="H46" s="343">
        <f t="shared" si="6"/>
        <v>-4.8354429059507975</v>
      </c>
      <c r="I46" s="342">
        <v>-4.8354429059507975</v>
      </c>
      <c r="J46" s="342">
        <v>-4.8354429059507975</v>
      </c>
      <c r="K46" s="456"/>
      <c r="L46" s="343">
        <f t="shared" si="7"/>
        <v>-4.8354429059507975</v>
      </c>
      <c r="M46" s="342">
        <v>-4.8354429059507975</v>
      </c>
      <c r="N46" s="342">
        <v>-4.8354429059507975</v>
      </c>
      <c r="O46" s="456"/>
      <c r="P46" s="343">
        <f t="shared" si="8"/>
        <v>-4.8354429059507975</v>
      </c>
      <c r="Q46" s="342">
        <v>0</v>
      </c>
      <c r="R46" s="342">
        <v>0</v>
      </c>
      <c r="S46" s="456"/>
      <c r="T46" s="343">
        <f t="shared" si="9"/>
        <v>0</v>
      </c>
      <c r="U46" s="342">
        <v>0</v>
      </c>
      <c r="V46" s="342">
        <v>0</v>
      </c>
      <c r="W46" s="456"/>
      <c r="X46" s="343">
        <f t="shared" si="10"/>
        <v>0</v>
      </c>
    </row>
    <row r="47" spans="1:24" s="250" customFormat="1">
      <c r="A47" s="457"/>
      <c r="B47" s="218">
        <f>MAX(B23:B46)+1</f>
        <v>34</v>
      </c>
      <c r="C47" s="220" t="s">
        <v>147</v>
      </c>
      <c r="D47" s="217"/>
      <c r="E47" s="342">
        <v>21.46601916183959</v>
      </c>
      <c r="F47" s="506">
        <v>21.46601916183959</v>
      </c>
      <c r="G47" s="456"/>
      <c r="H47" s="343">
        <f t="shared" si="6"/>
        <v>21.46601916183959</v>
      </c>
      <c r="I47" s="342">
        <v>21.46601916183959</v>
      </c>
      <c r="J47" s="342">
        <v>21.46601916183959</v>
      </c>
      <c r="K47" s="456"/>
      <c r="L47" s="343">
        <f t="shared" si="7"/>
        <v>21.46601916183959</v>
      </c>
      <c r="M47" s="342">
        <v>21.46601916183959</v>
      </c>
      <c r="N47" s="342">
        <v>21.46601916183959</v>
      </c>
      <c r="O47" s="456"/>
      <c r="P47" s="343">
        <f t="shared" si="8"/>
        <v>21.46601916183959</v>
      </c>
      <c r="Q47" s="342">
        <v>0</v>
      </c>
      <c r="R47" s="342">
        <v>0</v>
      </c>
      <c r="S47" s="456"/>
      <c r="T47" s="343">
        <f t="shared" si="9"/>
        <v>0</v>
      </c>
      <c r="U47" s="342">
        <v>0</v>
      </c>
      <c r="V47" s="342">
        <v>0</v>
      </c>
      <c r="W47" s="456"/>
      <c r="X47" s="343">
        <f t="shared" si="10"/>
        <v>0</v>
      </c>
    </row>
    <row r="48" spans="1:24" s="250" customFormat="1">
      <c r="A48" s="457"/>
      <c r="B48" s="75">
        <f>MAX(B25:B47)+1</f>
        <v>35</v>
      </c>
      <c r="C48" s="220" t="s">
        <v>148</v>
      </c>
      <c r="D48" s="217"/>
      <c r="E48" s="342">
        <v>0</v>
      </c>
      <c r="F48" s="506">
        <v>0</v>
      </c>
      <c r="G48" s="456"/>
      <c r="H48" s="343">
        <f t="shared" si="6"/>
        <v>0</v>
      </c>
      <c r="I48" s="342">
        <v>0</v>
      </c>
      <c r="J48" s="342">
        <v>0</v>
      </c>
      <c r="K48" s="456"/>
      <c r="L48" s="343">
        <f t="shared" si="7"/>
        <v>0</v>
      </c>
      <c r="M48" s="342">
        <v>0</v>
      </c>
      <c r="N48" s="342">
        <v>0</v>
      </c>
      <c r="O48" s="456"/>
      <c r="P48" s="343">
        <f t="shared" si="8"/>
        <v>0</v>
      </c>
      <c r="Q48" s="342">
        <v>0</v>
      </c>
      <c r="R48" s="342">
        <v>0</v>
      </c>
      <c r="S48" s="456"/>
      <c r="T48" s="343">
        <f t="shared" si="9"/>
        <v>0</v>
      </c>
      <c r="U48" s="342">
        <v>0</v>
      </c>
      <c r="V48" s="342">
        <v>0</v>
      </c>
      <c r="W48" s="456"/>
      <c r="X48" s="343">
        <f t="shared" si="10"/>
        <v>0</v>
      </c>
    </row>
    <row r="49" spans="1:24" s="250" customFormat="1" ht="46.5">
      <c r="A49" s="457"/>
      <c r="B49" s="75">
        <f>MAX(B21:B48)+1</f>
        <v>36</v>
      </c>
      <c r="C49" s="220" t="s">
        <v>149</v>
      </c>
      <c r="D49" s="217"/>
      <c r="E49" s="342">
        <v>53.202525147604725</v>
      </c>
      <c r="F49" s="506">
        <v>53.202525147604725</v>
      </c>
      <c r="G49" s="456"/>
      <c r="H49" s="343">
        <f t="shared" si="6"/>
        <v>53.202525147604725</v>
      </c>
      <c r="I49" s="342">
        <v>53.202525147604725</v>
      </c>
      <c r="J49" s="342">
        <v>53.202525147604725</v>
      </c>
      <c r="K49" s="456"/>
      <c r="L49" s="343">
        <f t="shared" si="7"/>
        <v>53.202525147604725</v>
      </c>
      <c r="M49" s="342">
        <v>53.202525147604725</v>
      </c>
      <c r="N49" s="342">
        <v>53.202525147604725</v>
      </c>
      <c r="O49" s="456"/>
      <c r="P49" s="343">
        <f t="shared" si="8"/>
        <v>53.202525147604725</v>
      </c>
      <c r="Q49" s="342">
        <v>53.202525147604725</v>
      </c>
      <c r="R49" s="342">
        <v>53.202525147604725</v>
      </c>
      <c r="S49" s="456"/>
      <c r="T49" s="343">
        <f t="shared" si="9"/>
        <v>53.202525147604725</v>
      </c>
      <c r="U49" s="342">
        <v>53.202525147604725</v>
      </c>
      <c r="V49" s="342">
        <v>53.202525147604725</v>
      </c>
      <c r="W49" s="456"/>
      <c r="X49" s="343">
        <f t="shared" si="10"/>
        <v>53.202525147604725</v>
      </c>
    </row>
    <row r="50" spans="1:24" s="250" customFormat="1" ht="31">
      <c r="A50" s="457"/>
      <c r="B50" s="75">
        <f>MAX(B22:B49)+1</f>
        <v>37</v>
      </c>
      <c r="C50" s="220" t="s">
        <v>150</v>
      </c>
      <c r="D50" s="217"/>
      <c r="E50" s="342">
        <v>44.077254631984069</v>
      </c>
      <c r="F50" s="506">
        <v>44.077254631984069</v>
      </c>
      <c r="G50" s="456"/>
      <c r="H50" s="343">
        <f t="shared" si="6"/>
        <v>44.077254631984069</v>
      </c>
      <c r="I50" s="342">
        <v>44.077254631984069</v>
      </c>
      <c r="J50" s="342">
        <v>44.077254631984069</v>
      </c>
      <c r="K50" s="456"/>
      <c r="L50" s="343">
        <f t="shared" si="7"/>
        <v>44.077254631984069</v>
      </c>
      <c r="M50" s="342">
        <v>44.077254631984069</v>
      </c>
      <c r="N50" s="342">
        <v>44.077254631984069</v>
      </c>
      <c r="O50" s="456"/>
      <c r="P50" s="343">
        <f t="shared" si="8"/>
        <v>44.077254631984069</v>
      </c>
      <c r="Q50" s="342">
        <v>0</v>
      </c>
      <c r="R50" s="342">
        <v>0</v>
      </c>
      <c r="S50" s="456"/>
      <c r="T50" s="343">
        <f t="shared" si="9"/>
        <v>0</v>
      </c>
      <c r="U50" s="342">
        <v>0</v>
      </c>
      <c r="V50" s="342">
        <v>0</v>
      </c>
      <c r="W50" s="456"/>
      <c r="X50" s="343">
        <f t="shared" si="10"/>
        <v>0</v>
      </c>
    </row>
    <row r="51" spans="1:24" s="250" customFormat="1" ht="31">
      <c r="A51" s="457"/>
      <c r="B51" s="218">
        <f>MAX(B23:B50)+1</f>
        <v>38</v>
      </c>
      <c r="C51" s="220" t="s">
        <v>151</v>
      </c>
      <c r="D51" s="217"/>
      <c r="E51" s="342">
        <v>55.634930854040263</v>
      </c>
      <c r="F51" s="506">
        <v>55.634930854040263</v>
      </c>
      <c r="G51" s="456"/>
      <c r="H51" s="343">
        <f t="shared" si="6"/>
        <v>55.634930854040263</v>
      </c>
      <c r="I51" s="342">
        <v>55.634930854040263</v>
      </c>
      <c r="J51" s="342">
        <v>55.634930854040263</v>
      </c>
      <c r="K51" s="456"/>
      <c r="L51" s="343">
        <f t="shared" si="7"/>
        <v>55.634930854040263</v>
      </c>
      <c r="M51" s="342">
        <v>55.634930854040263</v>
      </c>
      <c r="N51" s="342">
        <v>55.634930854040263</v>
      </c>
      <c r="O51" s="456"/>
      <c r="P51" s="343">
        <f t="shared" si="8"/>
        <v>55.634930854040263</v>
      </c>
      <c r="Q51" s="342">
        <v>55.634930854040263</v>
      </c>
      <c r="R51" s="342">
        <v>55.634930854040263</v>
      </c>
      <c r="S51" s="456"/>
      <c r="T51" s="343">
        <f t="shared" si="9"/>
        <v>55.634930854040263</v>
      </c>
      <c r="U51" s="342">
        <v>55.634930854040263</v>
      </c>
      <c r="V51" s="342">
        <v>55.634930854040263</v>
      </c>
      <c r="W51" s="456"/>
      <c r="X51" s="343">
        <f t="shared" si="10"/>
        <v>55.634930854040263</v>
      </c>
    </row>
    <row r="52" spans="1:24" s="250" customFormat="1">
      <c r="A52" s="457"/>
      <c r="B52" s="75">
        <f>MAX(B24:B51)+1</f>
        <v>39</v>
      </c>
      <c r="C52" s="220" t="s">
        <v>152</v>
      </c>
      <c r="D52" s="217"/>
      <c r="E52" s="342">
        <v>-58.066229763886639</v>
      </c>
      <c r="F52" s="506">
        <v>-58.066229763886639</v>
      </c>
      <c r="G52" s="456"/>
      <c r="H52" s="343">
        <f t="shared" si="6"/>
        <v>-58.066229763886639</v>
      </c>
      <c r="I52" s="342">
        <v>-58.066229763886639</v>
      </c>
      <c r="J52" s="342">
        <v>-58.066229763886639</v>
      </c>
      <c r="K52" s="456"/>
      <c r="L52" s="343">
        <f t="shared" si="7"/>
        <v>-58.066229763886639</v>
      </c>
      <c r="M52" s="342">
        <v>-58.066229763886639</v>
      </c>
      <c r="N52" s="342">
        <v>-58.066229763886639</v>
      </c>
      <c r="O52" s="456"/>
      <c r="P52" s="343">
        <f t="shared" si="8"/>
        <v>-58.066229763886639</v>
      </c>
      <c r="Q52" s="342">
        <v>0</v>
      </c>
      <c r="R52" s="342">
        <v>0</v>
      </c>
      <c r="S52" s="456"/>
      <c r="T52" s="343">
        <f t="shared" si="9"/>
        <v>0</v>
      </c>
      <c r="U52" s="342">
        <v>0</v>
      </c>
      <c r="V52" s="342">
        <v>0</v>
      </c>
      <c r="W52" s="456"/>
      <c r="X52" s="343">
        <f t="shared" si="10"/>
        <v>0</v>
      </c>
    </row>
    <row r="53" spans="1:24" s="250" customFormat="1">
      <c r="A53" s="457"/>
      <c r="B53" s="75">
        <f>MAX(B27:B52)+1</f>
        <v>40</v>
      </c>
      <c r="C53" s="220" t="s">
        <v>153</v>
      </c>
      <c r="D53" s="217"/>
      <c r="E53" s="342">
        <v>-0.20307483095780737</v>
      </c>
      <c r="F53" s="506">
        <v>-0.20307483095780737</v>
      </c>
      <c r="G53" s="456"/>
      <c r="H53" s="343">
        <f t="shared" si="6"/>
        <v>-0.20307483095780737</v>
      </c>
      <c r="I53" s="342">
        <v>-0.20307483095780737</v>
      </c>
      <c r="J53" s="342">
        <v>-0.20307483095780737</v>
      </c>
      <c r="K53" s="456"/>
      <c r="L53" s="343">
        <f t="shared" si="7"/>
        <v>-0.20307483095780737</v>
      </c>
      <c r="M53" s="342">
        <v>-0.20307483095780737</v>
      </c>
      <c r="N53" s="342">
        <v>-0.20307483095780737</v>
      </c>
      <c r="O53" s="456"/>
      <c r="P53" s="343">
        <f t="shared" si="8"/>
        <v>-0.20307483095780737</v>
      </c>
      <c r="Q53" s="342">
        <v>0</v>
      </c>
      <c r="R53" s="342">
        <v>0</v>
      </c>
      <c r="S53" s="456"/>
      <c r="T53" s="343">
        <f t="shared" si="9"/>
        <v>0</v>
      </c>
      <c r="U53" s="342">
        <v>0</v>
      </c>
      <c r="V53" s="342">
        <v>0</v>
      </c>
      <c r="W53" s="456"/>
      <c r="X53" s="343">
        <f t="shared" si="10"/>
        <v>0</v>
      </c>
    </row>
    <row r="54" spans="1:24" s="250" customFormat="1">
      <c r="A54" s="457"/>
      <c r="B54" s="75">
        <f>MAX(B28:B53)+1</f>
        <v>41</v>
      </c>
      <c r="C54" s="220" t="s">
        <v>154</v>
      </c>
      <c r="D54" s="217"/>
      <c r="E54" s="342">
        <v>-7.6557697618971474</v>
      </c>
      <c r="F54" s="506">
        <v>-8.3750952790063433</v>
      </c>
      <c r="G54" s="456"/>
      <c r="H54" s="343">
        <f t="shared" si="6"/>
        <v>-8.3750952790063433</v>
      </c>
      <c r="I54" s="342">
        <v>-7.6557697618971474</v>
      </c>
      <c r="J54" s="342">
        <v>-8.3750952790063433</v>
      </c>
      <c r="K54" s="456"/>
      <c r="L54" s="343">
        <f t="shared" si="7"/>
        <v>-8.3750952790063433</v>
      </c>
      <c r="M54" s="342">
        <v>-7.6557697618971474</v>
      </c>
      <c r="N54" s="342">
        <v>-8.3750952790063433</v>
      </c>
      <c r="O54" s="456"/>
      <c r="P54" s="343">
        <f t="shared" si="8"/>
        <v>-8.3750952790063433</v>
      </c>
      <c r="Q54" s="342">
        <v>0</v>
      </c>
      <c r="R54" s="342">
        <v>0</v>
      </c>
      <c r="S54" s="456"/>
      <c r="T54" s="343">
        <f t="shared" si="9"/>
        <v>0</v>
      </c>
      <c r="U54" s="342">
        <v>0</v>
      </c>
      <c r="V54" s="342">
        <v>0</v>
      </c>
      <c r="W54" s="456"/>
      <c r="X54" s="343">
        <f t="shared" si="10"/>
        <v>0</v>
      </c>
    </row>
    <row r="55" spans="1:24" s="250" customFormat="1">
      <c r="A55" s="457"/>
      <c r="B55" s="75">
        <f>MAX(B32:B54)+1</f>
        <v>42</v>
      </c>
      <c r="C55" s="220" t="s">
        <v>155</v>
      </c>
      <c r="D55" s="217"/>
      <c r="E55" s="342">
        <v>0</v>
      </c>
      <c r="F55" s="506">
        <v>0</v>
      </c>
      <c r="G55" s="456"/>
      <c r="H55" s="343">
        <f t="shared" si="6"/>
        <v>0</v>
      </c>
      <c r="I55" s="342">
        <v>0</v>
      </c>
      <c r="J55" s="342">
        <v>0</v>
      </c>
      <c r="K55" s="456"/>
      <c r="L55" s="343">
        <f t="shared" si="7"/>
        <v>0</v>
      </c>
      <c r="M55" s="342">
        <v>0</v>
      </c>
      <c r="N55" s="342">
        <v>0</v>
      </c>
      <c r="O55" s="456"/>
      <c r="P55" s="343">
        <f t="shared" si="8"/>
        <v>0</v>
      </c>
      <c r="Q55" s="342">
        <v>0</v>
      </c>
      <c r="R55" s="342">
        <v>0</v>
      </c>
      <c r="S55" s="456"/>
      <c r="T55" s="343">
        <f t="shared" si="9"/>
        <v>0</v>
      </c>
      <c r="U55" s="342">
        <v>0</v>
      </c>
      <c r="V55" s="342">
        <v>0</v>
      </c>
      <c r="W55" s="456"/>
      <c r="X55" s="343">
        <f t="shared" si="10"/>
        <v>0</v>
      </c>
    </row>
    <row r="56" spans="1:24" s="250" customFormat="1">
      <c r="A56" s="457"/>
      <c r="B56" s="218">
        <f>MAX(B33:B55)+1</f>
        <v>43</v>
      </c>
      <c r="C56" s="364" t="s">
        <v>156</v>
      </c>
      <c r="D56" s="217"/>
      <c r="E56" s="342">
        <v>-4.0423028018377671</v>
      </c>
      <c r="F56" s="506">
        <v>-4.0423028018377671</v>
      </c>
      <c r="G56" s="456"/>
      <c r="H56" s="343">
        <f t="shared" si="6"/>
        <v>-4.0423028018377671</v>
      </c>
      <c r="I56" s="342">
        <v>-4.0423028018377671</v>
      </c>
      <c r="J56" s="342">
        <v>-4.0423028018377671</v>
      </c>
      <c r="K56" s="456"/>
      <c r="L56" s="343">
        <f t="shared" si="7"/>
        <v>-4.0423028018377671</v>
      </c>
      <c r="M56" s="342">
        <v>-4.0423028018377671</v>
      </c>
      <c r="N56" s="342">
        <v>-4.0423028018377671</v>
      </c>
      <c r="O56" s="456"/>
      <c r="P56" s="343">
        <f t="shared" si="8"/>
        <v>-4.0423028018377671</v>
      </c>
      <c r="Q56" s="342">
        <v>0</v>
      </c>
      <c r="R56" s="342">
        <v>0</v>
      </c>
      <c r="S56" s="456"/>
      <c r="T56" s="343">
        <f t="shared" si="9"/>
        <v>0</v>
      </c>
      <c r="U56" s="342">
        <v>0</v>
      </c>
      <c r="V56" s="342">
        <v>0</v>
      </c>
      <c r="W56" s="456"/>
      <c r="X56" s="343">
        <f t="shared" si="10"/>
        <v>0</v>
      </c>
    </row>
    <row r="57" spans="1:24" s="250" customFormat="1">
      <c r="A57" s="457"/>
      <c r="B57" s="75">
        <f>MAX(B35:B56)+1</f>
        <v>44</v>
      </c>
      <c r="C57" s="220" t="s">
        <v>157</v>
      </c>
      <c r="D57" s="217"/>
      <c r="E57" s="342">
        <v>0</v>
      </c>
      <c r="F57" s="506">
        <v>0</v>
      </c>
      <c r="G57" s="456"/>
      <c r="H57" s="343">
        <f t="shared" si="6"/>
        <v>0</v>
      </c>
      <c r="I57" s="342">
        <v>0</v>
      </c>
      <c r="J57" s="342">
        <v>0</v>
      </c>
      <c r="K57" s="456"/>
      <c r="L57" s="343">
        <f t="shared" si="7"/>
        <v>0</v>
      </c>
      <c r="M57" s="342">
        <v>0</v>
      </c>
      <c r="N57" s="342">
        <v>0</v>
      </c>
      <c r="O57" s="456"/>
      <c r="P57" s="343">
        <f t="shared" si="8"/>
        <v>0</v>
      </c>
      <c r="Q57" s="342">
        <v>0</v>
      </c>
      <c r="R57" s="342">
        <v>0</v>
      </c>
      <c r="S57" s="456"/>
      <c r="T57" s="343">
        <f t="shared" si="9"/>
        <v>0</v>
      </c>
      <c r="U57" s="342">
        <v>0</v>
      </c>
      <c r="V57" s="342">
        <v>0</v>
      </c>
      <c r="W57" s="456"/>
      <c r="X57" s="343">
        <f t="shared" si="10"/>
        <v>0</v>
      </c>
    </row>
    <row r="58" spans="1:24" s="250" customFormat="1" ht="31">
      <c r="A58" s="457"/>
      <c r="B58" s="75">
        <f>MAX(B30:B57)+1</f>
        <v>45</v>
      </c>
      <c r="C58" s="220" t="s">
        <v>158</v>
      </c>
      <c r="D58" s="217"/>
      <c r="E58" s="342">
        <v>-81.928867060932021</v>
      </c>
      <c r="F58" s="506">
        <v>-81.928867060932021</v>
      </c>
      <c r="G58" s="456"/>
      <c r="H58" s="343">
        <f t="shared" si="6"/>
        <v>-81.928867060932021</v>
      </c>
      <c r="I58" s="342">
        <v>-81.928867060932021</v>
      </c>
      <c r="J58" s="342">
        <v>-81.928867060932021</v>
      </c>
      <c r="K58" s="456"/>
      <c r="L58" s="343">
        <f t="shared" si="7"/>
        <v>-81.928867060932021</v>
      </c>
      <c r="M58" s="342">
        <v>-81.928867060932021</v>
      </c>
      <c r="N58" s="342">
        <v>-81.928867060932021</v>
      </c>
      <c r="O58" s="456"/>
      <c r="P58" s="343">
        <f t="shared" si="8"/>
        <v>-81.928867060932021</v>
      </c>
      <c r="Q58" s="342">
        <v>0</v>
      </c>
      <c r="R58" s="342">
        <v>0</v>
      </c>
      <c r="S58" s="456"/>
      <c r="T58" s="343">
        <f t="shared" si="9"/>
        <v>0</v>
      </c>
      <c r="U58" s="342">
        <v>0</v>
      </c>
      <c r="V58" s="342">
        <v>0</v>
      </c>
      <c r="W58" s="456"/>
      <c r="X58" s="343">
        <f t="shared" si="10"/>
        <v>0</v>
      </c>
    </row>
    <row r="59" spans="1:24" s="250" customFormat="1">
      <c r="A59" s="457"/>
      <c r="B59" s="75">
        <f>MAX(B32:B58)+1</f>
        <v>46</v>
      </c>
      <c r="C59" s="220" t="s">
        <v>69</v>
      </c>
      <c r="D59" s="217"/>
      <c r="E59" s="342">
        <v>24.384921029827609</v>
      </c>
      <c r="F59" s="506">
        <v>26.642415827347961</v>
      </c>
      <c r="G59" s="456"/>
      <c r="H59" s="343">
        <f t="shared" si="6"/>
        <v>26.642415827347961</v>
      </c>
      <c r="I59" s="342">
        <v>24.384921029827609</v>
      </c>
      <c r="J59" s="342">
        <v>26.642415827347961</v>
      </c>
      <c r="K59" s="456"/>
      <c r="L59" s="343">
        <f t="shared" si="7"/>
        <v>26.642415827347961</v>
      </c>
      <c r="M59" s="342">
        <v>24.384921029827609</v>
      </c>
      <c r="N59" s="342">
        <v>26.642415827347961</v>
      </c>
      <c r="O59" s="456"/>
      <c r="P59" s="343">
        <f t="shared" si="8"/>
        <v>26.642415827347961</v>
      </c>
      <c r="Q59" s="342">
        <v>129.88754417059346</v>
      </c>
      <c r="R59" s="342">
        <v>129.88754417059346</v>
      </c>
      <c r="S59" s="456"/>
      <c r="T59" s="343">
        <f t="shared" si="9"/>
        <v>129.88754417059346</v>
      </c>
      <c r="U59" s="342">
        <v>129.88754417059346</v>
      </c>
      <c r="V59" s="342">
        <v>129.88754417059346</v>
      </c>
      <c r="W59" s="456"/>
      <c r="X59" s="343">
        <f t="shared" si="10"/>
        <v>129.88754417059346</v>
      </c>
    </row>
    <row r="60" spans="1:24" s="250" customFormat="1" ht="31">
      <c r="A60" s="457"/>
      <c r="B60" s="218">
        <f>MAX(B33:B59)+1</f>
        <v>47</v>
      </c>
      <c r="C60" s="220" t="s">
        <v>159</v>
      </c>
      <c r="D60" s="217"/>
      <c r="E60" s="342">
        <v>17.734175049201575</v>
      </c>
      <c r="F60" s="506">
        <v>17.734175049201575</v>
      </c>
      <c r="G60" s="456"/>
      <c r="H60" s="343">
        <f t="shared" si="6"/>
        <v>17.734175049201575</v>
      </c>
      <c r="I60" s="342">
        <v>17.734175049201575</v>
      </c>
      <c r="J60" s="342">
        <v>17.734175049201575</v>
      </c>
      <c r="K60" s="456"/>
      <c r="L60" s="343">
        <f t="shared" si="7"/>
        <v>17.734175049201575</v>
      </c>
      <c r="M60" s="342">
        <v>17.734175049201575</v>
      </c>
      <c r="N60" s="342">
        <v>17.734175049201575</v>
      </c>
      <c r="O60" s="456"/>
      <c r="P60" s="343">
        <f t="shared" si="8"/>
        <v>17.734175049201575</v>
      </c>
      <c r="Q60" s="342">
        <v>17.734175049201575</v>
      </c>
      <c r="R60" s="342">
        <v>17.734175049201575</v>
      </c>
      <c r="S60" s="456"/>
      <c r="T60" s="343">
        <f t="shared" si="9"/>
        <v>17.734175049201575</v>
      </c>
      <c r="U60" s="342">
        <v>17.734175049201575</v>
      </c>
      <c r="V60" s="342">
        <v>17.734175049201575</v>
      </c>
      <c r="W60" s="456"/>
      <c r="X60" s="343">
        <f t="shared" si="10"/>
        <v>17.734175049201575</v>
      </c>
    </row>
    <row r="61" spans="1:24" s="250" customFormat="1" ht="31">
      <c r="A61" s="457"/>
      <c r="B61" s="75">
        <f>MAX(B34:B60)+1</f>
        <v>48</v>
      </c>
      <c r="C61" s="220" t="s">
        <v>160</v>
      </c>
      <c r="D61" s="217"/>
      <c r="E61" s="342">
        <v>14.692418210661357</v>
      </c>
      <c r="F61" s="506">
        <v>14.692418210661357</v>
      </c>
      <c r="G61" s="456"/>
      <c r="H61" s="343">
        <f t="shared" si="6"/>
        <v>14.692418210661357</v>
      </c>
      <c r="I61" s="342">
        <v>14.692418210661357</v>
      </c>
      <c r="J61" s="342">
        <v>14.692418210661357</v>
      </c>
      <c r="K61" s="456"/>
      <c r="L61" s="343">
        <f t="shared" si="7"/>
        <v>14.692418210661357</v>
      </c>
      <c r="M61" s="342">
        <v>14.692418210661357</v>
      </c>
      <c r="N61" s="342">
        <v>14.692418210661357</v>
      </c>
      <c r="O61" s="456"/>
      <c r="P61" s="343">
        <f t="shared" si="8"/>
        <v>14.692418210661357</v>
      </c>
      <c r="Q61" s="342">
        <v>0</v>
      </c>
      <c r="R61" s="342">
        <v>0</v>
      </c>
      <c r="S61" s="456"/>
      <c r="T61" s="343">
        <f t="shared" si="9"/>
        <v>0</v>
      </c>
      <c r="U61" s="342">
        <v>0</v>
      </c>
      <c r="V61" s="342">
        <v>0</v>
      </c>
      <c r="W61" s="456"/>
      <c r="X61" s="343">
        <f t="shared" si="10"/>
        <v>0</v>
      </c>
    </row>
    <row r="62" spans="1:24" s="250" customFormat="1" ht="31">
      <c r="A62" s="457"/>
      <c r="B62" s="75">
        <f>MAX(B37:B61)+1</f>
        <v>49</v>
      </c>
      <c r="C62" s="220" t="s">
        <v>161</v>
      </c>
      <c r="D62" s="217"/>
      <c r="E62" s="342">
        <v>18.544976951346754</v>
      </c>
      <c r="F62" s="506">
        <v>18.544976951346754</v>
      </c>
      <c r="G62" s="456"/>
      <c r="H62" s="343">
        <f t="shared" si="6"/>
        <v>18.544976951346754</v>
      </c>
      <c r="I62" s="342">
        <v>18.544976951346754</v>
      </c>
      <c r="J62" s="342">
        <v>18.544976951346754</v>
      </c>
      <c r="K62" s="456"/>
      <c r="L62" s="343">
        <f t="shared" si="7"/>
        <v>18.544976951346754</v>
      </c>
      <c r="M62" s="342">
        <v>18.544976951346754</v>
      </c>
      <c r="N62" s="342">
        <v>18.544976951346754</v>
      </c>
      <c r="O62" s="456"/>
      <c r="P62" s="343">
        <f t="shared" si="8"/>
        <v>18.544976951346754</v>
      </c>
      <c r="Q62" s="342">
        <v>18.544976951346754</v>
      </c>
      <c r="R62" s="342">
        <v>18.544976951346754</v>
      </c>
      <c r="S62" s="456"/>
      <c r="T62" s="343">
        <f t="shared" si="9"/>
        <v>18.544976951346754</v>
      </c>
      <c r="U62" s="342">
        <v>18.544976951346754</v>
      </c>
      <c r="V62" s="342">
        <v>18.544976951346754</v>
      </c>
      <c r="W62" s="456"/>
      <c r="X62" s="343">
        <f t="shared" si="10"/>
        <v>18.544976951346754</v>
      </c>
    </row>
    <row r="63" spans="1:24" s="250" customFormat="1">
      <c r="A63" s="457"/>
      <c r="B63" s="75">
        <v>50</v>
      </c>
      <c r="C63" s="220" t="s">
        <v>275</v>
      </c>
      <c r="D63" s="217"/>
      <c r="E63" s="342"/>
      <c r="F63" s="506">
        <v>-19.169003429651831</v>
      </c>
      <c r="G63" s="456"/>
      <c r="H63" s="343">
        <f>G63+F63</f>
        <v>-19.169003429651831</v>
      </c>
      <c r="I63" s="342"/>
      <c r="J63" s="342">
        <v>-19.169003429651831</v>
      </c>
      <c r="K63" s="456"/>
      <c r="L63" s="343">
        <f>K63+J63</f>
        <v>-19.169003429651831</v>
      </c>
      <c r="M63" s="342"/>
      <c r="N63" s="342">
        <v>-19.169003429651831</v>
      </c>
      <c r="O63" s="456"/>
      <c r="P63" s="343">
        <f>O63+N63</f>
        <v>-19.169003429651831</v>
      </c>
      <c r="Q63" s="342"/>
      <c r="R63" s="342">
        <v>0</v>
      </c>
      <c r="S63" s="456"/>
      <c r="T63" s="343">
        <f>S63+R63</f>
        <v>0</v>
      </c>
      <c r="U63" s="342"/>
      <c r="V63" s="342">
        <v>0</v>
      </c>
      <c r="W63" s="456"/>
      <c r="X63" s="343">
        <f>W63+V63</f>
        <v>0</v>
      </c>
    </row>
    <row r="64" spans="1:24" s="4" customFormat="1" ht="16.5" customHeight="1" thickBot="1">
      <c r="A64" s="455"/>
      <c r="B64" s="75">
        <v>51</v>
      </c>
      <c r="C64" s="222" t="s">
        <v>132</v>
      </c>
      <c r="D64" s="248"/>
      <c r="E64" s="251">
        <f>SUM(E59:E62)</f>
        <v>75.356491241037304</v>
      </c>
      <c r="F64" s="585">
        <f>SUM(F59:F63)</f>
        <v>58.444982608905811</v>
      </c>
      <c r="G64" s="252"/>
      <c r="H64" s="181">
        <f>SUM(H59:H63)</f>
        <v>58.444982608905811</v>
      </c>
      <c r="I64" s="251">
        <f>SUM(I59:I62)</f>
        <v>75.356491241037304</v>
      </c>
      <c r="J64" s="585">
        <f>SUM(J59:J63)</f>
        <v>58.444982608905811</v>
      </c>
      <c r="K64" s="252"/>
      <c r="L64" s="181">
        <f>SUM(L59:L63)</f>
        <v>58.444982608905811</v>
      </c>
      <c r="M64" s="251">
        <f>SUM(M59:M62)</f>
        <v>75.356491241037304</v>
      </c>
      <c r="N64" s="585">
        <f>SUM(N59:N63)</f>
        <v>58.444982608905811</v>
      </c>
      <c r="O64" s="252"/>
      <c r="P64" s="181">
        <f>SUM(P59:P63)</f>
        <v>58.444982608905811</v>
      </c>
      <c r="Q64" s="251">
        <f>SUM(Q59:Q62)</f>
        <v>166.16669617114178</v>
      </c>
      <c r="R64" s="585">
        <f>SUM(R59:R63)</f>
        <v>166.16669617114178</v>
      </c>
      <c r="S64" s="252"/>
      <c r="T64" s="181">
        <f>SUM(T59:T63)</f>
        <v>166.16669617114178</v>
      </c>
      <c r="U64" s="251">
        <f>SUM(U59:U62)</f>
        <v>166.16669617114178</v>
      </c>
      <c r="V64" s="585">
        <f>SUM(V59:V63)</f>
        <v>166.16669617114178</v>
      </c>
      <c r="W64" s="252"/>
      <c r="X64" s="181">
        <f>SUM(X59:X63)</f>
        <v>166.16669617114178</v>
      </c>
    </row>
    <row r="65" spans="1:24" s="6" customFormat="1" ht="15" customHeight="1">
      <c r="A65" s="453"/>
      <c r="B65" s="87"/>
      <c r="C65" s="93"/>
      <c r="D65" s="93"/>
      <c r="E65" s="87"/>
      <c r="F65" s="87"/>
      <c r="G65" s="93"/>
      <c r="H65" s="87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</row>
    <row r="66" spans="1:24" s="6" customFormat="1" ht="15" customHeight="1">
      <c r="A66" s="453"/>
      <c r="B66" s="87"/>
      <c r="C66" s="93"/>
      <c r="D66" s="93"/>
      <c r="E66" s="87"/>
      <c r="F66" s="87"/>
      <c r="G66" s="93"/>
      <c r="H66" s="87"/>
      <c r="I66" s="442"/>
      <c r="J66" s="442"/>
      <c r="K66" s="442"/>
      <c r="L66" s="442"/>
      <c r="M66" s="442"/>
      <c r="N66" s="442"/>
      <c r="O66" s="442"/>
      <c r="P66" s="442"/>
      <c r="Q66" s="442"/>
      <c r="R66" s="442"/>
      <c r="S66" s="442"/>
      <c r="T66" s="442"/>
      <c r="U66" s="442"/>
      <c r="V66" s="442"/>
      <c r="W66" s="442"/>
      <c r="X66" s="442"/>
    </row>
    <row r="67" spans="1:24" s="6" customFormat="1" ht="15" customHeight="1">
      <c r="A67" s="453"/>
      <c r="B67" s="87"/>
      <c r="C67" s="93"/>
      <c r="D67" s="93"/>
      <c r="E67" s="87"/>
      <c r="F67" s="87"/>
      <c r="G67" s="93"/>
      <c r="H67" s="87"/>
    </row>
    <row r="68" spans="1:24" s="6" customFormat="1" ht="15" customHeight="1">
      <c r="A68" s="453"/>
      <c r="B68" s="87"/>
      <c r="C68" s="93"/>
      <c r="D68" s="93"/>
      <c r="E68" s="87"/>
      <c r="F68" s="87"/>
      <c r="G68" s="93"/>
      <c r="H68" s="87"/>
    </row>
    <row r="69" spans="1:24" s="6" customFormat="1" ht="15" customHeight="1">
      <c r="A69" s="453"/>
      <c r="B69" s="87"/>
      <c r="C69" s="93"/>
      <c r="D69" s="93"/>
      <c r="E69" s="87"/>
      <c r="F69" s="87"/>
      <c r="G69" s="93"/>
      <c r="H69" s="87"/>
    </row>
    <row r="70" spans="1:24" s="6" customFormat="1" ht="15" customHeight="1">
      <c r="A70" s="453"/>
      <c r="B70" s="87"/>
      <c r="C70" s="93"/>
      <c r="D70" s="93"/>
      <c r="E70" s="87"/>
      <c r="F70" s="87"/>
      <c r="G70" s="93"/>
      <c r="H70" s="87"/>
    </row>
    <row r="71" spans="1:24" s="6" customFormat="1" ht="15" customHeight="1">
      <c r="A71" s="453"/>
      <c r="B71" s="87"/>
      <c r="C71" s="93"/>
      <c r="D71" s="93"/>
      <c r="E71" s="87"/>
      <c r="F71" s="87"/>
      <c r="G71" s="93"/>
      <c r="H71" s="87"/>
    </row>
    <row r="72" spans="1:24" s="6" customFormat="1" ht="15" customHeight="1">
      <c r="A72" s="453"/>
      <c r="B72" s="87"/>
      <c r="C72" s="93"/>
      <c r="D72" s="93"/>
      <c r="E72" s="87"/>
      <c r="F72" s="87"/>
      <c r="G72" s="93"/>
      <c r="H72" s="87"/>
    </row>
    <row r="73" spans="1:24" s="6" customFormat="1" ht="15" customHeight="1">
      <c r="A73" s="453"/>
      <c r="B73" s="87"/>
      <c r="C73" s="93"/>
      <c r="D73" s="93"/>
      <c r="E73" s="87"/>
      <c r="F73" s="87"/>
      <c r="G73" s="93"/>
      <c r="H73" s="87"/>
    </row>
    <row r="74" spans="1:24" s="6" customFormat="1" ht="15" customHeight="1">
      <c r="A74" s="453"/>
      <c r="B74" s="87"/>
      <c r="C74" s="93"/>
      <c r="D74" s="93"/>
      <c r="E74" s="87"/>
      <c r="F74" s="87"/>
      <c r="G74" s="93"/>
      <c r="H74" s="87"/>
    </row>
    <row r="75" spans="1:24" s="6" customFormat="1" ht="15" customHeight="1">
      <c r="A75" s="453"/>
      <c r="B75" s="87"/>
      <c r="C75" s="93"/>
      <c r="D75" s="93"/>
      <c r="E75" s="87"/>
      <c r="F75" s="87"/>
      <c r="G75" s="93"/>
      <c r="H75" s="87"/>
    </row>
    <row r="76" spans="1:24" s="6" customFormat="1" ht="15" customHeight="1">
      <c r="A76" s="453"/>
      <c r="B76" s="87"/>
      <c r="C76" s="93"/>
      <c r="D76" s="93"/>
      <c r="E76" s="87"/>
      <c r="F76" s="87"/>
      <c r="G76" s="93"/>
      <c r="H76" s="87"/>
    </row>
    <row r="77" spans="1:24" s="6" customFormat="1" ht="15" customHeight="1">
      <c r="A77" s="453"/>
      <c r="B77" s="87"/>
      <c r="C77" s="93"/>
      <c r="D77" s="93"/>
      <c r="E77" s="87"/>
      <c r="F77" s="87"/>
      <c r="G77" s="93"/>
      <c r="H77" s="87"/>
    </row>
    <row r="78" spans="1:24" s="6" customFormat="1" ht="15" customHeight="1">
      <c r="A78" s="453"/>
      <c r="B78" s="87"/>
      <c r="C78" s="93"/>
      <c r="D78" s="93"/>
      <c r="E78" s="87"/>
      <c r="F78" s="87"/>
      <c r="G78" s="93"/>
      <c r="H78" s="87"/>
    </row>
    <row r="79" spans="1:24" s="6" customFormat="1" ht="15" customHeight="1">
      <c r="A79" s="453"/>
      <c r="B79" s="87"/>
      <c r="C79" s="93"/>
      <c r="D79" s="93"/>
      <c r="E79" s="87"/>
      <c r="F79" s="87"/>
      <c r="G79" s="93"/>
      <c r="H79" s="87"/>
    </row>
    <row r="80" spans="1:24" s="6" customFormat="1" ht="15" customHeight="1">
      <c r="A80" s="453"/>
      <c r="B80" s="87"/>
      <c r="C80" s="93"/>
      <c r="D80" s="93"/>
      <c r="E80" s="87"/>
      <c r="F80" s="87"/>
      <c r="G80" s="93"/>
      <c r="H80" s="87"/>
    </row>
    <row r="81" spans="1:8" s="6" customFormat="1" ht="15" customHeight="1">
      <c r="A81" s="453"/>
      <c r="B81" s="87"/>
      <c r="C81" s="93"/>
      <c r="D81" s="93"/>
      <c r="E81" s="87"/>
      <c r="F81" s="87"/>
      <c r="G81" s="93"/>
      <c r="H81" s="87"/>
    </row>
    <row r="82" spans="1:8" s="6" customFormat="1" ht="15" customHeight="1">
      <c r="A82" s="453"/>
      <c r="B82" s="87"/>
      <c r="C82" s="93"/>
      <c r="D82" s="93"/>
      <c r="E82" s="87"/>
      <c r="F82" s="87"/>
      <c r="G82" s="93"/>
      <c r="H82" s="87"/>
    </row>
    <row r="83" spans="1:8" s="6" customFormat="1" ht="15" customHeight="1">
      <c r="A83" s="453"/>
      <c r="B83" s="87"/>
      <c r="C83" s="93"/>
      <c r="D83" s="93"/>
      <c r="E83" s="87"/>
      <c r="F83" s="87"/>
      <c r="G83" s="93"/>
      <c r="H83" s="87"/>
    </row>
    <row r="84" spans="1:8" s="6" customFormat="1" ht="15" customHeight="1">
      <c r="A84" s="453"/>
      <c r="B84" s="87"/>
      <c r="C84" s="93"/>
      <c r="D84" s="93"/>
      <c r="E84" s="87"/>
      <c r="F84" s="87"/>
      <c r="G84" s="93"/>
      <c r="H84" s="87"/>
    </row>
    <row r="85" spans="1:8" s="6" customFormat="1" ht="15" customHeight="1">
      <c r="A85" s="453"/>
      <c r="B85" s="87"/>
      <c r="C85" s="93"/>
      <c r="D85" s="93"/>
      <c r="E85" s="87"/>
      <c r="F85" s="87"/>
      <c r="G85" s="93"/>
      <c r="H85" s="87"/>
    </row>
    <row r="86" spans="1:8" s="6" customFormat="1" ht="15" customHeight="1">
      <c r="A86" s="453"/>
      <c r="B86" s="87"/>
      <c r="C86" s="93"/>
      <c r="D86" s="93"/>
      <c r="E86" s="87"/>
      <c r="F86" s="87"/>
      <c r="G86" s="93"/>
      <c r="H86" s="87"/>
    </row>
    <row r="87" spans="1:8" s="6" customFormat="1" ht="15" customHeight="1">
      <c r="A87" s="453"/>
      <c r="B87" s="87"/>
      <c r="C87" s="93"/>
      <c r="D87" s="93"/>
      <c r="E87" s="87"/>
      <c r="F87" s="87"/>
      <c r="G87" s="93"/>
      <c r="H87" s="87"/>
    </row>
    <row r="88" spans="1:8" s="6" customFormat="1" ht="15" customHeight="1">
      <c r="A88" s="453"/>
      <c r="B88" s="87"/>
      <c r="C88" s="93"/>
      <c r="D88" s="93"/>
      <c r="E88" s="87"/>
      <c r="F88" s="87"/>
      <c r="G88" s="93"/>
      <c r="H88" s="87"/>
    </row>
    <row r="89" spans="1:8" s="6" customFormat="1" ht="15" customHeight="1">
      <c r="A89" s="453"/>
      <c r="B89" s="87"/>
      <c r="C89" s="93"/>
      <c r="D89" s="93"/>
      <c r="E89" s="87"/>
      <c r="F89" s="87"/>
      <c r="G89" s="93"/>
      <c r="H89" s="87"/>
    </row>
    <row r="90" spans="1:8" s="6" customFormat="1" ht="15" customHeight="1">
      <c r="A90" s="453"/>
      <c r="B90" s="87"/>
      <c r="C90" s="93"/>
      <c r="D90" s="93"/>
      <c r="E90" s="87"/>
      <c r="F90" s="87"/>
      <c r="G90" s="93"/>
      <c r="H90" s="87"/>
    </row>
    <row r="91" spans="1:8" s="6" customFormat="1" ht="15" customHeight="1">
      <c r="A91" s="453"/>
      <c r="B91" s="87"/>
      <c r="C91" s="93"/>
      <c r="D91" s="93"/>
      <c r="E91" s="87"/>
      <c r="F91" s="87"/>
      <c r="G91" s="93"/>
      <c r="H91" s="87"/>
    </row>
    <row r="92" spans="1:8" s="6" customFormat="1" ht="15" customHeight="1">
      <c r="A92" s="453"/>
      <c r="B92" s="87"/>
      <c r="C92" s="93"/>
      <c r="D92" s="93"/>
      <c r="E92" s="87"/>
      <c r="F92" s="87"/>
      <c r="G92" s="93"/>
      <c r="H92" s="87"/>
    </row>
    <row r="93" spans="1:8" s="6" customFormat="1" ht="15" customHeight="1">
      <c r="A93" s="453"/>
      <c r="B93" s="87"/>
      <c r="C93" s="93"/>
      <c r="D93" s="93"/>
      <c r="E93" s="87"/>
      <c r="F93" s="87"/>
      <c r="G93" s="93"/>
      <c r="H93" s="87"/>
    </row>
    <row r="94" spans="1:8" s="6" customFormat="1" ht="15" customHeight="1">
      <c r="A94" s="453"/>
      <c r="B94" s="87"/>
      <c r="C94" s="93"/>
      <c r="D94" s="93"/>
      <c r="E94" s="87"/>
      <c r="F94" s="87"/>
      <c r="G94" s="93"/>
      <c r="H94" s="87"/>
    </row>
    <row r="95" spans="1:8" s="6" customFormat="1" ht="15" customHeight="1">
      <c r="A95" s="453"/>
      <c r="B95" s="87"/>
      <c r="C95" s="93"/>
      <c r="D95" s="93"/>
      <c r="E95" s="87"/>
      <c r="F95" s="87"/>
      <c r="G95" s="93"/>
      <c r="H95" s="87"/>
    </row>
    <row r="96" spans="1:8" s="6" customFormat="1" ht="15" customHeight="1">
      <c r="A96" s="453"/>
      <c r="B96" s="87"/>
      <c r="C96" s="93"/>
      <c r="D96" s="93"/>
      <c r="E96" s="87"/>
      <c r="F96" s="87"/>
      <c r="G96" s="93"/>
      <c r="H96" s="87"/>
    </row>
    <row r="97" spans="1:8" s="6" customFormat="1" ht="15" customHeight="1">
      <c r="A97" s="453"/>
      <c r="B97" s="87"/>
      <c r="C97" s="93"/>
      <c r="D97" s="93"/>
      <c r="E97" s="87"/>
      <c r="F97" s="87"/>
      <c r="G97" s="93"/>
      <c r="H97" s="87"/>
    </row>
    <row r="98" spans="1:8" s="6" customFormat="1" ht="15" customHeight="1">
      <c r="A98" s="453"/>
      <c r="B98" s="87"/>
      <c r="C98" s="93"/>
      <c r="D98" s="93"/>
      <c r="E98" s="87"/>
      <c r="F98" s="87"/>
      <c r="G98" s="93"/>
      <c r="H98" s="87"/>
    </row>
    <row r="99" spans="1:8" s="6" customFormat="1" ht="15" customHeight="1">
      <c r="A99" s="453"/>
      <c r="B99" s="87"/>
      <c r="C99" s="93"/>
      <c r="D99" s="93"/>
      <c r="E99" s="87"/>
      <c r="F99" s="87"/>
      <c r="G99" s="93"/>
      <c r="H99" s="87"/>
    </row>
    <row r="100" spans="1:8" s="6" customFormat="1" ht="15" customHeight="1">
      <c r="A100" s="453"/>
      <c r="B100" s="87"/>
      <c r="C100" s="93"/>
      <c r="D100" s="93"/>
      <c r="E100" s="87"/>
      <c r="F100" s="87"/>
      <c r="G100" s="93"/>
      <c r="H100" s="87"/>
    </row>
    <row r="101" spans="1:8" s="6" customFormat="1" ht="15" customHeight="1">
      <c r="A101" s="453"/>
      <c r="B101" s="87"/>
      <c r="C101" s="93"/>
      <c r="D101" s="93"/>
      <c r="E101" s="87"/>
      <c r="F101" s="87"/>
      <c r="G101" s="93"/>
      <c r="H101" s="87"/>
    </row>
    <row r="102" spans="1:8" s="6" customFormat="1" ht="15" customHeight="1">
      <c r="A102" s="453"/>
      <c r="B102" s="87"/>
      <c r="C102" s="93"/>
      <c r="D102" s="93"/>
      <c r="E102" s="87"/>
      <c r="F102" s="87"/>
      <c r="G102" s="93"/>
      <c r="H102" s="87"/>
    </row>
    <row r="103" spans="1:8" s="6" customFormat="1" ht="15" customHeight="1">
      <c r="A103" s="453"/>
      <c r="B103" s="87"/>
      <c r="C103" s="93"/>
      <c r="D103" s="93"/>
      <c r="E103" s="87"/>
      <c r="F103" s="87"/>
      <c r="G103" s="93"/>
      <c r="H103" s="87"/>
    </row>
    <row r="104" spans="1:8" s="6" customFormat="1" ht="15" customHeight="1">
      <c r="A104" s="453"/>
      <c r="B104" s="87"/>
      <c r="C104" s="93"/>
      <c r="D104" s="93"/>
      <c r="E104" s="87"/>
      <c r="F104" s="87"/>
      <c r="G104" s="93"/>
      <c r="H104" s="87"/>
    </row>
    <row r="105" spans="1:8" s="6" customFormat="1" ht="15" customHeight="1">
      <c r="A105" s="453"/>
      <c r="B105" s="87"/>
      <c r="C105" s="93"/>
      <c r="D105" s="93"/>
      <c r="E105" s="87"/>
      <c r="F105" s="87"/>
      <c r="G105" s="93"/>
      <c r="H105" s="87"/>
    </row>
    <row r="106" spans="1:8" s="6" customFormat="1" ht="15" customHeight="1">
      <c r="A106" s="453"/>
      <c r="B106" s="87"/>
      <c r="C106" s="93"/>
      <c r="D106" s="93"/>
      <c r="E106" s="87"/>
      <c r="F106" s="87"/>
      <c r="G106" s="93"/>
      <c r="H106" s="87"/>
    </row>
    <row r="107" spans="1:8" s="6" customFormat="1" ht="15" customHeight="1">
      <c r="A107" s="453"/>
      <c r="B107" s="87"/>
      <c r="C107" s="93"/>
      <c r="D107" s="93"/>
      <c r="E107" s="87"/>
      <c r="F107" s="87"/>
      <c r="G107" s="93"/>
      <c r="H107" s="87"/>
    </row>
    <row r="108" spans="1:8" s="6" customFormat="1" ht="15" customHeight="1">
      <c r="A108" s="453"/>
      <c r="B108" s="87"/>
      <c r="C108" s="93"/>
      <c r="D108" s="93"/>
      <c r="E108" s="87"/>
      <c r="F108" s="87"/>
      <c r="G108" s="93"/>
      <c r="H108" s="87"/>
    </row>
    <row r="109" spans="1:8" s="6" customFormat="1" ht="15" customHeight="1">
      <c r="A109" s="453"/>
      <c r="B109" s="87"/>
      <c r="C109" s="93"/>
      <c r="D109" s="93"/>
      <c r="E109" s="87"/>
      <c r="F109" s="87"/>
      <c r="G109" s="93"/>
      <c r="H109" s="87"/>
    </row>
    <row r="110" spans="1:8" s="6" customFormat="1" ht="15" customHeight="1">
      <c r="A110" s="453"/>
      <c r="B110" s="87"/>
      <c r="C110" s="93"/>
      <c r="D110" s="93"/>
      <c r="E110" s="87"/>
      <c r="F110" s="87"/>
      <c r="G110" s="93"/>
      <c r="H110" s="87"/>
    </row>
    <row r="111" spans="1:8" s="6" customFormat="1" ht="15" customHeight="1">
      <c r="A111" s="453"/>
      <c r="B111" s="87"/>
      <c r="C111" s="93"/>
      <c r="D111" s="93"/>
      <c r="E111" s="87"/>
      <c r="F111" s="87"/>
      <c r="G111" s="93"/>
      <c r="H111" s="87"/>
    </row>
    <row r="112" spans="1:8" s="6" customFormat="1" ht="15" customHeight="1">
      <c r="A112" s="453"/>
      <c r="B112" s="87"/>
      <c r="C112" s="93"/>
      <c r="D112" s="93"/>
      <c r="E112" s="87"/>
      <c r="F112" s="87"/>
      <c r="G112" s="93"/>
      <c r="H112" s="87"/>
    </row>
    <row r="113" spans="1:8" s="6" customFormat="1" ht="15" customHeight="1">
      <c r="A113" s="453"/>
      <c r="B113" s="87"/>
      <c r="C113" s="93"/>
      <c r="D113" s="93"/>
      <c r="E113" s="87"/>
      <c r="F113" s="87"/>
      <c r="G113" s="93"/>
      <c r="H113" s="87"/>
    </row>
    <row r="114" spans="1:8" s="6" customFormat="1" ht="15" customHeight="1">
      <c r="A114" s="453"/>
      <c r="B114" s="87"/>
      <c r="C114" s="93"/>
      <c r="D114" s="93"/>
      <c r="E114" s="87"/>
      <c r="F114" s="87"/>
      <c r="G114" s="93"/>
      <c r="H114" s="87"/>
    </row>
    <row r="115" spans="1:8" s="6" customFormat="1" ht="15" customHeight="1">
      <c r="A115" s="453"/>
      <c r="B115" s="87"/>
      <c r="C115" s="93"/>
      <c r="D115" s="93"/>
      <c r="E115" s="87"/>
      <c r="F115" s="87"/>
      <c r="G115" s="93"/>
      <c r="H115" s="87"/>
    </row>
    <row r="116" spans="1:8" s="6" customFormat="1" ht="15" customHeight="1">
      <c r="A116" s="453"/>
      <c r="B116" s="87"/>
      <c r="C116" s="93"/>
      <c r="D116" s="93"/>
      <c r="E116" s="87"/>
      <c r="F116" s="87"/>
      <c r="G116" s="93"/>
      <c r="H116" s="87"/>
    </row>
    <row r="117" spans="1:8" s="6" customFormat="1" ht="15" customHeight="1">
      <c r="A117" s="453"/>
      <c r="B117" s="87"/>
      <c r="C117" s="93"/>
      <c r="D117" s="93"/>
      <c r="E117" s="87"/>
      <c r="F117" s="87"/>
      <c r="G117" s="93"/>
      <c r="H117" s="87"/>
    </row>
    <row r="118" spans="1:8" s="6" customFormat="1" ht="15" customHeight="1">
      <c r="A118" s="453"/>
      <c r="B118" s="87"/>
      <c r="C118" s="93"/>
      <c r="D118" s="93"/>
      <c r="E118" s="87"/>
      <c r="F118" s="87"/>
      <c r="G118" s="93"/>
      <c r="H118" s="87"/>
    </row>
    <row r="119" spans="1:8" s="6" customFormat="1" ht="15" customHeight="1">
      <c r="A119" s="453"/>
      <c r="B119" s="87"/>
      <c r="C119" s="93"/>
      <c r="D119" s="93"/>
      <c r="E119" s="87"/>
      <c r="F119" s="87"/>
      <c r="G119" s="93"/>
      <c r="H119" s="87"/>
    </row>
    <row r="120" spans="1:8" s="6" customFormat="1" ht="15" customHeight="1">
      <c r="A120" s="453"/>
      <c r="B120" s="87"/>
      <c r="C120" s="93"/>
      <c r="D120" s="93"/>
      <c r="E120" s="87"/>
      <c r="F120" s="87"/>
      <c r="G120" s="93"/>
      <c r="H120" s="87"/>
    </row>
    <row r="121" spans="1:8" s="6" customFormat="1" ht="15" customHeight="1">
      <c r="A121" s="453"/>
      <c r="B121" s="87"/>
      <c r="C121" s="93"/>
      <c r="D121" s="93"/>
      <c r="E121" s="87"/>
      <c r="F121" s="87"/>
      <c r="G121" s="93"/>
      <c r="H121" s="87"/>
    </row>
    <row r="122" spans="1:8" s="6" customFormat="1" ht="15" customHeight="1">
      <c r="A122" s="453"/>
      <c r="B122" s="87"/>
      <c r="C122" s="93"/>
      <c r="D122" s="93"/>
      <c r="E122" s="87"/>
      <c r="F122" s="87"/>
      <c r="G122" s="93"/>
      <c r="H122" s="87"/>
    </row>
    <row r="123" spans="1:8" s="6" customFormat="1" ht="15" customHeight="1">
      <c r="A123" s="453"/>
      <c r="B123" s="87"/>
      <c r="C123" s="93"/>
      <c r="D123" s="93"/>
      <c r="E123" s="87"/>
      <c r="F123" s="87"/>
      <c r="G123" s="93"/>
      <c r="H123" s="87"/>
    </row>
    <row r="124" spans="1:8" s="6" customFormat="1" ht="15" customHeight="1">
      <c r="A124" s="453"/>
      <c r="B124" s="87"/>
      <c r="C124" s="93"/>
      <c r="D124" s="93"/>
      <c r="E124" s="87"/>
      <c r="F124" s="87"/>
      <c r="G124" s="93"/>
      <c r="H124" s="87"/>
    </row>
    <row r="125" spans="1:8" s="6" customFormat="1" ht="15" customHeight="1">
      <c r="A125" s="453"/>
      <c r="B125" s="87"/>
      <c r="C125" s="93"/>
      <c r="D125" s="93"/>
      <c r="E125" s="87"/>
      <c r="F125" s="87"/>
      <c r="G125" s="93"/>
      <c r="H125" s="87"/>
    </row>
    <row r="126" spans="1:8" s="6" customFormat="1" ht="15" customHeight="1">
      <c r="A126" s="453"/>
      <c r="B126" s="87"/>
      <c r="C126" s="93"/>
      <c r="D126" s="93"/>
      <c r="E126" s="87"/>
      <c r="F126" s="87"/>
      <c r="G126" s="93"/>
      <c r="H126" s="87"/>
    </row>
    <row r="127" spans="1:8" s="6" customFormat="1" ht="15" customHeight="1">
      <c r="A127" s="453"/>
      <c r="B127" s="87"/>
      <c r="C127" s="93"/>
      <c r="D127" s="93"/>
      <c r="E127" s="87"/>
      <c r="F127" s="87"/>
      <c r="G127" s="93"/>
      <c r="H127" s="87"/>
    </row>
    <row r="128" spans="1:8" s="6" customFormat="1" ht="15" customHeight="1">
      <c r="A128" s="453"/>
      <c r="B128" s="87"/>
      <c r="C128" s="93"/>
      <c r="D128" s="93"/>
      <c r="E128" s="87"/>
      <c r="F128" s="87"/>
      <c r="G128" s="93"/>
      <c r="H128" s="87"/>
    </row>
    <row r="129" spans="1:8" s="6" customFormat="1" ht="15" customHeight="1">
      <c r="A129" s="453"/>
      <c r="B129" s="87"/>
      <c r="C129" s="93"/>
      <c r="D129" s="93"/>
      <c r="E129" s="87"/>
      <c r="F129" s="87"/>
      <c r="G129" s="93"/>
      <c r="H129" s="87"/>
    </row>
    <row r="130" spans="1:8" s="6" customFormat="1" ht="15" customHeight="1">
      <c r="A130" s="453"/>
      <c r="B130" s="87"/>
      <c r="C130" s="93"/>
      <c r="D130" s="93"/>
      <c r="E130" s="87"/>
      <c r="F130" s="87"/>
      <c r="G130" s="93"/>
      <c r="H130" s="87"/>
    </row>
    <row r="131" spans="1:8" s="6" customFormat="1" ht="15" customHeight="1">
      <c r="A131" s="453"/>
      <c r="B131" s="87"/>
      <c r="C131" s="93"/>
      <c r="D131" s="93"/>
      <c r="E131" s="87"/>
      <c r="F131" s="87"/>
      <c r="G131" s="93"/>
      <c r="H131" s="87"/>
    </row>
    <row r="132" spans="1:8" s="6" customFormat="1" ht="15" customHeight="1">
      <c r="A132" s="453"/>
      <c r="B132" s="87"/>
      <c r="C132" s="93"/>
      <c r="D132" s="93"/>
      <c r="E132" s="87"/>
      <c r="F132" s="87"/>
      <c r="G132" s="93"/>
      <c r="H132" s="87"/>
    </row>
    <row r="133" spans="1:8" s="6" customFormat="1" ht="15" customHeight="1">
      <c r="A133" s="453"/>
      <c r="B133" s="87"/>
      <c r="C133" s="93"/>
      <c r="D133" s="93"/>
      <c r="E133" s="87"/>
      <c r="F133" s="87"/>
      <c r="G133" s="93"/>
      <c r="H133" s="87"/>
    </row>
    <row r="134" spans="1:8" s="6" customFormat="1" ht="15" customHeight="1">
      <c r="A134" s="453"/>
      <c r="B134" s="87"/>
      <c r="C134" s="93"/>
      <c r="D134" s="93"/>
      <c r="E134" s="87"/>
      <c r="F134" s="87"/>
      <c r="G134" s="93"/>
      <c r="H134" s="87"/>
    </row>
    <row r="135" spans="1:8" s="6" customFormat="1" ht="15" customHeight="1">
      <c r="A135" s="453"/>
      <c r="B135" s="87"/>
      <c r="C135" s="93"/>
      <c r="D135" s="93"/>
      <c r="E135" s="87"/>
      <c r="F135" s="87"/>
      <c r="G135" s="93"/>
      <c r="H135" s="87"/>
    </row>
    <row r="136" spans="1:8" s="6" customFormat="1" ht="15" customHeight="1">
      <c r="A136" s="453"/>
      <c r="B136" s="87"/>
      <c r="C136" s="93"/>
      <c r="D136" s="93"/>
      <c r="E136" s="87"/>
      <c r="F136" s="87"/>
      <c r="G136" s="93"/>
      <c r="H136" s="87"/>
    </row>
    <row r="137" spans="1:8" s="6" customFormat="1" ht="15" customHeight="1">
      <c r="A137" s="453"/>
      <c r="B137" s="87"/>
      <c r="C137" s="93"/>
      <c r="D137" s="93"/>
      <c r="E137" s="87"/>
      <c r="F137" s="87"/>
      <c r="G137" s="93"/>
      <c r="H137" s="87"/>
    </row>
    <row r="138" spans="1:8" s="6" customFormat="1" ht="15" customHeight="1">
      <c r="A138" s="453"/>
      <c r="B138" s="87"/>
      <c r="C138" s="93"/>
      <c r="D138" s="93"/>
      <c r="E138" s="87"/>
      <c r="F138" s="87"/>
      <c r="G138" s="93"/>
      <c r="H138" s="87"/>
    </row>
    <row r="139" spans="1:8" s="6" customFormat="1" ht="15" customHeight="1">
      <c r="A139" s="453"/>
      <c r="B139" s="87"/>
      <c r="C139" s="93"/>
      <c r="D139" s="93"/>
      <c r="E139" s="87"/>
      <c r="F139" s="87"/>
      <c r="G139" s="93"/>
      <c r="H139" s="87"/>
    </row>
    <row r="140" spans="1:8" s="6" customFormat="1" ht="15" customHeight="1">
      <c r="A140" s="453"/>
      <c r="B140" s="87"/>
      <c r="C140" s="93"/>
      <c r="D140" s="93"/>
      <c r="E140" s="87"/>
      <c r="F140" s="87"/>
      <c r="G140" s="93"/>
      <c r="H140" s="87"/>
    </row>
    <row r="141" spans="1:8" s="6" customFormat="1" ht="15" customHeight="1">
      <c r="A141" s="453"/>
      <c r="B141" s="87"/>
      <c r="C141" s="93"/>
      <c r="D141" s="93"/>
      <c r="E141" s="87"/>
      <c r="F141" s="87"/>
      <c r="G141" s="93"/>
      <c r="H141" s="87"/>
    </row>
    <row r="142" spans="1:8" s="6" customFormat="1" ht="15" customHeight="1">
      <c r="A142" s="453"/>
      <c r="B142" s="87"/>
      <c r="C142" s="93"/>
      <c r="D142" s="93"/>
      <c r="E142" s="87"/>
      <c r="F142" s="87"/>
      <c r="G142" s="93"/>
      <c r="H142" s="87"/>
    </row>
    <row r="143" spans="1:8" s="6" customFormat="1" ht="15" customHeight="1">
      <c r="A143" s="453"/>
      <c r="B143" s="87"/>
      <c r="C143" s="93"/>
      <c r="D143" s="93"/>
      <c r="E143" s="87"/>
      <c r="F143" s="87"/>
      <c r="G143" s="93"/>
      <c r="H143" s="87"/>
    </row>
    <row r="144" spans="1:8" s="6" customFormat="1" ht="15" customHeight="1">
      <c r="A144" s="453"/>
      <c r="B144" s="87"/>
      <c r="C144" s="93"/>
      <c r="D144" s="93"/>
      <c r="E144" s="87"/>
      <c r="F144" s="87"/>
      <c r="G144" s="93"/>
      <c r="H144" s="87"/>
    </row>
    <row r="145" spans="1:8" s="6" customFormat="1" ht="15" customHeight="1">
      <c r="A145" s="453"/>
      <c r="B145" s="87"/>
      <c r="C145" s="93"/>
      <c r="D145" s="93"/>
      <c r="E145" s="87"/>
      <c r="F145" s="87"/>
      <c r="G145" s="93"/>
      <c r="H145" s="87"/>
    </row>
    <row r="146" spans="1:8" s="6" customFormat="1" ht="15" customHeight="1">
      <c r="A146" s="453"/>
      <c r="B146" s="87"/>
      <c r="C146" s="93"/>
      <c r="D146" s="93"/>
      <c r="E146" s="87"/>
      <c r="F146" s="87"/>
      <c r="G146" s="93"/>
      <c r="H146" s="87"/>
    </row>
    <row r="147" spans="1:8" s="6" customFormat="1" ht="15" customHeight="1">
      <c r="A147" s="453"/>
      <c r="B147" s="87"/>
      <c r="C147" s="93"/>
      <c r="D147" s="93"/>
      <c r="E147" s="87"/>
      <c r="F147" s="87"/>
      <c r="G147" s="93"/>
      <c r="H147" s="87"/>
    </row>
    <row r="148" spans="1:8" s="6" customFormat="1" ht="15" customHeight="1">
      <c r="A148" s="453"/>
      <c r="B148" s="87"/>
      <c r="C148" s="93"/>
      <c r="D148" s="93"/>
      <c r="E148" s="87"/>
      <c r="F148" s="87"/>
      <c r="G148" s="93"/>
      <c r="H148" s="87"/>
    </row>
    <row r="149" spans="1:8" s="6" customFormat="1" ht="15" customHeight="1">
      <c r="A149" s="453"/>
      <c r="B149" s="87"/>
      <c r="C149" s="93"/>
      <c r="D149" s="93"/>
      <c r="E149" s="87"/>
      <c r="F149" s="87"/>
      <c r="G149" s="93"/>
      <c r="H149" s="87"/>
    </row>
    <row r="150" spans="1:8" s="6" customFormat="1" ht="15" customHeight="1">
      <c r="A150" s="453"/>
      <c r="B150" s="87"/>
      <c r="C150" s="93"/>
      <c r="D150" s="93"/>
      <c r="E150" s="87"/>
      <c r="F150" s="87"/>
      <c r="G150" s="93"/>
      <c r="H150" s="87"/>
    </row>
    <row r="151" spans="1:8" s="6" customFormat="1" ht="15" customHeight="1">
      <c r="A151" s="453"/>
      <c r="B151" s="87"/>
      <c r="C151" s="93"/>
      <c r="D151" s="93"/>
      <c r="E151" s="87"/>
      <c r="F151" s="87"/>
      <c r="G151" s="93"/>
      <c r="H151" s="87"/>
    </row>
    <row r="152" spans="1:8" s="6" customFormat="1" ht="15" customHeight="1">
      <c r="A152" s="453"/>
      <c r="B152" s="87"/>
      <c r="C152" s="93"/>
      <c r="D152" s="93"/>
      <c r="E152" s="87"/>
      <c r="F152" s="87"/>
      <c r="G152" s="93"/>
      <c r="H152" s="87"/>
    </row>
    <row r="153" spans="1:8" s="6" customFormat="1" ht="15" customHeight="1">
      <c r="A153" s="453"/>
      <c r="B153" s="87"/>
      <c r="C153" s="93"/>
      <c r="D153" s="93"/>
      <c r="E153" s="87"/>
      <c r="F153" s="87"/>
      <c r="G153" s="93"/>
      <c r="H153" s="87"/>
    </row>
    <row r="154" spans="1:8" s="6" customFormat="1" ht="15" customHeight="1">
      <c r="A154" s="453"/>
      <c r="B154" s="87"/>
      <c r="C154" s="93"/>
      <c r="D154" s="93"/>
      <c r="E154" s="87"/>
      <c r="F154" s="87"/>
      <c r="G154" s="93"/>
      <c r="H154" s="87"/>
    </row>
    <row r="155" spans="1:8" s="6" customFormat="1" ht="15" customHeight="1">
      <c r="A155" s="453"/>
      <c r="B155" s="87"/>
      <c r="C155" s="93"/>
      <c r="D155" s="93"/>
      <c r="E155" s="87"/>
      <c r="F155" s="87"/>
      <c r="G155" s="93"/>
      <c r="H155" s="87"/>
    </row>
    <row r="156" spans="1:8" s="6" customFormat="1" ht="15" customHeight="1">
      <c r="A156" s="453"/>
      <c r="B156" s="87"/>
      <c r="C156" s="93"/>
      <c r="D156" s="93"/>
      <c r="E156" s="87"/>
      <c r="F156" s="87"/>
      <c r="G156" s="93"/>
      <c r="H156" s="87"/>
    </row>
    <row r="157" spans="1:8" s="6" customFormat="1" ht="15" customHeight="1">
      <c r="A157" s="453"/>
      <c r="B157" s="87"/>
      <c r="C157" s="93"/>
      <c r="D157" s="93"/>
      <c r="E157" s="87"/>
      <c r="F157" s="87"/>
      <c r="G157" s="93"/>
      <c r="H157" s="87"/>
    </row>
    <row r="158" spans="1:8" s="6" customFormat="1" ht="15" customHeight="1">
      <c r="A158" s="453"/>
      <c r="B158" s="87"/>
      <c r="C158" s="93"/>
      <c r="D158" s="93"/>
      <c r="E158" s="87"/>
      <c r="F158" s="87"/>
      <c r="G158" s="93"/>
      <c r="H158" s="87"/>
    </row>
    <row r="159" spans="1:8" s="6" customFormat="1" ht="15" customHeight="1">
      <c r="A159" s="453"/>
      <c r="B159" s="87"/>
      <c r="C159" s="93"/>
      <c r="D159" s="93"/>
      <c r="E159" s="87"/>
      <c r="F159" s="87"/>
      <c r="G159" s="93"/>
      <c r="H159" s="87"/>
    </row>
    <row r="160" spans="1:8" s="6" customFormat="1" ht="15" customHeight="1">
      <c r="A160" s="453"/>
      <c r="B160" s="87"/>
      <c r="C160" s="93"/>
      <c r="D160" s="93"/>
      <c r="E160" s="87"/>
      <c r="F160" s="87"/>
      <c r="G160" s="93"/>
      <c r="H160" s="87"/>
    </row>
    <row r="161" spans="1:8" s="6" customFormat="1" ht="15" customHeight="1">
      <c r="A161" s="453"/>
      <c r="B161" s="87"/>
      <c r="C161" s="93"/>
      <c r="D161" s="93"/>
      <c r="E161" s="87"/>
      <c r="F161" s="87"/>
      <c r="G161" s="93"/>
      <c r="H161" s="87"/>
    </row>
    <row r="162" spans="1:8" s="6" customFormat="1" ht="15" customHeight="1">
      <c r="A162" s="453"/>
      <c r="B162" s="87"/>
      <c r="C162" s="93"/>
      <c r="D162" s="93"/>
      <c r="E162" s="87"/>
      <c r="F162" s="87"/>
      <c r="G162" s="93"/>
      <c r="H162" s="87"/>
    </row>
    <row r="163" spans="1:8" s="6" customFormat="1" ht="15" customHeight="1">
      <c r="A163" s="453"/>
      <c r="B163" s="87"/>
      <c r="C163" s="93"/>
      <c r="D163" s="93"/>
      <c r="E163" s="87"/>
      <c r="F163" s="87"/>
      <c r="G163" s="93"/>
      <c r="H163" s="87"/>
    </row>
    <row r="164" spans="1:8" s="6" customFormat="1" ht="15" customHeight="1">
      <c r="A164" s="453"/>
      <c r="B164" s="87"/>
      <c r="C164" s="93"/>
      <c r="D164" s="93"/>
      <c r="E164" s="87"/>
      <c r="F164" s="87"/>
      <c r="G164" s="93"/>
      <c r="H164" s="87"/>
    </row>
    <row r="165" spans="1:8" s="6" customFormat="1" ht="15" customHeight="1">
      <c r="A165" s="453"/>
      <c r="B165" s="87"/>
      <c r="C165" s="93"/>
      <c r="D165" s="93"/>
      <c r="E165" s="87"/>
      <c r="F165" s="87"/>
      <c r="G165" s="93"/>
      <c r="H165" s="87"/>
    </row>
    <row r="166" spans="1:8" s="6" customFormat="1" ht="15" customHeight="1">
      <c r="A166" s="453"/>
      <c r="B166" s="87"/>
      <c r="C166" s="93"/>
      <c r="D166" s="93"/>
      <c r="E166" s="87"/>
      <c r="F166" s="87"/>
      <c r="G166" s="93"/>
      <c r="H166" s="87"/>
    </row>
    <row r="167" spans="1:8" s="6" customFormat="1" ht="15" customHeight="1">
      <c r="A167" s="453"/>
      <c r="B167" s="87"/>
      <c r="C167" s="93"/>
      <c r="D167" s="93"/>
      <c r="E167" s="87"/>
      <c r="F167" s="87"/>
      <c r="G167" s="93"/>
      <c r="H167" s="87"/>
    </row>
    <row r="168" spans="1:8" s="6" customFormat="1" ht="15" customHeight="1">
      <c r="A168" s="453"/>
      <c r="B168" s="87"/>
      <c r="C168" s="93"/>
      <c r="D168" s="93"/>
      <c r="E168" s="87"/>
      <c r="F168" s="87"/>
      <c r="G168" s="93"/>
      <c r="H168" s="87"/>
    </row>
    <row r="169" spans="1:8" s="6" customFormat="1" ht="15" customHeight="1">
      <c r="A169" s="453"/>
      <c r="B169" s="87"/>
      <c r="C169" s="93"/>
      <c r="D169" s="93"/>
      <c r="E169" s="87"/>
      <c r="F169" s="87"/>
      <c r="G169" s="93"/>
      <c r="H169" s="87"/>
    </row>
    <row r="170" spans="1:8" s="6" customFormat="1" ht="15" customHeight="1">
      <c r="A170" s="453"/>
      <c r="B170" s="87"/>
      <c r="C170" s="93"/>
      <c r="D170" s="93"/>
      <c r="E170" s="87"/>
      <c r="F170" s="87"/>
      <c r="G170" s="93"/>
      <c r="H170" s="87"/>
    </row>
    <row r="171" spans="1:8" s="6" customFormat="1" ht="15" customHeight="1">
      <c r="A171" s="453"/>
      <c r="B171" s="87"/>
      <c r="C171" s="93"/>
      <c r="D171" s="93"/>
      <c r="E171" s="87"/>
      <c r="F171" s="87"/>
      <c r="G171" s="93"/>
      <c r="H171" s="87"/>
    </row>
    <row r="172" spans="1:8" s="6" customFormat="1" ht="15" customHeight="1">
      <c r="A172" s="453"/>
      <c r="B172" s="87"/>
      <c r="C172" s="93"/>
      <c r="D172" s="93"/>
      <c r="E172" s="87"/>
      <c r="F172" s="87"/>
      <c r="G172" s="93"/>
      <c r="H172" s="87"/>
    </row>
    <row r="173" spans="1:8" s="6" customFormat="1" ht="15" customHeight="1">
      <c r="A173" s="453"/>
      <c r="B173" s="87"/>
      <c r="C173" s="93"/>
      <c r="D173" s="93"/>
      <c r="E173" s="87"/>
      <c r="F173" s="87"/>
      <c r="G173" s="93"/>
      <c r="H173" s="87"/>
    </row>
    <row r="174" spans="1:8" s="6" customFormat="1" ht="15" customHeight="1">
      <c r="A174" s="453"/>
      <c r="B174" s="87"/>
      <c r="C174" s="93"/>
      <c r="D174" s="93"/>
      <c r="E174" s="87"/>
      <c r="F174" s="87"/>
      <c r="G174" s="93"/>
      <c r="H174" s="87"/>
    </row>
    <row r="175" spans="1:8" s="6" customFormat="1" ht="15" customHeight="1">
      <c r="A175" s="453"/>
      <c r="B175" s="87"/>
      <c r="C175" s="93"/>
      <c r="D175" s="93"/>
      <c r="E175" s="87"/>
      <c r="F175" s="87"/>
      <c r="G175" s="93"/>
      <c r="H175" s="87"/>
    </row>
    <row r="176" spans="1:8" s="6" customFormat="1" ht="15" customHeight="1">
      <c r="A176" s="453"/>
      <c r="B176" s="87"/>
      <c r="C176" s="93"/>
      <c r="D176" s="93"/>
      <c r="E176" s="87"/>
      <c r="F176" s="87"/>
      <c r="G176" s="93"/>
      <c r="H176" s="87"/>
    </row>
    <row r="177" spans="1:8" s="6" customFormat="1" ht="15" customHeight="1">
      <c r="A177" s="453"/>
      <c r="B177" s="87"/>
      <c r="C177" s="93"/>
      <c r="D177" s="93"/>
      <c r="E177" s="87"/>
      <c r="F177" s="87"/>
      <c r="G177" s="93"/>
      <c r="H177" s="87"/>
    </row>
    <row r="178" spans="1:8" s="6" customFormat="1" ht="15" customHeight="1">
      <c r="A178" s="453"/>
      <c r="B178" s="87"/>
      <c r="C178" s="93"/>
      <c r="D178" s="93"/>
      <c r="E178" s="87"/>
      <c r="F178" s="87"/>
      <c r="G178" s="93"/>
      <c r="H178" s="87"/>
    </row>
    <row r="179" spans="1:8" s="6" customFormat="1" ht="15" customHeight="1">
      <c r="A179" s="453"/>
      <c r="B179" s="87"/>
      <c r="C179" s="93"/>
      <c r="D179" s="93"/>
      <c r="E179" s="87"/>
      <c r="F179" s="87"/>
      <c r="G179" s="93"/>
      <c r="H179" s="87"/>
    </row>
    <row r="180" spans="1:8" s="6" customFormat="1" ht="15" customHeight="1">
      <c r="A180" s="453"/>
      <c r="B180" s="87"/>
      <c r="C180" s="93"/>
      <c r="D180" s="93"/>
      <c r="E180" s="87"/>
      <c r="F180" s="87"/>
      <c r="G180" s="93"/>
      <c r="H180" s="87"/>
    </row>
    <row r="181" spans="1:8" s="6" customFormat="1" ht="15" customHeight="1">
      <c r="A181" s="453"/>
      <c r="B181" s="87"/>
      <c r="C181" s="93"/>
      <c r="D181" s="93"/>
      <c r="E181" s="87"/>
      <c r="F181" s="87"/>
      <c r="G181" s="93"/>
      <c r="H181" s="87"/>
    </row>
    <row r="182" spans="1:8" s="6" customFormat="1" ht="15" customHeight="1">
      <c r="A182" s="453"/>
      <c r="B182" s="87"/>
      <c r="C182" s="93"/>
      <c r="D182" s="93"/>
      <c r="E182" s="87"/>
      <c r="F182" s="87"/>
      <c r="G182" s="93"/>
      <c r="H182" s="87"/>
    </row>
    <row r="183" spans="1:8" s="6" customFormat="1" ht="15" customHeight="1">
      <c r="A183" s="453"/>
      <c r="B183" s="87"/>
      <c r="C183" s="93"/>
      <c r="D183" s="93"/>
      <c r="E183" s="87"/>
      <c r="F183" s="87"/>
      <c r="G183" s="93"/>
      <c r="H183" s="87"/>
    </row>
    <row r="184" spans="1:8" s="6" customFormat="1" ht="15" customHeight="1">
      <c r="A184" s="453"/>
      <c r="B184" s="87"/>
      <c r="C184" s="93"/>
      <c r="D184" s="93"/>
      <c r="E184" s="87"/>
      <c r="F184" s="87"/>
      <c r="G184" s="93"/>
      <c r="H184" s="87"/>
    </row>
    <row r="185" spans="1:8" s="6" customFormat="1" ht="15" customHeight="1">
      <c r="A185" s="453"/>
      <c r="B185" s="87"/>
      <c r="C185" s="93"/>
      <c r="D185" s="93"/>
      <c r="E185" s="87"/>
      <c r="F185" s="87"/>
      <c r="G185" s="93"/>
      <c r="H185" s="87"/>
    </row>
    <row r="186" spans="1:8" s="6" customFormat="1" ht="15" customHeight="1">
      <c r="A186" s="453"/>
      <c r="B186" s="87"/>
      <c r="C186" s="93"/>
      <c r="D186" s="93"/>
      <c r="E186" s="87"/>
      <c r="F186" s="87"/>
      <c r="G186" s="93"/>
      <c r="H186" s="87"/>
    </row>
    <row r="187" spans="1:8" s="6" customFormat="1" ht="15" customHeight="1">
      <c r="A187" s="453"/>
      <c r="B187" s="87"/>
      <c r="C187" s="93"/>
      <c r="D187" s="93"/>
      <c r="E187" s="87"/>
      <c r="F187" s="87"/>
      <c r="G187" s="93"/>
      <c r="H187" s="87"/>
    </row>
    <row r="188" spans="1:8" s="6" customFormat="1" ht="15" customHeight="1">
      <c r="A188" s="453"/>
      <c r="B188" s="87"/>
      <c r="C188" s="93"/>
      <c r="D188" s="93"/>
      <c r="E188" s="87"/>
      <c r="F188" s="87"/>
      <c r="G188" s="93"/>
      <c r="H188" s="87"/>
    </row>
    <row r="189" spans="1:8" s="6" customFormat="1" ht="15" customHeight="1">
      <c r="A189" s="453"/>
      <c r="B189" s="87"/>
      <c r="C189" s="93"/>
      <c r="D189" s="93"/>
      <c r="E189" s="87"/>
      <c r="F189" s="87"/>
      <c r="G189" s="93"/>
      <c r="H189" s="87"/>
    </row>
    <row r="190" spans="1:8" s="6" customFormat="1" ht="15" customHeight="1">
      <c r="A190" s="453"/>
      <c r="B190" s="87"/>
      <c r="C190" s="93"/>
      <c r="D190" s="93"/>
      <c r="E190" s="87"/>
      <c r="F190" s="87"/>
      <c r="G190" s="93"/>
      <c r="H190" s="87"/>
    </row>
    <row r="191" spans="1:8" s="6" customFormat="1" ht="15" customHeight="1">
      <c r="A191" s="453"/>
      <c r="B191" s="87"/>
      <c r="C191" s="93"/>
      <c r="D191" s="93"/>
      <c r="E191" s="87"/>
      <c r="F191" s="87"/>
      <c r="G191" s="93"/>
      <c r="H191" s="87"/>
    </row>
    <row r="192" spans="1:8" s="6" customFormat="1" ht="15" customHeight="1">
      <c r="A192" s="453"/>
      <c r="B192" s="87"/>
      <c r="C192" s="93"/>
      <c r="D192" s="93"/>
      <c r="E192" s="87"/>
      <c r="F192" s="87"/>
      <c r="G192" s="93"/>
      <c r="H192" s="87"/>
    </row>
    <row r="193" spans="1:8" s="6" customFormat="1" ht="15" customHeight="1">
      <c r="A193" s="453"/>
      <c r="B193" s="87"/>
      <c r="C193" s="93"/>
      <c r="D193" s="93"/>
      <c r="E193" s="87"/>
      <c r="F193" s="87"/>
      <c r="G193" s="93"/>
      <c r="H193" s="87"/>
    </row>
    <row r="194" spans="1:8" s="6" customFormat="1" ht="15" customHeight="1">
      <c r="A194" s="453"/>
      <c r="B194" s="87"/>
      <c r="C194" s="93"/>
      <c r="D194" s="93"/>
      <c r="E194" s="87"/>
      <c r="F194" s="87"/>
      <c r="G194" s="93"/>
      <c r="H194" s="87"/>
    </row>
    <row r="195" spans="1:8" s="6" customFormat="1" ht="15" customHeight="1">
      <c r="A195" s="453"/>
      <c r="B195" s="87"/>
      <c r="C195" s="93"/>
      <c r="D195" s="93"/>
      <c r="E195" s="87"/>
      <c r="F195" s="87"/>
      <c r="G195" s="93"/>
      <c r="H195" s="87"/>
    </row>
    <row r="196" spans="1:8" s="6" customFormat="1" ht="15" customHeight="1">
      <c r="A196" s="453"/>
      <c r="B196" s="87"/>
      <c r="C196" s="93"/>
      <c r="D196" s="93"/>
      <c r="E196" s="87"/>
      <c r="F196" s="87"/>
      <c r="G196" s="93"/>
      <c r="H196" s="87"/>
    </row>
    <row r="197" spans="1:8" s="6" customFormat="1" ht="15" customHeight="1">
      <c r="A197" s="453"/>
      <c r="B197" s="87"/>
      <c r="C197" s="93"/>
      <c r="D197" s="93"/>
      <c r="E197" s="87"/>
      <c r="F197" s="87"/>
      <c r="G197" s="93"/>
      <c r="H197" s="87"/>
    </row>
    <row r="198" spans="1:8" s="6" customFormat="1" ht="15" customHeight="1">
      <c r="A198" s="453"/>
      <c r="B198" s="87"/>
      <c r="C198" s="93"/>
      <c r="D198" s="93"/>
      <c r="E198" s="87"/>
      <c r="F198" s="87"/>
      <c r="G198" s="93"/>
      <c r="H198" s="87"/>
    </row>
    <row r="199" spans="1:8" s="6" customFormat="1" ht="15" customHeight="1">
      <c r="A199" s="453"/>
      <c r="B199" s="87"/>
      <c r="C199" s="93"/>
      <c r="D199" s="93"/>
      <c r="E199" s="87"/>
      <c r="F199" s="87"/>
      <c r="G199" s="93"/>
      <c r="H199" s="87"/>
    </row>
    <row r="200" spans="1:8" s="6" customFormat="1" ht="15" customHeight="1">
      <c r="A200" s="453"/>
      <c r="B200" s="87"/>
      <c r="C200" s="93"/>
      <c r="D200" s="93"/>
      <c r="E200" s="87"/>
      <c r="F200" s="87"/>
      <c r="G200" s="93"/>
      <c r="H200" s="87"/>
    </row>
    <row r="201" spans="1:8" s="6" customFormat="1" ht="15" customHeight="1">
      <c r="A201" s="453"/>
      <c r="B201" s="87"/>
      <c r="C201" s="93"/>
      <c r="D201" s="93"/>
      <c r="E201" s="87"/>
      <c r="F201" s="87"/>
      <c r="G201" s="93"/>
      <c r="H201" s="87"/>
    </row>
    <row r="202" spans="1:8" s="6" customFormat="1" ht="15" customHeight="1">
      <c r="A202" s="453"/>
      <c r="B202" s="87"/>
      <c r="C202" s="93"/>
      <c r="D202" s="93"/>
      <c r="E202" s="87"/>
      <c r="F202" s="87"/>
      <c r="G202" s="93"/>
      <c r="H202" s="87"/>
    </row>
    <row r="203" spans="1:8" s="6" customFormat="1" ht="15" customHeight="1">
      <c r="A203" s="453"/>
      <c r="B203" s="87"/>
      <c r="C203" s="93"/>
      <c r="D203" s="93"/>
      <c r="E203" s="87"/>
      <c r="F203" s="87"/>
      <c r="G203" s="93"/>
      <c r="H203" s="87"/>
    </row>
    <row r="204" spans="1:8" s="6" customFormat="1" ht="15" customHeight="1">
      <c r="A204" s="453"/>
      <c r="B204" s="87"/>
      <c r="C204" s="93"/>
      <c r="D204" s="93"/>
      <c r="E204" s="87"/>
      <c r="F204" s="87"/>
      <c r="G204" s="93"/>
      <c r="H204" s="87"/>
    </row>
    <row r="205" spans="1:8" s="6" customFormat="1" ht="15" customHeight="1">
      <c r="A205" s="453"/>
      <c r="B205" s="87"/>
      <c r="C205" s="93"/>
      <c r="D205" s="93"/>
      <c r="E205" s="87"/>
      <c r="F205" s="87"/>
      <c r="G205" s="93"/>
      <c r="H205" s="87"/>
    </row>
    <row r="206" spans="1:8" s="6" customFormat="1" ht="15" customHeight="1">
      <c r="A206" s="453"/>
      <c r="B206" s="87"/>
      <c r="C206" s="93"/>
      <c r="D206" s="93"/>
      <c r="E206" s="87"/>
      <c r="F206" s="87"/>
      <c r="G206" s="93"/>
      <c r="H206" s="87"/>
    </row>
    <row r="207" spans="1:8" s="6" customFormat="1" ht="15" customHeight="1">
      <c r="A207" s="453"/>
      <c r="B207" s="87"/>
      <c r="C207" s="93"/>
      <c r="D207" s="93"/>
      <c r="E207" s="87"/>
      <c r="F207" s="87"/>
      <c r="G207" s="93"/>
      <c r="H207" s="87"/>
    </row>
    <row r="208" spans="1:8" s="6" customFormat="1" ht="15" customHeight="1">
      <c r="A208" s="453"/>
      <c r="B208" s="87"/>
      <c r="C208" s="93"/>
      <c r="D208" s="93"/>
      <c r="E208" s="87"/>
      <c r="F208" s="87"/>
      <c r="G208" s="93"/>
      <c r="H208" s="87"/>
    </row>
    <row r="209" spans="1:8" s="6" customFormat="1" ht="15" customHeight="1">
      <c r="A209" s="453"/>
      <c r="B209" s="87"/>
      <c r="C209" s="93"/>
      <c r="D209" s="93"/>
      <c r="E209" s="87"/>
      <c r="F209" s="87"/>
      <c r="G209" s="93"/>
      <c r="H209" s="87"/>
    </row>
    <row r="210" spans="1:8" s="6" customFormat="1" ht="15" customHeight="1">
      <c r="A210" s="453"/>
      <c r="B210" s="87"/>
      <c r="C210" s="93"/>
      <c r="D210" s="93"/>
      <c r="E210" s="87"/>
      <c r="F210" s="87"/>
      <c r="G210" s="93"/>
      <c r="H210" s="87"/>
    </row>
    <row r="211" spans="1:8" s="6" customFormat="1" ht="15" customHeight="1">
      <c r="A211" s="453"/>
      <c r="B211" s="87"/>
      <c r="C211" s="93"/>
      <c r="D211" s="93"/>
      <c r="E211" s="87"/>
      <c r="F211" s="87"/>
      <c r="G211" s="93"/>
      <c r="H211" s="87"/>
    </row>
    <row r="212" spans="1:8" s="6" customFormat="1" ht="15" customHeight="1">
      <c r="A212" s="453"/>
      <c r="B212" s="87"/>
      <c r="C212" s="93"/>
      <c r="D212" s="93"/>
      <c r="E212" s="87"/>
      <c r="F212" s="87"/>
      <c r="G212" s="93"/>
      <c r="H212" s="87"/>
    </row>
    <row r="213" spans="1:8" s="6" customFormat="1" ht="15" customHeight="1">
      <c r="A213" s="453"/>
      <c r="B213" s="87"/>
      <c r="C213" s="93"/>
      <c r="D213" s="93"/>
      <c r="E213" s="87"/>
      <c r="F213" s="87"/>
      <c r="G213" s="93"/>
      <c r="H213" s="87"/>
    </row>
    <row r="214" spans="1:8" s="6" customFormat="1" ht="15" customHeight="1">
      <c r="A214" s="453"/>
      <c r="B214" s="87"/>
      <c r="C214" s="93"/>
      <c r="D214" s="93"/>
      <c r="E214" s="87"/>
      <c r="F214" s="87"/>
      <c r="G214" s="93"/>
      <c r="H214" s="87"/>
    </row>
    <row r="215" spans="1:8" s="6" customFormat="1" ht="15" customHeight="1">
      <c r="A215" s="453"/>
      <c r="B215" s="87"/>
      <c r="C215" s="93"/>
      <c r="D215" s="93"/>
      <c r="E215" s="87"/>
      <c r="F215" s="87"/>
      <c r="G215" s="93"/>
      <c r="H215" s="87"/>
    </row>
    <row r="216" spans="1:8" s="6" customFormat="1" ht="15" customHeight="1">
      <c r="A216" s="453"/>
      <c r="B216" s="87"/>
      <c r="C216" s="93"/>
      <c r="D216" s="93"/>
      <c r="E216" s="87"/>
      <c r="F216" s="87"/>
      <c r="G216" s="93"/>
      <c r="H216" s="87"/>
    </row>
    <row r="217" spans="1:8" s="6" customFormat="1" ht="15" customHeight="1">
      <c r="A217" s="453"/>
      <c r="B217" s="87"/>
      <c r="C217" s="93"/>
      <c r="D217" s="93"/>
      <c r="E217" s="87"/>
      <c r="F217" s="87"/>
      <c r="G217" s="93"/>
      <c r="H217" s="87"/>
    </row>
    <row r="218" spans="1:8" s="6" customFormat="1" ht="15" customHeight="1">
      <c r="A218" s="453"/>
      <c r="B218" s="87"/>
      <c r="C218" s="93"/>
      <c r="D218" s="93"/>
      <c r="E218" s="87"/>
      <c r="F218" s="87"/>
      <c r="G218" s="93"/>
      <c r="H218" s="87"/>
    </row>
    <row r="219" spans="1:8" s="6" customFormat="1" ht="15" customHeight="1">
      <c r="A219" s="453"/>
      <c r="B219" s="87"/>
      <c r="C219" s="93"/>
      <c r="D219" s="93"/>
      <c r="E219" s="87"/>
      <c r="F219" s="87"/>
      <c r="G219" s="93"/>
      <c r="H219" s="87"/>
    </row>
    <row r="220" spans="1:8" s="6" customFormat="1" ht="15" customHeight="1">
      <c r="A220" s="453"/>
      <c r="B220" s="87"/>
      <c r="C220" s="93"/>
      <c r="D220" s="93"/>
      <c r="E220" s="87"/>
      <c r="F220" s="87"/>
      <c r="G220" s="93"/>
      <c r="H220" s="87"/>
    </row>
    <row r="221" spans="1:8" s="6" customFormat="1" ht="15" customHeight="1">
      <c r="A221" s="453"/>
      <c r="B221" s="87"/>
      <c r="C221" s="93"/>
      <c r="D221" s="93"/>
      <c r="E221" s="87"/>
      <c r="F221" s="87"/>
      <c r="G221" s="93"/>
      <c r="H221" s="87"/>
    </row>
    <row r="222" spans="1:8" s="6" customFormat="1" ht="15" customHeight="1">
      <c r="A222" s="453"/>
      <c r="B222" s="87"/>
      <c r="C222" s="93"/>
      <c r="D222" s="93"/>
      <c r="E222" s="87"/>
      <c r="F222" s="87"/>
      <c r="G222" s="93"/>
      <c r="H222" s="87"/>
    </row>
    <row r="223" spans="1:8" s="6" customFormat="1" ht="15" customHeight="1">
      <c r="A223" s="453"/>
      <c r="B223" s="87"/>
      <c r="C223" s="93"/>
      <c r="D223" s="93"/>
      <c r="E223" s="87"/>
      <c r="F223" s="87"/>
      <c r="G223" s="93"/>
      <c r="H223" s="87"/>
    </row>
    <row r="224" spans="1:8" s="6" customFormat="1" ht="15" customHeight="1">
      <c r="A224" s="453"/>
      <c r="B224" s="87"/>
      <c r="C224" s="93"/>
      <c r="D224" s="93"/>
      <c r="E224" s="87"/>
      <c r="F224" s="87"/>
      <c r="G224" s="93"/>
      <c r="H224" s="87"/>
    </row>
    <row r="225" spans="1:8" s="6" customFormat="1" ht="15" customHeight="1">
      <c r="A225" s="453"/>
      <c r="B225" s="87"/>
      <c r="C225" s="93"/>
      <c r="D225" s="93"/>
      <c r="E225" s="87"/>
      <c r="F225" s="87"/>
      <c r="G225" s="93"/>
      <c r="H225" s="87"/>
    </row>
    <row r="226" spans="1:8" s="6" customFormat="1" ht="15" customHeight="1">
      <c r="A226" s="453"/>
      <c r="B226" s="87"/>
      <c r="C226" s="93"/>
      <c r="D226" s="93"/>
      <c r="E226" s="87"/>
      <c r="F226" s="87"/>
      <c r="G226" s="93"/>
      <c r="H226" s="87"/>
    </row>
    <row r="227" spans="1:8" s="6" customFormat="1" ht="15" customHeight="1">
      <c r="A227" s="453"/>
      <c r="B227" s="87"/>
      <c r="C227" s="93"/>
      <c r="D227" s="93"/>
      <c r="E227" s="87"/>
      <c r="F227" s="87"/>
      <c r="G227" s="93"/>
      <c r="H227" s="87"/>
    </row>
    <row r="228" spans="1:8" s="6" customFormat="1" ht="15" customHeight="1">
      <c r="A228" s="453"/>
      <c r="B228" s="87"/>
      <c r="C228" s="93"/>
      <c r="D228" s="93"/>
      <c r="E228" s="87"/>
      <c r="F228" s="87"/>
      <c r="G228" s="93"/>
      <c r="H228" s="87"/>
    </row>
    <row r="229" spans="1:8" s="6" customFormat="1" ht="15" customHeight="1">
      <c r="A229" s="453"/>
      <c r="B229" s="87"/>
      <c r="C229" s="93"/>
      <c r="D229" s="93"/>
      <c r="E229" s="87"/>
      <c r="F229" s="87"/>
      <c r="G229" s="93"/>
      <c r="H229" s="87"/>
    </row>
    <row r="230" spans="1:8" s="6" customFormat="1" ht="15" customHeight="1">
      <c r="A230" s="453"/>
      <c r="B230" s="87"/>
      <c r="C230" s="93"/>
      <c r="D230" s="93"/>
      <c r="E230" s="87"/>
      <c r="F230" s="87"/>
      <c r="G230" s="93"/>
      <c r="H230" s="87"/>
    </row>
    <row r="231" spans="1:8" s="6" customFormat="1" ht="15" customHeight="1">
      <c r="A231" s="453"/>
      <c r="B231" s="87"/>
      <c r="C231" s="93"/>
      <c r="D231" s="93"/>
      <c r="E231" s="87"/>
      <c r="F231" s="87"/>
      <c r="G231" s="93"/>
      <c r="H231" s="87"/>
    </row>
    <row r="232" spans="1:8" s="6" customFormat="1" ht="15" customHeight="1">
      <c r="A232" s="453"/>
      <c r="B232" s="87"/>
      <c r="C232" s="93"/>
      <c r="D232" s="93"/>
      <c r="E232" s="87"/>
      <c r="F232" s="87"/>
      <c r="G232" s="93"/>
      <c r="H232" s="87"/>
    </row>
    <row r="233" spans="1:8" s="6" customFormat="1" ht="15" customHeight="1">
      <c r="A233" s="453"/>
      <c r="B233" s="87"/>
      <c r="C233" s="93"/>
      <c r="D233" s="93"/>
      <c r="E233" s="87"/>
      <c r="F233" s="87"/>
      <c r="G233" s="93"/>
      <c r="H233" s="87"/>
    </row>
    <row r="234" spans="1:8" s="6" customFormat="1" ht="15" customHeight="1">
      <c r="A234" s="453"/>
      <c r="B234" s="87"/>
      <c r="C234" s="93"/>
      <c r="D234" s="93"/>
      <c r="E234" s="87"/>
      <c r="F234" s="87"/>
      <c r="G234" s="93"/>
      <c r="H234" s="87"/>
    </row>
    <row r="235" spans="1:8" s="6" customFormat="1" ht="15" customHeight="1">
      <c r="A235" s="453"/>
      <c r="B235" s="87"/>
      <c r="C235" s="93"/>
      <c r="D235" s="93"/>
      <c r="E235" s="87"/>
      <c r="F235" s="87"/>
      <c r="G235" s="93"/>
      <c r="H235" s="87"/>
    </row>
    <row r="236" spans="1:8" s="6" customFormat="1" ht="15" customHeight="1">
      <c r="A236" s="453"/>
      <c r="B236" s="87"/>
      <c r="C236" s="93"/>
      <c r="D236" s="93"/>
      <c r="E236" s="87"/>
      <c r="F236" s="87"/>
      <c r="G236" s="93"/>
      <c r="H236" s="87"/>
    </row>
    <row r="237" spans="1:8" s="6" customFormat="1" ht="15" customHeight="1">
      <c r="A237" s="453"/>
      <c r="B237" s="87"/>
      <c r="C237" s="93"/>
      <c r="D237" s="93"/>
      <c r="E237" s="87"/>
      <c r="F237" s="87"/>
      <c r="G237" s="93"/>
      <c r="H237" s="87"/>
    </row>
    <row r="238" spans="1:8" s="6" customFormat="1" ht="15" customHeight="1">
      <c r="A238" s="453"/>
      <c r="B238" s="87"/>
      <c r="C238" s="93"/>
      <c r="D238" s="93"/>
      <c r="E238" s="87"/>
      <c r="F238" s="87"/>
      <c r="G238" s="93"/>
      <c r="H238" s="87"/>
    </row>
    <row r="239" spans="1:8" s="6" customFormat="1" ht="15" customHeight="1">
      <c r="A239" s="453"/>
      <c r="B239" s="87"/>
      <c r="C239" s="93"/>
      <c r="D239" s="93"/>
      <c r="E239" s="87"/>
      <c r="F239" s="87"/>
      <c r="G239" s="93"/>
      <c r="H239" s="87"/>
    </row>
    <row r="240" spans="1:8" s="6" customFormat="1" ht="15" customHeight="1">
      <c r="A240" s="453"/>
      <c r="B240" s="87"/>
      <c r="C240" s="93"/>
      <c r="D240" s="93"/>
      <c r="E240" s="87"/>
      <c r="F240" s="87"/>
      <c r="G240" s="93"/>
      <c r="H240" s="87"/>
    </row>
    <row r="241" spans="1:8" s="6" customFormat="1" ht="15" customHeight="1">
      <c r="A241" s="453"/>
      <c r="B241" s="87"/>
      <c r="C241" s="93"/>
      <c r="D241" s="93"/>
      <c r="E241" s="87"/>
      <c r="F241" s="87"/>
      <c r="G241" s="93"/>
      <c r="H241" s="87"/>
    </row>
    <row r="242" spans="1:8" s="6" customFormat="1" ht="15" customHeight="1">
      <c r="A242" s="453"/>
      <c r="B242" s="87"/>
      <c r="C242" s="93"/>
      <c r="D242" s="93"/>
      <c r="E242" s="87"/>
      <c r="F242" s="87"/>
      <c r="G242" s="93"/>
      <c r="H242" s="87"/>
    </row>
    <row r="243" spans="1:8" s="6" customFormat="1" ht="15" customHeight="1">
      <c r="A243" s="453"/>
      <c r="B243" s="87"/>
      <c r="C243" s="93"/>
      <c r="D243" s="93"/>
      <c r="E243" s="87"/>
      <c r="F243" s="87"/>
      <c r="G243" s="93"/>
      <c r="H243" s="87"/>
    </row>
    <row r="244" spans="1:8" s="6" customFormat="1" ht="15" customHeight="1">
      <c r="A244" s="453"/>
      <c r="B244" s="87"/>
      <c r="C244" s="93"/>
      <c r="D244" s="93"/>
      <c r="E244" s="87"/>
      <c r="F244" s="87"/>
      <c r="G244" s="93"/>
      <c r="H244" s="87"/>
    </row>
    <row r="245" spans="1:8" s="6" customFormat="1" ht="15" customHeight="1">
      <c r="A245" s="453"/>
      <c r="B245" s="87"/>
      <c r="C245" s="93"/>
      <c r="D245" s="93"/>
      <c r="E245" s="87"/>
      <c r="F245" s="87"/>
      <c r="G245" s="93"/>
      <c r="H245" s="87"/>
    </row>
    <row r="246" spans="1:8" s="6" customFormat="1" ht="15" customHeight="1">
      <c r="A246" s="453"/>
      <c r="B246" s="87"/>
      <c r="C246" s="93"/>
      <c r="D246" s="93"/>
      <c r="E246" s="87"/>
      <c r="F246" s="87"/>
      <c r="G246" s="93"/>
      <c r="H246" s="87"/>
    </row>
    <row r="247" spans="1:8" s="6" customFormat="1" ht="15" customHeight="1">
      <c r="A247" s="453"/>
      <c r="B247" s="87"/>
      <c r="C247" s="93"/>
      <c r="D247" s="93"/>
      <c r="E247" s="87"/>
      <c r="F247" s="87"/>
      <c r="G247" s="93"/>
      <c r="H247" s="87"/>
    </row>
    <row r="248" spans="1:8" s="6" customFormat="1" ht="15" customHeight="1">
      <c r="A248" s="453"/>
      <c r="B248" s="87"/>
      <c r="C248" s="93"/>
      <c r="D248" s="93"/>
      <c r="E248" s="87"/>
      <c r="F248" s="87"/>
      <c r="G248" s="93"/>
      <c r="H248" s="87"/>
    </row>
    <row r="249" spans="1:8" s="6" customFormat="1" ht="15" customHeight="1">
      <c r="A249" s="453"/>
      <c r="B249" s="87"/>
      <c r="C249" s="93"/>
      <c r="D249" s="93"/>
      <c r="E249" s="87"/>
      <c r="F249" s="87"/>
      <c r="G249" s="93"/>
      <c r="H249" s="87"/>
    </row>
    <row r="250" spans="1:8" s="6" customFormat="1" ht="15" customHeight="1">
      <c r="A250" s="453"/>
      <c r="B250" s="87"/>
      <c r="C250" s="93"/>
      <c r="D250" s="93"/>
      <c r="E250" s="87"/>
      <c r="F250" s="87"/>
      <c r="G250" s="93"/>
      <c r="H250" s="87"/>
    </row>
    <row r="251" spans="1:8" s="6" customFormat="1" ht="15" customHeight="1">
      <c r="A251" s="453"/>
      <c r="B251" s="87"/>
      <c r="C251" s="93"/>
      <c r="D251" s="93"/>
      <c r="E251" s="87"/>
      <c r="F251" s="87"/>
      <c r="G251" s="93"/>
      <c r="H251" s="87"/>
    </row>
    <row r="252" spans="1:8" s="6" customFormat="1" ht="15" customHeight="1">
      <c r="A252" s="453"/>
      <c r="B252" s="87"/>
      <c r="C252" s="93"/>
      <c r="D252" s="93"/>
      <c r="E252" s="87"/>
      <c r="F252" s="87"/>
      <c r="G252" s="93"/>
      <c r="H252" s="87"/>
    </row>
    <row r="253" spans="1:8" s="6" customFormat="1" ht="15" customHeight="1">
      <c r="A253" s="453"/>
      <c r="B253" s="87"/>
      <c r="C253" s="93"/>
      <c r="D253" s="93"/>
      <c r="E253" s="87"/>
      <c r="F253" s="87"/>
      <c r="G253" s="93"/>
      <c r="H253" s="87"/>
    </row>
    <row r="254" spans="1:8" s="6" customFormat="1" ht="15" customHeight="1">
      <c r="A254" s="453"/>
      <c r="B254" s="87"/>
      <c r="C254" s="93"/>
      <c r="D254" s="93"/>
      <c r="E254" s="87"/>
      <c r="F254" s="87"/>
      <c r="G254" s="93"/>
      <c r="H254" s="87"/>
    </row>
    <row r="255" spans="1:8" s="6" customFormat="1" ht="15" customHeight="1">
      <c r="A255" s="453"/>
      <c r="B255" s="87"/>
      <c r="C255" s="93"/>
      <c r="D255" s="93"/>
      <c r="E255" s="87"/>
      <c r="F255" s="87"/>
      <c r="G255" s="93"/>
      <c r="H255" s="87"/>
    </row>
    <row r="256" spans="1:8" s="6" customFormat="1" ht="15" customHeight="1">
      <c r="A256" s="453"/>
      <c r="B256" s="87"/>
      <c r="C256" s="93"/>
      <c r="D256" s="93"/>
      <c r="E256" s="87"/>
      <c r="F256" s="87"/>
      <c r="G256" s="93"/>
      <c r="H256" s="87"/>
    </row>
    <row r="257" spans="1:8" s="6" customFormat="1" ht="15" customHeight="1">
      <c r="A257" s="453"/>
      <c r="B257" s="87"/>
      <c r="C257" s="93"/>
      <c r="D257" s="93"/>
      <c r="E257" s="87"/>
      <c r="F257" s="87"/>
      <c r="G257" s="93"/>
      <c r="H257" s="87"/>
    </row>
    <row r="258" spans="1:8" s="6" customFormat="1" ht="15" customHeight="1">
      <c r="A258" s="453"/>
      <c r="B258" s="87"/>
      <c r="C258" s="93"/>
      <c r="D258" s="93"/>
      <c r="E258" s="87"/>
      <c r="F258" s="87"/>
      <c r="G258" s="93"/>
      <c r="H258" s="87"/>
    </row>
    <row r="259" spans="1:8" s="6" customFormat="1" ht="15" customHeight="1">
      <c r="A259" s="453"/>
      <c r="B259" s="87"/>
      <c r="C259" s="93"/>
      <c r="D259" s="93"/>
      <c r="E259" s="87"/>
      <c r="F259" s="87"/>
      <c r="G259" s="93"/>
      <c r="H259" s="87"/>
    </row>
    <row r="260" spans="1:8" s="6" customFormat="1" ht="15" customHeight="1">
      <c r="A260" s="453"/>
      <c r="B260" s="87"/>
      <c r="C260" s="93"/>
      <c r="D260" s="93"/>
      <c r="E260" s="87"/>
      <c r="F260" s="87"/>
      <c r="G260" s="93"/>
      <c r="H260" s="87"/>
    </row>
    <row r="261" spans="1:8" s="6" customFormat="1" ht="15" customHeight="1">
      <c r="A261" s="453"/>
      <c r="B261" s="87"/>
      <c r="C261" s="93"/>
      <c r="D261" s="93"/>
      <c r="E261" s="87"/>
      <c r="F261" s="87"/>
      <c r="G261" s="93"/>
      <c r="H261" s="87"/>
    </row>
    <row r="262" spans="1:8" s="6" customFormat="1" ht="15" customHeight="1">
      <c r="A262" s="453"/>
      <c r="B262" s="87"/>
      <c r="C262" s="93"/>
      <c r="D262" s="93"/>
      <c r="E262" s="87"/>
      <c r="F262" s="87"/>
      <c r="G262" s="93"/>
      <c r="H262" s="87"/>
    </row>
    <row r="263" spans="1:8" s="6" customFormat="1" ht="15" customHeight="1">
      <c r="A263" s="453"/>
      <c r="B263" s="87"/>
      <c r="C263" s="93"/>
      <c r="D263" s="93"/>
      <c r="E263" s="87"/>
      <c r="F263" s="87"/>
      <c r="G263" s="93"/>
      <c r="H263" s="87"/>
    </row>
    <row r="264" spans="1:8" s="6" customFormat="1" ht="15" customHeight="1">
      <c r="A264" s="453"/>
      <c r="B264" s="87"/>
      <c r="C264" s="93"/>
      <c r="D264" s="93"/>
      <c r="E264" s="87"/>
      <c r="F264" s="87"/>
      <c r="G264" s="93"/>
      <c r="H264" s="87"/>
    </row>
    <row r="265" spans="1:8" s="6" customFormat="1" ht="15" customHeight="1">
      <c r="A265" s="453"/>
      <c r="B265" s="87"/>
      <c r="C265" s="93"/>
      <c r="D265" s="93"/>
      <c r="E265" s="87"/>
      <c r="F265" s="87"/>
      <c r="G265" s="93"/>
      <c r="H265" s="87"/>
    </row>
    <row r="266" spans="1:8" s="6" customFormat="1" ht="15" customHeight="1">
      <c r="A266" s="453"/>
      <c r="B266" s="87"/>
      <c r="C266" s="93"/>
      <c r="D266" s="93"/>
      <c r="E266" s="87"/>
      <c r="F266" s="87"/>
      <c r="G266" s="93"/>
      <c r="H266" s="87"/>
    </row>
    <row r="267" spans="1:8" s="6" customFormat="1" ht="15" customHeight="1">
      <c r="A267" s="453"/>
      <c r="B267" s="87"/>
      <c r="C267" s="93"/>
      <c r="D267" s="93"/>
      <c r="E267" s="87"/>
      <c r="F267" s="87"/>
      <c r="G267" s="93"/>
      <c r="H267" s="87"/>
    </row>
    <row r="268" spans="1:8" s="6" customFormat="1" ht="15" customHeight="1">
      <c r="A268" s="453"/>
      <c r="B268" s="87"/>
      <c r="C268" s="93"/>
      <c r="D268" s="93"/>
      <c r="E268" s="87"/>
      <c r="F268" s="87"/>
      <c r="G268" s="93"/>
      <c r="H268" s="87"/>
    </row>
    <row r="269" spans="1:8" s="6" customFormat="1" ht="15" customHeight="1">
      <c r="A269" s="453"/>
      <c r="B269" s="87"/>
      <c r="C269" s="93"/>
      <c r="D269" s="93"/>
      <c r="E269" s="87"/>
      <c r="F269" s="87"/>
      <c r="G269" s="93"/>
      <c r="H269" s="87"/>
    </row>
    <row r="270" spans="1:8" s="6" customFormat="1" ht="15" customHeight="1">
      <c r="A270" s="453"/>
      <c r="B270" s="87"/>
      <c r="C270" s="93"/>
      <c r="D270" s="93"/>
      <c r="E270" s="87"/>
      <c r="F270" s="87"/>
      <c r="G270" s="93"/>
      <c r="H270" s="87"/>
    </row>
    <row r="271" spans="1:8" s="6" customFormat="1" ht="15" customHeight="1">
      <c r="A271" s="453"/>
      <c r="B271" s="87"/>
      <c r="C271" s="93"/>
      <c r="D271" s="93"/>
      <c r="E271" s="87"/>
      <c r="F271" s="87"/>
      <c r="G271" s="93"/>
      <c r="H271" s="87"/>
    </row>
    <row r="272" spans="1:8" s="6" customFormat="1" ht="15" customHeight="1">
      <c r="A272" s="453"/>
      <c r="B272" s="87"/>
      <c r="C272" s="93"/>
      <c r="D272" s="93"/>
      <c r="E272" s="87"/>
      <c r="F272" s="87"/>
      <c r="G272" s="93"/>
      <c r="H272" s="87"/>
    </row>
    <row r="273" spans="1:24" s="6" customFormat="1" ht="15" customHeight="1">
      <c r="A273" s="453"/>
      <c r="B273" s="87"/>
      <c r="C273" s="93"/>
      <c r="D273" s="93"/>
      <c r="E273" s="87"/>
      <c r="F273" s="87"/>
      <c r="G273" s="93"/>
      <c r="H273" s="87"/>
    </row>
    <row r="274" spans="1:24" s="6" customFormat="1" ht="15" customHeight="1">
      <c r="A274" s="453"/>
      <c r="B274" s="87"/>
      <c r="C274" s="93"/>
      <c r="D274" s="93"/>
      <c r="E274" s="87"/>
      <c r="F274" s="87"/>
      <c r="G274" s="93"/>
      <c r="H274" s="87"/>
    </row>
    <row r="275" spans="1:24" s="6" customFormat="1" ht="15" customHeight="1">
      <c r="A275" s="453"/>
      <c r="B275" s="87"/>
      <c r="C275" s="93"/>
      <c r="D275" s="93"/>
      <c r="E275" s="87"/>
      <c r="F275" s="87"/>
      <c r="G275" s="93"/>
      <c r="H275" s="87"/>
      <c r="I275" s="442"/>
      <c r="J275" s="442"/>
      <c r="K275" s="442"/>
      <c r="L275" s="442"/>
      <c r="M275" s="442"/>
      <c r="N275" s="442"/>
      <c r="O275" s="442"/>
      <c r="P275" s="442"/>
      <c r="Q275" s="442"/>
      <c r="R275" s="442"/>
      <c r="S275" s="442"/>
      <c r="T275" s="442"/>
      <c r="U275" s="442"/>
      <c r="V275" s="442"/>
      <c r="W275" s="442"/>
      <c r="X275" s="442"/>
    </row>
    <row r="276" spans="1:24" s="6" customFormat="1" ht="15" customHeight="1">
      <c r="A276" s="453"/>
      <c r="B276" s="87"/>
      <c r="C276" s="93"/>
      <c r="D276" s="93"/>
      <c r="E276" s="87"/>
      <c r="F276" s="87"/>
      <c r="G276" s="93"/>
      <c r="H276" s="87"/>
      <c r="I276" s="442"/>
      <c r="J276" s="442"/>
      <c r="K276" s="442"/>
      <c r="L276" s="442"/>
      <c r="M276" s="442"/>
      <c r="N276" s="442"/>
      <c r="O276" s="442"/>
      <c r="P276" s="442"/>
      <c r="Q276" s="442"/>
      <c r="R276" s="442"/>
      <c r="S276" s="442"/>
      <c r="T276" s="442"/>
      <c r="U276" s="442"/>
      <c r="V276" s="442"/>
      <c r="W276" s="442"/>
      <c r="X276" s="442"/>
    </row>
    <row r="277" spans="1:24" s="6" customFormat="1" ht="15" customHeight="1">
      <c r="A277" s="453"/>
      <c r="B277" s="87"/>
      <c r="C277" s="93"/>
      <c r="D277" s="93"/>
      <c r="E277" s="87"/>
      <c r="F277" s="87"/>
      <c r="G277" s="93"/>
      <c r="H277" s="87"/>
      <c r="I277" s="442"/>
      <c r="J277" s="442"/>
      <c r="K277" s="442"/>
      <c r="L277" s="442"/>
      <c r="M277" s="442"/>
      <c r="N277" s="442"/>
      <c r="O277" s="442"/>
      <c r="P277" s="442"/>
      <c r="Q277" s="442"/>
      <c r="R277" s="442"/>
      <c r="S277" s="442"/>
      <c r="T277" s="442"/>
      <c r="U277" s="442"/>
      <c r="V277" s="442"/>
      <c r="W277" s="442"/>
      <c r="X277" s="442"/>
    </row>
    <row r="278" spans="1:24" s="6" customFormat="1" ht="15" customHeight="1">
      <c r="A278" s="453"/>
      <c r="B278" s="87"/>
      <c r="C278" s="93"/>
      <c r="D278" s="93"/>
      <c r="E278" s="87"/>
      <c r="F278" s="87"/>
      <c r="G278" s="93"/>
      <c r="H278" s="87"/>
      <c r="I278" s="442"/>
      <c r="J278" s="442"/>
      <c r="K278" s="442"/>
      <c r="L278" s="442"/>
      <c r="M278" s="442"/>
      <c r="N278" s="442"/>
      <c r="O278" s="442"/>
      <c r="P278" s="442"/>
      <c r="Q278" s="442"/>
      <c r="R278" s="442"/>
      <c r="S278" s="442"/>
      <c r="T278" s="442"/>
      <c r="U278" s="442"/>
      <c r="V278" s="442"/>
      <c r="W278" s="442"/>
      <c r="X278" s="442"/>
    </row>
    <row r="279" spans="1:24" s="6" customFormat="1" ht="15" customHeight="1">
      <c r="A279" s="453"/>
      <c r="B279" s="87"/>
      <c r="C279" s="93"/>
      <c r="D279" s="93"/>
      <c r="E279" s="87"/>
      <c r="F279" s="87"/>
      <c r="G279" s="93"/>
      <c r="H279" s="87"/>
      <c r="I279" s="442"/>
      <c r="J279" s="442"/>
      <c r="K279" s="442"/>
      <c r="L279" s="442"/>
      <c r="M279" s="442"/>
      <c r="N279" s="442"/>
      <c r="O279" s="442"/>
      <c r="P279" s="442"/>
      <c r="Q279" s="442"/>
      <c r="R279" s="442"/>
      <c r="S279" s="442"/>
      <c r="T279" s="442"/>
      <c r="U279" s="442"/>
      <c r="V279" s="442"/>
      <c r="W279" s="442"/>
      <c r="X279" s="442"/>
    </row>
    <row r="280" spans="1:24" s="6" customFormat="1" ht="15" customHeight="1">
      <c r="A280" s="453"/>
      <c r="B280" s="87"/>
      <c r="C280" s="93"/>
      <c r="D280" s="93"/>
      <c r="E280" s="87"/>
      <c r="F280" s="87"/>
      <c r="G280" s="93"/>
      <c r="H280" s="87"/>
      <c r="I280" s="442"/>
      <c r="J280" s="442"/>
      <c r="K280" s="442"/>
      <c r="L280" s="442"/>
      <c r="M280" s="442"/>
      <c r="N280" s="442"/>
      <c r="O280" s="442"/>
      <c r="P280" s="442"/>
      <c r="Q280" s="442"/>
      <c r="R280" s="442"/>
      <c r="S280" s="442"/>
      <c r="T280" s="442"/>
      <c r="U280" s="442"/>
      <c r="V280" s="442"/>
      <c r="W280" s="442"/>
      <c r="X280" s="442"/>
    </row>
    <row r="281" spans="1:24" s="6" customFormat="1" ht="15" customHeight="1">
      <c r="A281" s="453"/>
      <c r="B281" s="87"/>
      <c r="C281" s="93"/>
      <c r="D281" s="93"/>
      <c r="E281" s="87"/>
      <c r="F281" s="87"/>
      <c r="G281" s="93"/>
      <c r="H281" s="87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</row>
    <row r="282" spans="1:24" s="6" customFormat="1" ht="15" customHeight="1">
      <c r="A282" s="453"/>
      <c r="B282" s="87"/>
      <c r="C282" s="93"/>
      <c r="D282" s="93"/>
      <c r="E282" s="87"/>
      <c r="F282" s="87"/>
      <c r="G282" s="93"/>
      <c r="H282" s="87"/>
      <c r="I282" s="442"/>
      <c r="J282" s="442"/>
      <c r="K282" s="442"/>
      <c r="L282" s="442"/>
      <c r="M282" s="442"/>
      <c r="N282" s="442"/>
      <c r="O282" s="442"/>
      <c r="P282" s="442"/>
      <c r="Q282" s="442"/>
      <c r="R282" s="442"/>
      <c r="S282" s="442"/>
      <c r="T282" s="442"/>
      <c r="U282" s="442"/>
      <c r="V282" s="442"/>
      <c r="W282" s="442"/>
      <c r="X282" s="442"/>
    </row>
    <row r="283" spans="1:24" s="6" customFormat="1" ht="15" customHeight="1">
      <c r="A283" s="453"/>
      <c r="B283" s="87"/>
      <c r="C283" s="93"/>
      <c r="D283" s="93"/>
      <c r="E283" s="87"/>
      <c r="F283" s="87"/>
      <c r="G283" s="93"/>
      <c r="H283" s="87"/>
      <c r="I283" s="442"/>
      <c r="J283" s="442"/>
      <c r="K283" s="442"/>
      <c r="L283" s="442"/>
      <c r="M283" s="442"/>
      <c r="N283" s="442"/>
      <c r="O283" s="442"/>
      <c r="P283" s="442"/>
      <c r="Q283" s="442"/>
      <c r="R283" s="442"/>
      <c r="S283" s="442"/>
      <c r="T283" s="442"/>
      <c r="U283" s="442"/>
      <c r="V283" s="442"/>
      <c r="W283" s="442"/>
      <c r="X283" s="442"/>
    </row>
    <row r="284" spans="1:24" s="6" customFormat="1" ht="15" customHeight="1">
      <c r="A284" s="453"/>
      <c r="B284" s="87"/>
      <c r="C284" s="93"/>
      <c r="D284" s="93"/>
      <c r="E284" s="87"/>
      <c r="F284" s="87"/>
      <c r="G284" s="93"/>
      <c r="H284" s="87"/>
      <c r="I284" s="442"/>
      <c r="J284" s="442"/>
      <c r="K284" s="442"/>
      <c r="L284" s="442"/>
      <c r="M284" s="442"/>
      <c r="N284" s="442"/>
      <c r="O284" s="442"/>
      <c r="P284" s="442"/>
      <c r="Q284" s="442"/>
      <c r="R284" s="442"/>
      <c r="S284" s="442"/>
      <c r="T284" s="442"/>
      <c r="U284" s="442"/>
      <c r="V284" s="442"/>
      <c r="W284" s="442"/>
      <c r="X284" s="442"/>
    </row>
    <row r="285" spans="1:24" s="6" customFormat="1" ht="15" customHeight="1">
      <c r="A285" s="453"/>
      <c r="B285" s="87"/>
      <c r="C285" s="93"/>
      <c r="D285" s="93"/>
      <c r="E285" s="87"/>
      <c r="F285" s="87"/>
      <c r="G285" s="93"/>
      <c r="H285" s="87"/>
      <c r="I285" s="442"/>
      <c r="J285" s="442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</row>
    <row r="286" spans="1:24" s="6" customFormat="1" ht="15" customHeight="1">
      <c r="A286" s="453"/>
      <c r="B286" s="87"/>
      <c r="C286" s="93"/>
      <c r="D286" s="93"/>
      <c r="E286" s="87"/>
      <c r="F286" s="87"/>
      <c r="G286" s="93"/>
      <c r="H286" s="87"/>
      <c r="I286" s="442"/>
      <c r="J286" s="442"/>
      <c r="K286" s="442"/>
      <c r="L286" s="442"/>
      <c r="M286" s="442"/>
      <c r="N286" s="442"/>
      <c r="O286" s="442"/>
      <c r="P286" s="442"/>
      <c r="Q286" s="442"/>
      <c r="R286" s="442"/>
      <c r="S286" s="442"/>
      <c r="T286" s="442"/>
      <c r="U286" s="442"/>
      <c r="V286" s="442"/>
      <c r="W286" s="442"/>
      <c r="X286" s="442"/>
    </row>
    <row r="287" spans="1:24" s="6" customFormat="1" ht="15" customHeight="1">
      <c r="A287" s="453"/>
      <c r="B287"/>
      <c r="C287"/>
      <c r="D287"/>
      <c r="E287"/>
      <c r="F287"/>
      <c r="G287"/>
      <c r="H287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</row>
    <row r="288" spans="1:24" s="5" customFormat="1" ht="15" customHeight="1">
      <c r="A288" s="453"/>
      <c r="B288" s="2"/>
      <c r="C288" s="2"/>
      <c r="D288" s="2"/>
      <c r="E288" s="442"/>
      <c r="F288" s="442"/>
      <c r="G288" s="442"/>
      <c r="H288" s="442"/>
      <c r="I288" s="442"/>
      <c r="J288" s="442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</row>
    <row r="289" spans="1:24" s="5" customFormat="1">
      <c r="A289" s="453"/>
      <c r="B289" s="2"/>
      <c r="C289" s="2"/>
      <c r="D289" s="2"/>
      <c r="E289" s="442"/>
      <c r="F289" s="442"/>
      <c r="G289" s="442"/>
      <c r="H289" s="442"/>
      <c r="I289" s="442"/>
      <c r="J289" s="442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</row>
    <row r="290" spans="1:24" s="5" customFormat="1">
      <c r="A290" s="453"/>
      <c r="B290" s="2"/>
      <c r="C290" s="2"/>
      <c r="D290" s="2"/>
      <c r="E290" s="442"/>
      <c r="F290" s="442"/>
      <c r="G290" s="442"/>
      <c r="H290" s="442"/>
      <c r="I290" s="442"/>
      <c r="J290" s="442"/>
      <c r="K290" s="442"/>
      <c r="L290" s="442"/>
      <c r="M290" s="442"/>
      <c r="N290" s="442"/>
      <c r="O290" s="442"/>
      <c r="P290" s="442"/>
      <c r="Q290" s="442"/>
      <c r="R290" s="442"/>
      <c r="S290" s="442"/>
      <c r="T290" s="442"/>
      <c r="U290" s="442"/>
      <c r="V290" s="442"/>
      <c r="W290" s="442"/>
      <c r="X290" s="442"/>
    </row>
    <row r="291" spans="1:24" s="5" customFormat="1">
      <c r="B291" s="2"/>
      <c r="C291" s="2"/>
      <c r="D291" s="2"/>
      <c r="E291" s="442"/>
      <c r="F291" s="442"/>
      <c r="G291" s="442"/>
      <c r="H291" s="442"/>
      <c r="I291" s="442"/>
      <c r="J291" s="442"/>
      <c r="K291" s="442"/>
      <c r="L291" s="442"/>
      <c r="M291" s="442"/>
      <c r="N291" s="442"/>
      <c r="O291" s="442"/>
      <c r="P291" s="442"/>
      <c r="Q291" s="442"/>
      <c r="R291" s="442"/>
      <c r="S291" s="442"/>
      <c r="T291" s="442"/>
      <c r="U291" s="442"/>
      <c r="V291" s="442"/>
      <c r="W291" s="442"/>
      <c r="X291" s="442"/>
    </row>
    <row r="292" spans="1:24" s="5" customFormat="1">
      <c r="B292" s="2"/>
      <c r="C292" s="2"/>
      <c r="D292" s="2"/>
      <c r="E292" s="442"/>
      <c r="F292" s="442"/>
      <c r="G292" s="442"/>
      <c r="H292" s="442"/>
      <c r="I292" s="442"/>
      <c r="J292" s="442"/>
      <c r="K292" s="442"/>
      <c r="L292" s="442"/>
      <c r="M292" s="442"/>
      <c r="N292" s="442"/>
      <c r="O292" s="442"/>
      <c r="P292" s="442"/>
      <c r="Q292" s="442"/>
      <c r="R292" s="442"/>
      <c r="S292" s="442"/>
      <c r="T292" s="442"/>
      <c r="U292" s="442"/>
      <c r="V292" s="442"/>
      <c r="W292" s="442"/>
      <c r="X292" s="442"/>
    </row>
    <row r="293" spans="1:24" s="5" customFormat="1">
      <c r="B293" s="2"/>
      <c r="C293" s="2"/>
      <c r="D293" s="2"/>
      <c r="E293" s="442"/>
      <c r="F293" s="442"/>
      <c r="G293" s="442"/>
      <c r="H293" s="442"/>
      <c r="I293" s="442"/>
      <c r="J293" s="442"/>
      <c r="K293" s="442"/>
      <c r="L293" s="442"/>
      <c r="M293" s="442"/>
      <c r="N293" s="442"/>
      <c r="O293" s="442"/>
      <c r="P293" s="442"/>
      <c r="Q293" s="442"/>
      <c r="R293" s="442"/>
      <c r="S293" s="442"/>
      <c r="T293" s="442"/>
      <c r="U293" s="442"/>
      <c r="V293" s="442"/>
      <c r="W293" s="442"/>
      <c r="X293" s="442"/>
    </row>
    <row r="294" spans="1:24" s="5" customFormat="1">
      <c r="B294" s="2"/>
      <c r="C294" s="2"/>
      <c r="D294" s="2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</row>
    <row r="295" spans="1:24" s="5" customFormat="1">
      <c r="B295" s="2"/>
      <c r="C295" s="2"/>
      <c r="D295" s="2"/>
      <c r="E295" s="442"/>
      <c r="F295" s="442"/>
      <c r="G295" s="442"/>
      <c r="H295" s="442"/>
      <c r="I295" s="442"/>
      <c r="J295" s="442"/>
      <c r="K295" s="442"/>
      <c r="L295" s="442"/>
      <c r="M295" s="442"/>
      <c r="N295" s="442"/>
      <c r="O295" s="442"/>
      <c r="P295" s="442"/>
      <c r="Q295" s="442"/>
      <c r="R295" s="442"/>
      <c r="S295" s="442"/>
      <c r="T295" s="442"/>
      <c r="U295" s="442"/>
      <c r="V295" s="442"/>
      <c r="W295" s="442"/>
      <c r="X295" s="442"/>
    </row>
    <row r="296" spans="1:24" s="5" customFormat="1">
      <c r="B296" s="2"/>
      <c r="C296" s="2"/>
      <c r="D296" s="2"/>
      <c r="E296" s="442"/>
      <c r="F296" s="442"/>
      <c r="G296" s="442"/>
      <c r="H296" s="442"/>
      <c r="I296" s="442"/>
      <c r="J296" s="442"/>
      <c r="K296" s="442"/>
      <c r="L296" s="442"/>
      <c r="M296" s="442"/>
      <c r="N296" s="442"/>
      <c r="O296" s="442"/>
      <c r="P296" s="442"/>
      <c r="Q296" s="442"/>
      <c r="R296" s="442"/>
      <c r="S296" s="442"/>
      <c r="T296" s="442"/>
      <c r="U296" s="442"/>
      <c r="V296" s="442"/>
      <c r="W296" s="442"/>
      <c r="X296" s="442"/>
    </row>
    <row r="297" spans="1:24" s="5" customFormat="1">
      <c r="B297" s="2"/>
      <c r="C297" s="2"/>
      <c r="D297" s="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</row>
    <row r="298" spans="1:24" s="5" customFormat="1">
      <c r="B298" s="2"/>
      <c r="C298" s="2"/>
      <c r="D298" s="2"/>
      <c r="E298" s="442"/>
      <c r="F298" s="442"/>
      <c r="G298" s="442"/>
      <c r="H298" s="442"/>
      <c r="I298" s="442"/>
      <c r="J298" s="442"/>
      <c r="K298" s="442"/>
      <c r="L298" s="442"/>
      <c r="M298" s="442"/>
      <c r="N298" s="442"/>
      <c r="O298" s="442"/>
      <c r="P298" s="442"/>
      <c r="Q298" s="442"/>
      <c r="R298" s="442"/>
      <c r="S298" s="442"/>
      <c r="T298" s="442"/>
      <c r="U298" s="442"/>
      <c r="V298" s="442"/>
      <c r="W298" s="442"/>
      <c r="X298" s="442"/>
    </row>
    <row r="299" spans="1:24" s="5" customFormat="1">
      <c r="B299" s="2"/>
      <c r="C299" s="2"/>
      <c r="D299" s="2"/>
      <c r="E299" s="442"/>
      <c r="F299" s="442"/>
      <c r="G299" s="442"/>
      <c r="H299" s="442"/>
      <c r="I299" s="442"/>
      <c r="J299" s="442"/>
      <c r="K299" s="442"/>
      <c r="L299" s="442"/>
      <c r="M299" s="442"/>
      <c r="N299" s="442"/>
      <c r="O299" s="442"/>
      <c r="P299" s="442"/>
      <c r="Q299" s="442"/>
      <c r="R299" s="442"/>
      <c r="S299" s="442"/>
      <c r="T299" s="442"/>
      <c r="U299" s="442"/>
      <c r="V299" s="442"/>
      <c r="W299" s="442"/>
      <c r="X299" s="442"/>
    </row>
    <row r="300" spans="1:24" s="5" customFormat="1">
      <c r="B300" s="2"/>
      <c r="C300" s="2"/>
      <c r="D300" s="2"/>
      <c r="E300" s="442"/>
      <c r="F300" s="442"/>
      <c r="G300" s="442"/>
      <c r="H300" s="442"/>
      <c r="I300" s="442"/>
      <c r="J300" s="442"/>
      <c r="K300" s="442"/>
      <c r="L300" s="442"/>
      <c r="M300" s="442"/>
      <c r="N300" s="442"/>
      <c r="O300" s="442"/>
      <c r="P300" s="442"/>
      <c r="Q300" s="442"/>
      <c r="R300" s="442"/>
      <c r="S300" s="442"/>
      <c r="T300" s="442"/>
      <c r="U300" s="442"/>
      <c r="V300" s="442"/>
      <c r="W300" s="442"/>
      <c r="X300" s="442"/>
    </row>
    <row r="301" spans="1:24" s="5" customFormat="1">
      <c r="B301" s="2"/>
      <c r="C301" s="2"/>
      <c r="D301" s="2"/>
      <c r="E301" s="442"/>
      <c r="F301" s="442"/>
      <c r="G301" s="442"/>
      <c r="H301" s="442"/>
      <c r="I301" s="442"/>
      <c r="J301" s="442"/>
      <c r="K301" s="442"/>
      <c r="L301" s="442"/>
      <c r="M301" s="442"/>
      <c r="N301" s="442"/>
      <c r="O301" s="442"/>
      <c r="P301" s="442"/>
      <c r="Q301" s="442"/>
      <c r="R301" s="442"/>
      <c r="S301" s="442"/>
      <c r="T301" s="442"/>
      <c r="U301" s="442"/>
      <c r="V301" s="442"/>
      <c r="W301" s="442"/>
      <c r="X301" s="442"/>
    </row>
    <row r="302" spans="1:24" s="5" customFormat="1">
      <c r="B302" s="2"/>
      <c r="C302" s="2"/>
      <c r="D302" s="2"/>
      <c r="E302" s="442"/>
      <c r="F302" s="442"/>
      <c r="G302" s="442"/>
      <c r="H302" s="442"/>
      <c r="I302" s="442"/>
      <c r="J302" s="442"/>
      <c r="K302" s="442"/>
      <c r="L302" s="442"/>
      <c r="M302" s="442"/>
      <c r="N302" s="442"/>
      <c r="O302" s="442"/>
      <c r="P302" s="442"/>
      <c r="Q302" s="442"/>
      <c r="R302" s="442"/>
      <c r="S302" s="442"/>
      <c r="T302" s="442"/>
      <c r="U302" s="442"/>
      <c r="V302" s="442"/>
      <c r="W302" s="442"/>
      <c r="X302" s="442"/>
    </row>
    <row r="303" spans="1:24" s="5" customFormat="1">
      <c r="B303" s="2"/>
      <c r="C303" s="2"/>
      <c r="D303" s="2"/>
      <c r="E303" s="442"/>
      <c r="F303" s="442"/>
      <c r="G303" s="442"/>
      <c r="H303" s="442"/>
      <c r="I303" s="442"/>
      <c r="J303" s="442"/>
      <c r="K303" s="442"/>
      <c r="L303" s="442"/>
      <c r="M303" s="442"/>
      <c r="N303" s="442"/>
      <c r="O303" s="442"/>
      <c r="P303" s="442"/>
      <c r="Q303" s="442"/>
      <c r="R303" s="442"/>
      <c r="S303" s="442"/>
      <c r="T303" s="442"/>
      <c r="U303" s="442"/>
      <c r="V303" s="442"/>
      <c r="W303" s="442"/>
      <c r="X303" s="442"/>
    </row>
    <row r="304" spans="1:24" s="5" customFormat="1">
      <c r="B304" s="2"/>
      <c r="C304" s="2"/>
      <c r="D304" s="2"/>
      <c r="E304" s="442"/>
      <c r="F304" s="442"/>
      <c r="G304" s="442"/>
      <c r="H304" s="442"/>
      <c r="I304" s="442"/>
      <c r="J304" s="442"/>
      <c r="K304" s="442"/>
      <c r="L304" s="442"/>
      <c r="M304" s="442"/>
      <c r="N304" s="442"/>
      <c r="O304" s="442"/>
      <c r="P304" s="442"/>
      <c r="Q304" s="442"/>
      <c r="R304" s="442"/>
      <c r="S304" s="442"/>
      <c r="T304" s="442"/>
      <c r="U304" s="442"/>
      <c r="V304" s="442"/>
      <c r="W304" s="442"/>
      <c r="X304" s="442"/>
    </row>
    <row r="305" spans="2:24" s="5" customFormat="1">
      <c r="B305" s="2"/>
      <c r="C305" s="2"/>
      <c r="D305" s="2"/>
      <c r="E305" s="442"/>
      <c r="F305" s="442"/>
      <c r="G305" s="442"/>
      <c r="H305" s="442"/>
      <c r="I305" s="442"/>
      <c r="J305" s="442"/>
      <c r="K305" s="442"/>
      <c r="L305" s="442"/>
      <c r="M305" s="442"/>
      <c r="N305" s="442"/>
      <c r="O305" s="442"/>
      <c r="P305" s="442"/>
      <c r="Q305" s="442"/>
      <c r="R305" s="442"/>
      <c r="S305" s="442"/>
      <c r="T305" s="442"/>
      <c r="U305" s="442"/>
      <c r="V305" s="442"/>
      <c r="W305" s="442"/>
      <c r="X305" s="442"/>
    </row>
    <row r="306" spans="2:24" s="5" customFormat="1">
      <c r="B306" s="2"/>
      <c r="C306" s="2"/>
      <c r="D306" s="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</row>
    <row r="307" spans="2:24" s="5" customFormat="1">
      <c r="B307" s="2"/>
      <c r="C307" s="2"/>
      <c r="D307" s="2"/>
      <c r="E307" s="442"/>
      <c r="F307" s="442"/>
      <c r="G307" s="442"/>
      <c r="H307" s="442"/>
      <c r="I307" s="442"/>
      <c r="J307" s="442"/>
      <c r="K307" s="442"/>
      <c r="L307" s="442"/>
      <c r="M307" s="442"/>
      <c r="N307" s="442"/>
      <c r="O307" s="442"/>
      <c r="P307" s="442"/>
      <c r="Q307" s="442"/>
      <c r="R307" s="442"/>
      <c r="S307" s="442"/>
      <c r="T307" s="442"/>
      <c r="U307" s="442"/>
      <c r="V307" s="442"/>
      <c r="W307" s="442"/>
      <c r="X307" s="442"/>
    </row>
    <row r="308" spans="2:24" s="5" customFormat="1">
      <c r="B308" s="2"/>
      <c r="C308" s="2"/>
      <c r="D308" s="2"/>
      <c r="E308" s="442"/>
      <c r="F308" s="442"/>
      <c r="G308" s="442"/>
      <c r="H308" s="442"/>
      <c r="I308" s="442"/>
      <c r="J308" s="442"/>
      <c r="K308" s="442"/>
      <c r="L308" s="442"/>
      <c r="M308" s="442"/>
      <c r="N308" s="442"/>
      <c r="O308" s="442"/>
      <c r="P308" s="442"/>
      <c r="Q308" s="442"/>
      <c r="R308" s="442"/>
      <c r="S308" s="442"/>
      <c r="T308" s="442"/>
      <c r="U308" s="442"/>
      <c r="V308" s="442"/>
      <c r="W308" s="442"/>
      <c r="X308" s="442"/>
    </row>
    <row r="309" spans="2:24" s="5" customFormat="1">
      <c r="B309" s="2"/>
      <c r="C309" s="2"/>
      <c r="D309" s="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</row>
    <row r="310" spans="2:24" s="5" customFormat="1">
      <c r="B310" s="2"/>
      <c r="C310" s="2"/>
      <c r="D310" s="2"/>
      <c r="E310" s="442"/>
      <c r="F310" s="442"/>
      <c r="G310" s="442"/>
      <c r="H310" s="442"/>
      <c r="I310" s="442"/>
      <c r="J310" s="442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</row>
    <row r="311" spans="2:24" s="5" customFormat="1">
      <c r="B311" s="2"/>
      <c r="C311" s="2"/>
      <c r="D311" s="2"/>
      <c r="E311" s="442"/>
      <c r="F311" s="442"/>
      <c r="G311" s="442"/>
      <c r="H311" s="442"/>
      <c r="I311" s="442"/>
      <c r="J311" s="442"/>
      <c r="K311" s="442"/>
      <c r="L311" s="442"/>
      <c r="M311" s="442"/>
      <c r="N311" s="442"/>
      <c r="O311" s="442"/>
      <c r="P311" s="442"/>
      <c r="Q311" s="442"/>
      <c r="R311" s="442"/>
      <c r="S311" s="442"/>
      <c r="T311" s="442"/>
      <c r="U311" s="442"/>
      <c r="V311" s="442"/>
      <c r="W311" s="442"/>
      <c r="X311" s="442"/>
    </row>
    <row r="312" spans="2:24" s="5" customFormat="1">
      <c r="B312" s="2"/>
      <c r="C312" s="2"/>
      <c r="D312" s="2"/>
      <c r="E312" s="442"/>
      <c r="F312" s="442"/>
      <c r="G312" s="442"/>
      <c r="H312" s="442"/>
      <c r="I312" s="442"/>
      <c r="J312" s="442"/>
      <c r="K312" s="442"/>
      <c r="L312" s="442"/>
      <c r="M312" s="442"/>
      <c r="N312" s="442"/>
      <c r="O312" s="442"/>
      <c r="P312" s="442"/>
      <c r="Q312" s="442"/>
      <c r="R312" s="442"/>
      <c r="S312" s="442"/>
      <c r="T312" s="442"/>
      <c r="U312" s="442"/>
      <c r="V312" s="442"/>
      <c r="W312" s="442"/>
      <c r="X312" s="442"/>
    </row>
    <row r="313" spans="2:24" s="5" customFormat="1">
      <c r="B313" s="2"/>
      <c r="C313" s="2"/>
      <c r="D313" s="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</row>
    <row r="314" spans="2:24" s="5" customFormat="1">
      <c r="B314" s="2"/>
      <c r="C314" s="2"/>
      <c r="D314" s="2"/>
      <c r="E314" s="442"/>
      <c r="F314" s="442"/>
      <c r="G314" s="442"/>
      <c r="H314" s="442"/>
      <c r="I314" s="442"/>
      <c r="J314" s="442"/>
      <c r="K314" s="442"/>
      <c r="L314" s="442"/>
      <c r="M314" s="442"/>
      <c r="N314" s="442"/>
      <c r="O314" s="442"/>
      <c r="P314" s="442"/>
      <c r="Q314" s="442"/>
      <c r="R314" s="442"/>
      <c r="S314" s="442"/>
      <c r="T314" s="442"/>
      <c r="U314" s="442"/>
      <c r="V314" s="442"/>
      <c r="W314" s="442"/>
      <c r="X314" s="442"/>
    </row>
    <row r="315" spans="2:24" s="5" customFormat="1">
      <c r="B315" s="2"/>
      <c r="C315" s="2"/>
      <c r="D315" s="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442"/>
      <c r="Q315" s="442"/>
      <c r="R315" s="442"/>
      <c r="S315" s="442"/>
      <c r="T315" s="442"/>
      <c r="U315" s="442"/>
      <c r="V315" s="442"/>
      <c r="W315" s="442"/>
      <c r="X315" s="442"/>
    </row>
    <row r="316" spans="2:24" s="5" customFormat="1">
      <c r="B316" s="2"/>
      <c r="C316" s="2"/>
      <c r="D316" s="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</row>
    <row r="317" spans="2:24" s="5" customFormat="1">
      <c r="B317" s="2"/>
      <c r="C317" s="2"/>
      <c r="D317" s="2"/>
      <c r="E317" s="442"/>
      <c r="F317" s="442"/>
      <c r="G317" s="442"/>
      <c r="H317" s="442"/>
      <c r="I317" s="442"/>
      <c r="J317" s="442"/>
      <c r="K317" s="442"/>
      <c r="L317" s="442"/>
      <c r="M317" s="442"/>
      <c r="N317" s="442"/>
      <c r="O317" s="442"/>
      <c r="P317" s="442"/>
      <c r="Q317" s="442"/>
      <c r="R317" s="442"/>
      <c r="S317" s="442"/>
      <c r="T317" s="442"/>
      <c r="U317" s="442"/>
      <c r="V317" s="442"/>
      <c r="W317" s="442"/>
      <c r="X317" s="442"/>
    </row>
    <row r="318" spans="2:24" s="5" customFormat="1">
      <c r="B318" s="2"/>
      <c r="C318" s="2"/>
      <c r="D318" s="2"/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442"/>
      <c r="P318" s="442"/>
      <c r="Q318" s="442"/>
      <c r="R318" s="442"/>
      <c r="S318" s="442"/>
      <c r="T318" s="442"/>
      <c r="U318" s="442"/>
      <c r="V318" s="442"/>
      <c r="W318" s="442"/>
      <c r="X318" s="442"/>
    </row>
    <row r="319" spans="2:24" s="5" customFormat="1">
      <c r="B319" s="2"/>
      <c r="C319" s="2"/>
      <c r="D319" s="2"/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</row>
    <row r="320" spans="2:24" s="5" customFormat="1">
      <c r="B320" s="2"/>
      <c r="C320" s="2"/>
      <c r="D320" s="2"/>
      <c r="E320" s="442"/>
      <c r="F320" s="442"/>
      <c r="G320" s="442"/>
      <c r="H320" s="442"/>
      <c r="I320" s="442"/>
      <c r="J320" s="442"/>
      <c r="K320" s="442"/>
      <c r="L320" s="442"/>
      <c r="M320" s="442"/>
      <c r="N320" s="442"/>
      <c r="O320" s="442"/>
      <c r="P320" s="442"/>
      <c r="Q320" s="442"/>
      <c r="R320" s="442"/>
      <c r="S320" s="442"/>
      <c r="T320" s="442"/>
      <c r="U320" s="442"/>
      <c r="V320" s="442"/>
      <c r="W320" s="442"/>
      <c r="X320" s="442"/>
    </row>
    <row r="321" spans="2:24" s="5" customFormat="1">
      <c r="B321" s="2"/>
      <c r="C321" s="2"/>
      <c r="D321" s="2"/>
      <c r="E321" s="442"/>
      <c r="F321" s="442"/>
      <c r="G321" s="442"/>
      <c r="H321" s="442"/>
      <c r="I321" s="442"/>
      <c r="J321" s="442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</row>
    <row r="322" spans="2:24" s="5" customFormat="1">
      <c r="B322" s="2"/>
      <c r="C322" s="2"/>
      <c r="D322" s="2"/>
      <c r="E322" s="442"/>
      <c r="F322" s="442"/>
      <c r="G322" s="442"/>
      <c r="H322" s="442"/>
      <c r="I322" s="442"/>
      <c r="J322" s="442"/>
      <c r="K322" s="442"/>
      <c r="L322" s="442"/>
      <c r="M322" s="442"/>
      <c r="N322" s="442"/>
      <c r="O322" s="442"/>
      <c r="P322" s="442"/>
      <c r="Q322" s="442"/>
      <c r="R322" s="442"/>
      <c r="S322" s="442"/>
      <c r="T322" s="442"/>
      <c r="U322" s="442"/>
      <c r="V322" s="442"/>
      <c r="W322" s="442"/>
      <c r="X322" s="442"/>
    </row>
    <row r="323" spans="2:24" s="5" customFormat="1">
      <c r="B323" s="2"/>
      <c r="C323" s="2"/>
      <c r="D323" s="2"/>
      <c r="E323" s="442"/>
      <c r="F323" s="442"/>
      <c r="G323" s="442"/>
      <c r="H323" s="442"/>
      <c r="I323" s="442"/>
      <c r="J323" s="442"/>
      <c r="K323" s="442"/>
      <c r="L323" s="442"/>
      <c r="M323" s="442"/>
      <c r="N323" s="442"/>
      <c r="O323" s="442"/>
      <c r="P323" s="442"/>
      <c r="Q323" s="442"/>
      <c r="R323" s="442"/>
      <c r="S323" s="442"/>
      <c r="T323" s="442"/>
      <c r="U323" s="442"/>
      <c r="V323" s="442"/>
      <c r="W323" s="442"/>
      <c r="X323" s="442"/>
    </row>
    <row r="324" spans="2:24" s="5" customFormat="1">
      <c r="B324" s="2"/>
      <c r="C324" s="2"/>
      <c r="D324" s="2"/>
      <c r="E324" s="442"/>
      <c r="F324" s="442"/>
      <c r="G324" s="442"/>
      <c r="H324" s="442"/>
      <c r="I324" s="442"/>
      <c r="J324" s="442"/>
      <c r="K324" s="442"/>
      <c r="L324" s="442"/>
      <c r="M324" s="442"/>
      <c r="N324" s="442"/>
      <c r="O324" s="442"/>
      <c r="P324" s="442"/>
      <c r="Q324" s="442"/>
      <c r="R324" s="442"/>
      <c r="S324" s="442"/>
      <c r="T324" s="442"/>
      <c r="U324" s="442"/>
      <c r="V324" s="442"/>
      <c r="W324" s="442"/>
      <c r="X324" s="442"/>
    </row>
    <row r="325" spans="2:24" s="5" customFormat="1">
      <c r="B325" s="2"/>
      <c r="C325" s="2"/>
      <c r="D325" s="2"/>
      <c r="E325" s="442"/>
      <c r="F325" s="442"/>
      <c r="G325" s="442"/>
      <c r="H325" s="442"/>
      <c r="I325" s="442"/>
      <c r="J325" s="442"/>
      <c r="K325" s="442"/>
      <c r="L325" s="442"/>
      <c r="M325" s="442"/>
      <c r="N325" s="442"/>
      <c r="O325" s="442"/>
      <c r="P325" s="442"/>
      <c r="Q325" s="442"/>
      <c r="R325" s="442"/>
      <c r="S325" s="442"/>
      <c r="T325" s="442"/>
      <c r="U325" s="442"/>
      <c r="V325" s="442"/>
      <c r="W325" s="442"/>
      <c r="X325" s="442"/>
    </row>
    <row r="326" spans="2:24" s="5" customFormat="1">
      <c r="B326" s="2"/>
      <c r="C326" s="2"/>
      <c r="D326" s="2"/>
      <c r="E326" s="442"/>
      <c r="F326" s="442"/>
      <c r="G326" s="442"/>
      <c r="H326" s="442"/>
      <c r="I326" s="442"/>
      <c r="J326" s="442"/>
      <c r="K326" s="442"/>
      <c r="L326" s="442"/>
      <c r="M326" s="442"/>
      <c r="N326" s="442"/>
      <c r="O326" s="442"/>
      <c r="P326" s="442"/>
      <c r="Q326" s="442"/>
      <c r="R326" s="442"/>
      <c r="S326" s="442"/>
      <c r="T326" s="442"/>
      <c r="U326" s="442"/>
      <c r="V326" s="442"/>
      <c r="W326" s="442"/>
      <c r="X326" s="442"/>
    </row>
    <row r="327" spans="2:24" s="5" customFormat="1">
      <c r="B327" s="2"/>
      <c r="C327" s="2"/>
      <c r="D327" s="2"/>
      <c r="E327" s="442"/>
      <c r="F327" s="442"/>
      <c r="G327" s="442"/>
      <c r="H327" s="442"/>
      <c r="I327" s="442"/>
      <c r="J327" s="442"/>
      <c r="K327" s="442"/>
      <c r="L327" s="442"/>
      <c r="M327" s="442"/>
      <c r="N327" s="442"/>
      <c r="O327" s="442"/>
      <c r="P327" s="442"/>
      <c r="Q327" s="442"/>
      <c r="R327" s="442"/>
      <c r="S327" s="442"/>
      <c r="T327" s="442"/>
      <c r="U327" s="442"/>
      <c r="V327" s="442"/>
      <c r="W327" s="442"/>
      <c r="X327" s="442"/>
    </row>
    <row r="328" spans="2:24" s="5" customFormat="1">
      <c r="B328" s="2"/>
      <c r="C328" s="2"/>
      <c r="D328" s="2"/>
      <c r="E328" s="442"/>
      <c r="F328" s="442"/>
      <c r="G328" s="442"/>
      <c r="H328" s="442"/>
      <c r="I328" s="442"/>
      <c r="J328" s="442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</row>
    <row r="329" spans="2:24" s="5" customFormat="1">
      <c r="B329" s="2"/>
      <c r="C329" s="2"/>
      <c r="D329" s="2"/>
      <c r="E329" s="442"/>
      <c r="F329" s="442"/>
      <c r="G329" s="442"/>
      <c r="H329" s="442"/>
      <c r="I329" s="442"/>
      <c r="J329" s="442"/>
      <c r="K329" s="442"/>
      <c r="L329" s="442"/>
      <c r="M329" s="442"/>
      <c r="N329" s="442"/>
      <c r="O329" s="442"/>
      <c r="P329" s="442"/>
      <c r="Q329" s="442"/>
      <c r="R329" s="442"/>
      <c r="S329" s="442"/>
      <c r="T329" s="442"/>
      <c r="U329" s="442"/>
      <c r="V329" s="442"/>
      <c r="W329" s="442"/>
      <c r="X329" s="442"/>
    </row>
    <row r="330" spans="2:24" s="5" customFormat="1">
      <c r="B330" s="2"/>
      <c r="C330" s="2"/>
      <c r="D330" s="2"/>
      <c r="E330" s="442"/>
      <c r="F330" s="442"/>
      <c r="G330" s="442"/>
      <c r="H330" s="442"/>
      <c r="I330" s="442"/>
      <c r="J330" s="442"/>
      <c r="K330" s="442"/>
      <c r="L330" s="442"/>
      <c r="M330" s="442"/>
      <c r="N330" s="442"/>
      <c r="O330" s="442"/>
      <c r="P330" s="442"/>
      <c r="Q330" s="442"/>
      <c r="R330" s="442"/>
      <c r="S330" s="442"/>
      <c r="T330" s="442"/>
      <c r="U330" s="442"/>
      <c r="V330" s="442"/>
      <c r="W330" s="442"/>
      <c r="X330" s="442"/>
    </row>
    <row r="331" spans="2:24" s="5" customFormat="1">
      <c r="B331" s="2"/>
      <c r="C331" s="2"/>
      <c r="D331" s="2"/>
      <c r="E331" s="442"/>
      <c r="F331" s="442"/>
      <c r="G331" s="442"/>
      <c r="H331" s="442"/>
      <c r="I331" s="442"/>
      <c r="J331" s="442"/>
      <c r="K331" s="442"/>
      <c r="L331" s="442"/>
      <c r="M331" s="442"/>
      <c r="N331" s="442"/>
      <c r="O331" s="442"/>
      <c r="P331" s="442"/>
      <c r="Q331" s="442"/>
      <c r="R331" s="442"/>
      <c r="S331" s="442"/>
      <c r="T331" s="442"/>
      <c r="U331" s="442"/>
      <c r="V331" s="442"/>
      <c r="W331" s="442"/>
      <c r="X331" s="442"/>
    </row>
    <row r="332" spans="2:24" s="5" customFormat="1">
      <c r="B332" s="2"/>
      <c r="C332" s="2"/>
      <c r="D332" s="2"/>
      <c r="E332" s="442"/>
      <c r="F332" s="442"/>
      <c r="G332" s="442"/>
      <c r="H332" s="442"/>
      <c r="I332" s="442"/>
      <c r="J332" s="442"/>
      <c r="K332" s="442"/>
      <c r="L332" s="442"/>
      <c r="M332" s="442"/>
      <c r="N332" s="442"/>
      <c r="O332" s="442"/>
      <c r="P332" s="442"/>
      <c r="Q332" s="442"/>
      <c r="R332" s="442"/>
      <c r="S332" s="442"/>
      <c r="T332" s="442"/>
      <c r="U332" s="442"/>
      <c r="V332" s="442"/>
      <c r="W332" s="442"/>
      <c r="X332" s="442"/>
    </row>
    <row r="333" spans="2:24" s="5" customFormat="1">
      <c r="B333" s="2"/>
      <c r="C333" s="2"/>
      <c r="D333" s="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</row>
    <row r="334" spans="2:24" s="5" customFormat="1">
      <c r="B334" s="2"/>
      <c r="C334" s="2"/>
      <c r="D334" s="2"/>
      <c r="E334" s="442"/>
      <c r="F334" s="442"/>
      <c r="G334" s="442"/>
      <c r="H334" s="442"/>
      <c r="I334" s="442"/>
      <c r="J334" s="442"/>
      <c r="K334" s="442"/>
      <c r="L334" s="442"/>
      <c r="M334" s="442"/>
      <c r="N334" s="442"/>
      <c r="O334" s="442"/>
      <c r="P334" s="442"/>
      <c r="Q334" s="442"/>
      <c r="R334" s="442"/>
      <c r="S334" s="442"/>
      <c r="T334" s="442"/>
      <c r="U334" s="442"/>
      <c r="V334" s="442"/>
      <c r="W334" s="442"/>
      <c r="X334" s="442"/>
    </row>
    <row r="335" spans="2:24" s="5" customFormat="1">
      <c r="B335" s="2"/>
      <c r="C335" s="2"/>
      <c r="D335" s="2"/>
      <c r="E335" s="442"/>
      <c r="F335" s="442"/>
      <c r="G335" s="442"/>
      <c r="H335" s="442"/>
      <c r="I335" s="442"/>
      <c r="J335" s="442"/>
      <c r="K335" s="442"/>
      <c r="L335" s="442"/>
      <c r="M335" s="442"/>
      <c r="N335" s="442"/>
      <c r="O335" s="442"/>
      <c r="P335" s="442"/>
      <c r="Q335" s="442"/>
      <c r="R335" s="442"/>
      <c r="S335" s="442"/>
      <c r="T335" s="442"/>
      <c r="U335" s="442"/>
      <c r="V335" s="442"/>
      <c r="W335" s="442"/>
      <c r="X335" s="442"/>
    </row>
    <row r="336" spans="2:24" s="5" customFormat="1">
      <c r="B336" s="2"/>
      <c r="C336" s="2"/>
      <c r="D336" s="2"/>
      <c r="E336" s="442"/>
      <c r="F336" s="442"/>
      <c r="G336" s="442"/>
      <c r="H336" s="442"/>
      <c r="I336" s="442"/>
      <c r="J336" s="442"/>
      <c r="K336" s="442"/>
      <c r="L336" s="442"/>
      <c r="M336" s="442"/>
      <c r="N336" s="442"/>
      <c r="O336" s="442"/>
      <c r="P336" s="442"/>
      <c r="Q336" s="442"/>
      <c r="R336" s="442"/>
      <c r="S336" s="442"/>
      <c r="T336" s="442"/>
      <c r="U336" s="442"/>
      <c r="V336" s="442"/>
      <c r="W336" s="442"/>
      <c r="X336" s="442"/>
    </row>
    <row r="337" spans="2:24" s="5" customFormat="1">
      <c r="B337" s="2"/>
      <c r="C337" s="2"/>
      <c r="D337" s="2"/>
      <c r="E337" s="442"/>
      <c r="F337" s="442"/>
      <c r="G337" s="442"/>
      <c r="H337" s="442"/>
      <c r="I337" s="442"/>
      <c r="J337" s="442"/>
      <c r="K337" s="442"/>
      <c r="L337" s="442"/>
      <c r="M337" s="442"/>
      <c r="N337" s="442"/>
      <c r="O337" s="442"/>
      <c r="P337" s="442"/>
      <c r="Q337" s="442"/>
      <c r="R337" s="442"/>
      <c r="S337" s="442"/>
      <c r="T337" s="442"/>
      <c r="U337" s="442"/>
      <c r="V337" s="442"/>
      <c r="W337" s="442"/>
      <c r="X337" s="442"/>
    </row>
    <row r="338" spans="2:24" s="5" customFormat="1">
      <c r="B338" s="2"/>
      <c r="C338" s="2"/>
      <c r="D338" s="2"/>
      <c r="E338" s="442"/>
      <c r="F338" s="442"/>
      <c r="G338" s="442"/>
      <c r="H338" s="442"/>
      <c r="I338" s="442"/>
      <c r="J338" s="442"/>
      <c r="K338" s="442"/>
      <c r="L338" s="442"/>
      <c r="M338" s="442"/>
      <c r="N338" s="442"/>
      <c r="O338" s="442"/>
      <c r="P338" s="442"/>
      <c r="Q338" s="442"/>
      <c r="R338" s="442"/>
      <c r="S338" s="442"/>
      <c r="T338" s="442"/>
      <c r="U338" s="442"/>
      <c r="V338" s="442"/>
      <c r="W338" s="442"/>
      <c r="X338" s="442"/>
    </row>
    <row r="339" spans="2:24" s="5" customFormat="1">
      <c r="B339" s="2"/>
      <c r="C339" s="2"/>
      <c r="D339" s="2"/>
      <c r="E339" s="442"/>
      <c r="F339" s="442"/>
      <c r="G339" s="442"/>
      <c r="H339" s="442"/>
      <c r="I339" s="442"/>
      <c r="J339" s="442"/>
      <c r="K339" s="442"/>
      <c r="L339" s="442"/>
      <c r="M339" s="442"/>
      <c r="N339" s="442"/>
      <c r="O339" s="442"/>
      <c r="P339" s="442"/>
      <c r="Q339" s="442"/>
      <c r="R339" s="442"/>
      <c r="S339" s="442"/>
      <c r="T339" s="442"/>
      <c r="U339" s="442"/>
      <c r="V339" s="442"/>
      <c r="W339" s="442"/>
      <c r="X339" s="442"/>
    </row>
    <row r="340" spans="2:24" s="5" customFormat="1">
      <c r="B340" s="2"/>
      <c r="C340" s="2"/>
      <c r="D340" s="2"/>
      <c r="E340" s="442"/>
      <c r="F340" s="442"/>
      <c r="G340" s="442"/>
      <c r="H340" s="442"/>
      <c r="I340" s="442"/>
      <c r="J340" s="442"/>
      <c r="K340" s="442"/>
      <c r="L340" s="442"/>
      <c r="M340" s="442"/>
      <c r="N340" s="442"/>
      <c r="O340" s="442"/>
      <c r="P340" s="442"/>
      <c r="Q340" s="442"/>
      <c r="R340" s="442"/>
      <c r="S340" s="442"/>
      <c r="T340" s="442"/>
      <c r="U340" s="442"/>
      <c r="V340" s="442"/>
      <c r="W340" s="442"/>
      <c r="X340" s="442"/>
    </row>
    <row r="341" spans="2:24" s="5" customFormat="1">
      <c r="B341" s="2"/>
      <c r="C341" s="2"/>
      <c r="D341" s="2"/>
      <c r="E341" s="442"/>
      <c r="F341" s="442"/>
      <c r="G341" s="442"/>
      <c r="H341" s="442"/>
      <c r="I341" s="442"/>
      <c r="J341" s="442"/>
      <c r="K341" s="442"/>
      <c r="L341" s="442"/>
      <c r="M341" s="442"/>
      <c r="N341" s="442"/>
      <c r="O341" s="442"/>
      <c r="P341" s="442"/>
      <c r="Q341" s="442"/>
      <c r="R341" s="442"/>
      <c r="S341" s="442"/>
      <c r="T341" s="442"/>
      <c r="U341" s="442"/>
      <c r="V341" s="442"/>
      <c r="W341" s="442"/>
      <c r="X341" s="442"/>
    </row>
    <row r="342" spans="2:24" s="5" customFormat="1">
      <c r="B342" s="2"/>
      <c r="C342" s="2"/>
      <c r="D342" s="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</row>
    <row r="343" spans="2:24" s="5" customFormat="1">
      <c r="B343" s="2"/>
      <c r="C343" s="2"/>
      <c r="D343" s="2"/>
      <c r="E343" s="442"/>
      <c r="F343" s="442"/>
      <c r="G343" s="442"/>
      <c r="H343" s="442"/>
      <c r="I343" s="442"/>
      <c r="J343" s="442"/>
      <c r="K343" s="442"/>
      <c r="L343" s="442"/>
      <c r="M343" s="442"/>
      <c r="N343" s="442"/>
      <c r="O343" s="442"/>
      <c r="P343" s="442"/>
      <c r="Q343" s="442"/>
      <c r="R343" s="442"/>
      <c r="S343" s="442"/>
      <c r="T343" s="442"/>
      <c r="U343" s="442"/>
      <c r="V343" s="442"/>
      <c r="W343" s="442"/>
      <c r="X343" s="442"/>
    </row>
    <row r="344" spans="2:24" s="5" customFormat="1">
      <c r="B344" s="2"/>
      <c r="C344" s="2"/>
      <c r="D344" s="2"/>
      <c r="E344" s="442"/>
      <c r="F344" s="442"/>
      <c r="G344" s="442"/>
      <c r="H344" s="442"/>
      <c r="I344" s="442"/>
      <c r="J344" s="442"/>
      <c r="K344" s="442"/>
      <c r="L344" s="442"/>
      <c r="M344" s="442"/>
      <c r="N344" s="442"/>
      <c r="O344" s="442"/>
      <c r="P344" s="442"/>
      <c r="Q344" s="442"/>
      <c r="R344" s="442"/>
      <c r="S344" s="442"/>
      <c r="T344" s="442"/>
      <c r="U344" s="442"/>
      <c r="V344" s="442"/>
      <c r="W344" s="442"/>
      <c r="X344" s="442"/>
    </row>
    <row r="345" spans="2:24" s="5" customFormat="1">
      <c r="B345" s="2"/>
      <c r="C345" s="2"/>
      <c r="D345" s="2"/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</row>
    <row r="346" spans="2:24" s="5" customFormat="1">
      <c r="B346" s="2"/>
      <c r="C346" s="2"/>
      <c r="D346" s="2"/>
      <c r="E346" s="442"/>
      <c r="F346" s="442"/>
      <c r="G346" s="442"/>
      <c r="H346" s="442"/>
      <c r="I346" s="442"/>
      <c r="J346" s="442"/>
      <c r="K346" s="442"/>
      <c r="L346" s="442"/>
      <c r="M346" s="442"/>
      <c r="N346" s="442"/>
      <c r="O346" s="442"/>
      <c r="P346" s="442"/>
      <c r="Q346" s="442"/>
      <c r="R346" s="442"/>
      <c r="S346" s="442"/>
      <c r="T346" s="442"/>
      <c r="U346" s="442"/>
      <c r="V346" s="442"/>
      <c r="W346" s="442"/>
      <c r="X346" s="442"/>
    </row>
    <row r="347" spans="2:24" s="5" customFormat="1">
      <c r="B347" s="2"/>
      <c r="C347" s="2"/>
      <c r="D347" s="2"/>
      <c r="E347" s="442"/>
      <c r="F347" s="442"/>
      <c r="G347" s="442"/>
      <c r="H347" s="442"/>
      <c r="I347" s="442"/>
      <c r="J347" s="442"/>
      <c r="K347" s="442"/>
      <c r="L347" s="442"/>
      <c r="M347" s="442"/>
      <c r="N347" s="442"/>
      <c r="O347" s="442"/>
      <c r="P347" s="442"/>
      <c r="Q347" s="442"/>
      <c r="R347" s="442"/>
      <c r="S347" s="442"/>
      <c r="T347" s="442"/>
      <c r="U347" s="442"/>
      <c r="V347" s="442"/>
      <c r="W347" s="442"/>
      <c r="X347" s="442"/>
    </row>
    <row r="348" spans="2:24" s="5" customFormat="1">
      <c r="B348" s="2"/>
      <c r="C348" s="2"/>
      <c r="D348" s="2"/>
      <c r="E348" s="442"/>
      <c r="F348" s="442"/>
      <c r="G348" s="442"/>
      <c r="H348" s="442"/>
      <c r="I348" s="442"/>
      <c r="J348" s="442"/>
      <c r="K348" s="442"/>
      <c r="L348" s="442"/>
      <c r="M348" s="442"/>
      <c r="N348" s="442"/>
      <c r="O348" s="442"/>
      <c r="P348" s="442"/>
      <c r="Q348" s="442"/>
      <c r="R348" s="442"/>
      <c r="S348" s="442"/>
      <c r="T348" s="442"/>
      <c r="U348" s="442"/>
      <c r="V348" s="442"/>
      <c r="W348" s="442"/>
      <c r="X348" s="442"/>
    </row>
    <row r="349" spans="2:24" s="5" customFormat="1">
      <c r="B349" s="2"/>
      <c r="C349" s="2"/>
      <c r="D349" s="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</row>
    <row r="350" spans="2:24" s="5" customFormat="1">
      <c r="B350" s="2"/>
      <c r="C350" s="2"/>
      <c r="D350" s="2"/>
      <c r="E350" s="442"/>
      <c r="F350" s="442"/>
      <c r="G350" s="442"/>
      <c r="H350" s="442"/>
      <c r="I350" s="442"/>
      <c r="J350" s="442"/>
      <c r="K350" s="442"/>
      <c r="L350" s="442"/>
      <c r="M350" s="442"/>
      <c r="N350" s="442"/>
      <c r="O350" s="442"/>
      <c r="P350" s="442"/>
      <c r="Q350" s="442"/>
      <c r="R350" s="442"/>
      <c r="S350" s="442"/>
      <c r="T350" s="442"/>
      <c r="U350" s="442"/>
      <c r="V350" s="442"/>
      <c r="W350" s="442"/>
      <c r="X350" s="442"/>
    </row>
    <row r="351" spans="2:24" s="5" customFormat="1">
      <c r="B351" s="2"/>
      <c r="C351" s="2"/>
      <c r="D351" s="2"/>
      <c r="E351" s="442"/>
      <c r="F351" s="442"/>
      <c r="G351" s="442"/>
      <c r="H351" s="442"/>
      <c r="I351" s="442"/>
      <c r="J351" s="442"/>
      <c r="K351" s="442"/>
      <c r="L351" s="442"/>
      <c r="M351" s="442"/>
      <c r="N351" s="442"/>
      <c r="O351" s="442"/>
      <c r="P351" s="442"/>
      <c r="Q351" s="442"/>
      <c r="R351" s="442"/>
      <c r="S351" s="442"/>
      <c r="T351" s="442"/>
      <c r="U351" s="442"/>
      <c r="V351" s="442"/>
      <c r="W351" s="442"/>
      <c r="X351" s="442"/>
    </row>
    <row r="352" spans="2:24" s="5" customFormat="1">
      <c r="B352" s="2"/>
      <c r="C352" s="2"/>
      <c r="D352" s="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</row>
    <row r="353" spans="2:24" s="5" customFormat="1">
      <c r="B353" s="2"/>
      <c r="C353" s="2"/>
      <c r="D353" s="2"/>
      <c r="E353" s="442"/>
      <c r="F353" s="442"/>
      <c r="G353" s="442"/>
      <c r="H353" s="442"/>
      <c r="I353" s="442"/>
      <c r="J353" s="442"/>
      <c r="K353" s="442"/>
      <c r="L353" s="442"/>
      <c r="M353" s="442"/>
      <c r="N353" s="442"/>
      <c r="O353" s="442"/>
      <c r="P353" s="442"/>
      <c r="Q353" s="442"/>
      <c r="R353" s="442"/>
      <c r="S353" s="442"/>
      <c r="T353" s="442"/>
      <c r="U353" s="442"/>
      <c r="V353" s="442"/>
      <c r="W353" s="442"/>
      <c r="X353" s="442"/>
    </row>
    <row r="354" spans="2:24" s="5" customFormat="1">
      <c r="B354" s="2"/>
      <c r="C354" s="2"/>
      <c r="D354" s="2"/>
      <c r="E354" s="442"/>
      <c r="F354" s="442"/>
      <c r="G354" s="442"/>
      <c r="H354" s="442"/>
      <c r="I354" s="442"/>
      <c r="J354" s="442"/>
      <c r="K354" s="442"/>
      <c r="L354" s="442"/>
      <c r="M354" s="442"/>
      <c r="N354" s="442"/>
      <c r="O354" s="442"/>
      <c r="P354" s="442"/>
      <c r="Q354" s="442"/>
      <c r="R354" s="442"/>
      <c r="S354" s="442"/>
      <c r="T354" s="442"/>
      <c r="U354" s="442"/>
      <c r="V354" s="442"/>
      <c r="W354" s="442"/>
      <c r="X354" s="442"/>
    </row>
    <row r="355" spans="2:24" s="5" customFormat="1">
      <c r="B355" s="2"/>
      <c r="C355" s="2"/>
      <c r="D355" s="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</row>
    <row r="356" spans="2:24" s="5" customFormat="1">
      <c r="B356" s="2"/>
      <c r="C356" s="2"/>
      <c r="D356" s="2"/>
      <c r="E356" s="442"/>
      <c r="F356" s="442"/>
      <c r="G356" s="442"/>
      <c r="H356" s="442"/>
      <c r="I356" s="442"/>
      <c r="J356" s="442"/>
      <c r="K356" s="442"/>
      <c r="L356" s="442"/>
      <c r="M356" s="442"/>
      <c r="N356" s="442"/>
      <c r="O356" s="442"/>
      <c r="P356" s="442"/>
      <c r="Q356" s="442"/>
      <c r="R356" s="442"/>
      <c r="S356" s="442"/>
      <c r="T356" s="442"/>
      <c r="U356" s="442"/>
      <c r="V356" s="442"/>
      <c r="W356" s="442"/>
      <c r="X356" s="442"/>
    </row>
    <row r="357" spans="2:24" s="5" customFormat="1">
      <c r="B357" s="2"/>
      <c r="C357" s="2"/>
      <c r="D357" s="2"/>
      <c r="E357" s="442"/>
      <c r="F357" s="442"/>
      <c r="G357" s="442"/>
      <c r="H357" s="442"/>
      <c r="I357" s="442"/>
      <c r="J357" s="442"/>
      <c r="K357" s="442"/>
      <c r="L357" s="442"/>
      <c r="M357" s="442"/>
      <c r="N357" s="442"/>
      <c r="O357" s="442"/>
      <c r="P357" s="442"/>
      <c r="Q357" s="442"/>
      <c r="R357" s="442"/>
      <c r="S357" s="442"/>
      <c r="T357" s="442"/>
      <c r="U357" s="442"/>
      <c r="V357" s="442"/>
      <c r="W357" s="442"/>
      <c r="X357" s="442"/>
    </row>
    <row r="358" spans="2:24" s="5" customFormat="1">
      <c r="B358" s="2"/>
      <c r="C358" s="2"/>
      <c r="D358" s="2"/>
      <c r="E358" s="442"/>
      <c r="F358" s="442"/>
      <c r="G358" s="442"/>
      <c r="H358" s="442"/>
      <c r="I358" s="442"/>
      <c r="J358" s="442"/>
      <c r="K358" s="442"/>
      <c r="L358" s="442"/>
      <c r="M358" s="442"/>
      <c r="N358" s="442"/>
      <c r="O358" s="442"/>
      <c r="P358" s="442"/>
      <c r="Q358" s="442"/>
      <c r="R358" s="442"/>
      <c r="S358" s="442"/>
      <c r="T358" s="442"/>
      <c r="U358" s="442"/>
      <c r="V358" s="442"/>
      <c r="W358" s="442"/>
      <c r="X358" s="442"/>
    </row>
    <row r="359" spans="2:24" s="5" customFormat="1">
      <c r="B359" s="2"/>
      <c r="C359" s="2"/>
      <c r="D359" s="2"/>
      <c r="E359" s="442"/>
      <c r="F359" s="442"/>
      <c r="G359" s="442"/>
      <c r="H359" s="442"/>
      <c r="I359" s="442"/>
      <c r="J359" s="442"/>
      <c r="K359" s="442"/>
      <c r="L359" s="442"/>
      <c r="M359" s="442"/>
      <c r="N359" s="442"/>
      <c r="O359" s="442"/>
      <c r="P359" s="442"/>
      <c r="Q359" s="442"/>
      <c r="R359" s="442"/>
      <c r="S359" s="442"/>
      <c r="T359" s="442"/>
      <c r="U359" s="442"/>
      <c r="V359" s="442"/>
      <c r="W359" s="442"/>
      <c r="X359" s="442"/>
    </row>
    <row r="360" spans="2:24" s="5" customFormat="1">
      <c r="B360" s="2"/>
      <c r="C360" s="2"/>
      <c r="D360" s="2"/>
      <c r="E360" s="442"/>
      <c r="F360" s="442"/>
      <c r="G360" s="442"/>
      <c r="H360" s="442"/>
      <c r="I360" s="442"/>
      <c r="J360" s="442"/>
      <c r="K360" s="442"/>
      <c r="L360" s="442"/>
      <c r="M360" s="442"/>
      <c r="N360" s="442"/>
      <c r="O360" s="442"/>
      <c r="P360" s="442"/>
      <c r="Q360" s="442"/>
      <c r="R360" s="442"/>
      <c r="S360" s="442"/>
      <c r="T360" s="442"/>
      <c r="U360" s="442"/>
      <c r="V360" s="442"/>
      <c r="W360" s="442"/>
      <c r="X360" s="442"/>
    </row>
    <row r="361" spans="2:24" s="5" customFormat="1">
      <c r="B361" s="2"/>
      <c r="C361" s="2"/>
      <c r="D361" s="2"/>
      <c r="E361" s="442"/>
      <c r="F361" s="442"/>
      <c r="G361" s="442"/>
      <c r="H361" s="442"/>
      <c r="I361" s="442"/>
      <c r="J361" s="442"/>
      <c r="K361" s="442"/>
      <c r="L361" s="442"/>
      <c r="M361" s="442"/>
      <c r="N361" s="442"/>
      <c r="O361" s="442"/>
      <c r="P361" s="442"/>
      <c r="Q361" s="442"/>
      <c r="R361" s="442"/>
      <c r="S361" s="442"/>
      <c r="T361" s="442"/>
      <c r="U361" s="442"/>
      <c r="V361" s="442"/>
      <c r="W361" s="442"/>
      <c r="X361" s="442"/>
    </row>
    <row r="362" spans="2:24" s="5" customFormat="1">
      <c r="B362" s="2"/>
      <c r="C362" s="2"/>
      <c r="D362" s="2"/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</row>
    <row r="363" spans="2:24" s="5" customFormat="1">
      <c r="B363" s="2"/>
      <c r="C363" s="2"/>
      <c r="D363" s="2"/>
      <c r="E363" s="442"/>
      <c r="F363" s="442"/>
      <c r="G363" s="442"/>
      <c r="H363" s="442"/>
      <c r="I363" s="442"/>
      <c r="J363" s="442"/>
      <c r="K363" s="442"/>
      <c r="L363" s="442"/>
      <c r="M363" s="442"/>
      <c r="N363" s="442"/>
      <c r="O363" s="442"/>
      <c r="P363" s="442"/>
      <c r="Q363" s="442"/>
      <c r="R363" s="442"/>
      <c r="S363" s="442"/>
      <c r="T363" s="442"/>
      <c r="U363" s="442"/>
      <c r="V363" s="442"/>
      <c r="W363" s="442"/>
      <c r="X363" s="442"/>
    </row>
    <row r="364" spans="2:24" s="5" customFormat="1">
      <c r="B364" s="2"/>
      <c r="C364" s="2"/>
      <c r="D364" s="2"/>
      <c r="E364" s="442"/>
      <c r="F364" s="442"/>
      <c r="G364" s="442"/>
      <c r="H364" s="442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</row>
    <row r="365" spans="2:24" s="5" customFormat="1">
      <c r="B365" s="2"/>
      <c r="C365" s="2"/>
      <c r="D365" s="2"/>
      <c r="E365" s="442"/>
      <c r="F365" s="442"/>
      <c r="G365" s="442"/>
      <c r="H365" s="442"/>
      <c r="I365" s="442"/>
      <c r="J365" s="442"/>
      <c r="K365" s="442"/>
      <c r="L365" s="442"/>
      <c r="M365" s="442"/>
      <c r="N365" s="442"/>
      <c r="O365" s="442"/>
      <c r="P365" s="442"/>
      <c r="Q365" s="442"/>
      <c r="R365" s="442"/>
      <c r="S365" s="442"/>
      <c r="T365" s="442"/>
      <c r="U365" s="442"/>
      <c r="V365" s="442"/>
      <c r="W365" s="442"/>
      <c r="X365" s="442"/>
    </row>
    <row r="366" spans="2:24" s="5" customFormat="1">
      <c r="B366" s="2"/>
      <c r="C366" s="2"/>
      <c r="D366" s="2"/>
      <c r="E366" s="442"/>
      <c r="F366" s="442"/>
      <c r="G366" s="442"/>
      <c r="H366" s="442"/>
      <c r="I366" s="442"/>
      <c r="J366" s="442"/>
      <c r="K366" s="442"/>
      <c r="L366" s="442"/>
      <c r="M366" s="442"/>
      <c r="N366" s="442"/>
      <c r="O366" s="442"/>
      <c r="P366" s="442"/>
      <c r="Q366" s="442"/>
      <c r="R366" s="442"/>
      <c r="S366" s="442"/>
      <c r="T366" s="442"/>
      <c r="U366" s="442"/>
      <c r="V366" s="442"/>
      <c r="W366" s="442"/>
      <c r="X366" s="442"/>
    </row>
    <row r="367" spans="2:24" s="5" customFormat="1">
      <c r="B367" s="2"/>
      <c r="C367" s="2"/>
      <c r="D367" s="2"/>
      <c r="E367" s="442"/>
      <c r="F367" s="442"/>
      <c r="G367" s="442"/>
      <c r="H367" s="442"/>
      <c r="I367" s="442"/>
      <c r="J367" s="442"/>
      <c r="K367" s="442"/>
      <c r="L367" s="442"/>
      <c r="M367" s="442"/>
      <c r="N367" s="442"/>
      <c r="O367" s="442"/>
      <c r="P367" s="442"/>
      <c r="Q367" s="442"/>
      <c r="R367" s="442"/>
      <c r="S367" s="442"/>
      <c r="T367" s="442"/>
      <c r="U367" s="442"/>
      <c r="V367" s="442"/>
      <c r="W367" s="442"/>
      <c r="X367" s="442"/>
    </row>
    <row r="368" spans="2:24" s="5" customFormat="1">
      <c r="B368" s="2"/>
      <c r="C368" s="2"/>
      <c r="D368" s="2"/>
      <c r="E368" s="442"/>
      <c r="F368" s="442"/>
      <c r="G368" s="442"/>
      <c r="H368" s="442"/>
      <c r="I368" s="442"/>
      <c r="J368" s="442"/>
      <c r="K368" s="442"/>
      <c r="L368" s="442"/>
      <c r="M368" s="442"/>
      <c r="N368" s="442"/>
      <c r="O368" s="442"/>
      <c r="P368" s="442"/>
      <c r="Q368" s="442"/>
      <c r="R368" s="442"/>
      <c r="S368" s="442"/>
      <c r="T368" s="442"/>
      <c r="U368" s="442"/>
      <c r="V368" s="442"/>
      <c r="W368" s="442"/>
      <c r="X368" s="442"/>
    </row>
    <row r="369" spans="2:24" s="5" customFormat="1">
      <c r="B369" s="2"/>
      <c r="C369" s="2"/>
      <c r="D369" s="2"/>
      <c r="E369" s="442"/>
      <c r="F369" s="442"/>
      <c r="G369" s="442"/>
      <c r="H369" s="442"/>
      <c r="I369" s="442"/>
      <c r="J369" s="442"/>
      <c r="K369" s="442"/>
      <c r="L369" s="442"/>
      <c r="M369" s="442"/>
      <c r="N369" s="442"/>
      <c r="O369" s="442"/>
      <c r="P369" s="442"/>
      <c r="Q369" s="442"/>
      <c r="R369" s="442"/>
      <c r="S369" s="442"/>
      <c r="T369" s="442"/>
      <c r="U369" s="442"/>
      <c r="V369" s="442"/>
      <c r="W369" s="442"/>
      <c r="X369" s="442"/>
    </row>
    <row r="370" spans="2:24" s="5" customFormat="1">
      <c r="B370" s="2"/>
      <c r="C370" s="2"/>
      <c r="D370" s="2"/>
      <c r="E370" s="442"/>
      <c r="F370" s="442"/>
      <c r="G370" s="442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</row>
    <row r="371" spans="2:24" s="5" customFormat="1">
      <c r="B371" s="2"/>
      <c r="C371" s="2"/>
      <c r="D371" s="2"/>
      <c r="E371" s="442"/>
      <c r="F371" s="442"/>
      <c r="G371" s="442"/>
      <c r="H371" s="442"/>
      <c r="I371" s="442"/>
      <c r="J371" s="442"/>
      <c r="K371" s="442"/>
      <c r="L371" s="442"/>
      <c r="M371" s="442"/>
      <c r="N371" s="442"/>
      <c r="O371" s="442"/>
      <c r="P371" s="442"/>
      <c r="Q371" s="442"/>
      <c r="R371" s="442"/>
      <c r="S371" s="442"/>
      <c r="T371" s="442"/>
      <c r="U371" s="442"/>
      <c r="V371" s="442"/>
      <c r="W371" s="442"/>
      <c r="X371" s="442"/>
    </row>
    <row r="372" spans="2:24" s="5" customFormat="1">
      <c r="B372" s="2"/>
      <c r="C372" s="2"/>
      <c r="D372" s="2"/>
      <c r="E372" s="442"/>
      <c r="F372" s="442"/>
      <c r="G372" s="442"/>
      <c r="H372" s="442"/>
      <c r="I372" s="442"/>
      <c r="J372" s="442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442"/>
      <c r="W372" s="442"/>
      <c r="X372" s="442"/>
    </row>
    <row r="373" spans="2:24" s="5" customFormat="1">
      <c r="B373" s="2"/>
      <c r="C373" s="2"/>
      <c r="D373" s="2"/>
      <c r="E373" s="442"/>
      <c r="F373" s="442"/>
      <c r="G373" s="442"/>
      <c r="H373" s="442"/>
      <c r="I373" s="442"/>
      <c r="J373" s="442"/>
      <c r="K373" s="442"/>
      <c r="L373" s="442"/>
      <c r="M373" s="442"/>
      <c r="N373" s="442"/>
      <c r="O373" s="442"/>
      <c r="P373" s="442"/>
      <c r="Q373" s="442"/>
      <c r="R373" s="442"/>
      <c r="S373" s="442"/>
      <c r="T373" s="442"/>
      <c r="U373" s="442"/>
      <c r="V373" s="442"/>
      <c r="W373" s="442"/>
      <c r="X373" s="442"/>
    </row>
    <row r="374" spans="2:24" s="5" customFormat="1">
      <c r="B374" s="2"/>
      <c r="C374" s="2"/>
      <c r="D374" s="2"/>
      <c r="E374" s="442"/>
      <c r="F374" s="442"/>
      <c r="G374" s="442"/>
      <c r="H374" s="442"/>
      <c r="I374" s="442"/>
      <c r="J374" s="442"/>
      <c r="K374" s="442"/>
      <c r="L374" s="442"/>
      <c r="M374" s="442"/>
      <c r="N374" s="442"/>
      <c r="O374" s="442"/>
      <c r="P374" s="442"/>
      <c r="Q374" s="442"/>
      <c r="R374" s="442"/>
      <c r="S374" s="442"/>
      <c r="T374" s="442"/>
      <c r="U374" s="442"/>
      <c r="V374" s="442"/>
      <c r="W374" s="442"/>
      <c r="X374" s="442"/>
    </row>
    <row r="375" spans="2:24" s="5" customFormat="1">
      <c r="B375" s="2"/>
      <c r="C375" s="2"/>
      <c r="D375" s="2"/>
      <c r="E375" s="442"/>
      <c r="F375" s="442"/>
      <c r="G375" s="442"/>
      <c r="H375" s="442"/>
      <c r="I375" s="442"/>
      <c r="J375" s="442"/>
      <c r="K375" s="442"/>
      <c r="L375" s="442"/>
      <c r="M375" s="442"/>
      <c r="N375" s="442"/>
      <c r="O375" s="442"/>
      <c r="P375" s="442"/>
      <c r="Q375" s="442"/>
      <c r="R375" s="442"/>
      <c r="S375" s="442"/>
      <c r="T375" s="442"/>
      <c r="U375" s="442"/>
      <c r="V375" s="442"/>
      <c r="W375" s="442"/>
      <c r="X375" s="442"/>
    </row>
    <row r="376" spans="2:24" s="5" customFormat="1">
      <c r="B376" s="2"/>
      <c r="C376" s="2"/>
      <c r="D376" s="2"/>
      <c r="E376" s="442"/>
      <c r="F376" s="442"/>
      <c r="G376" s="442"/>
      <c r="H376" s="442"/>
      <c r="I376" s="442"/>
      <c r="J376" s="442"/>
      <c r="K376" s="442"/>
      <c r="L376" s="442"/>
      <c r="M376" s="442"/>
      <c r="N376" s="442"/>
      <c r="O376" s="442"/>
      <c r="P376" s="442"/>
      <c r="Q376" s="442"/>
      <c r="R376" s="442"/>
      <c r="S376" s="442"/>
      <c r="T376" s="442"/>
      <c r="U376" s="442"/>
      <c r="V376" s="442"/>
      <c r="W376" s="442"/>
      <c r="X376" s="442"/>
    </row>
    <row r="377" spans="2:24" s="5" customFormat="1">
      <c r="B377" s="2"/>
      <c r="C377" s="2"/>
      <c r="D377" s="2"/>
      <c r="E377" s="442"/>
      <c r="F377" s="442"/>
      <c r="G377" s="442"/>
      <c r="H377" s="442"/>
      <c r="I377" s="442"/>
      <c r="J377" s="442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</row>
    <row r="378" spans="2:24" s="5" customFormat="1">
      <c r="B378" s="2"/>
      <c r="C378" s="2"/>
      <c r="D378" s="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</row>
    <row r="379" spans="2:24" s="5" customFormat="1">
      <c r="B379" s="2"/>
      <c r="C379" s="2"/>
      <c r="D379" s="2"/>
      <c r="E379" s="442"/>
      <c r="F379" s="442"/>
      <c r="G379" s="442"/>
      <c r="H379" s="442"/>
      <c r="I379" s="442"/>
      <c r="J379" s="442"/>
      <c r="K379" s="442"/>
      <c r="L379" s="442"/>
      <c r="M379" s="442"/>
      <c r="N379" s="442"/>
      <c r="O379" s="442"/>
      <c r="P379" s="442"/>
      <c r="Q379" s="442"/>
      <c r="R379" s="442"/>
      <c r="S379" s="442"/>
      <c r="T379" s="442"/>
      <c r="U379" s="442"/>
      <c r="V379" s="442"/>
      <c r="W379" s="442"/>
      <c r="X379" s="442"/>
    </row>
    <row r="380" spans="2:24" s="5" customFormat="1">
      <c r="B380" s="2"/>
      <c r="C380" s="2"/>
      <c r="D380" s="2"/>
      <c r="E380" s="442"/>
      <c r="F380" s="442"/>
      <c r="G380" s="442"/>
      <c r="H380" s="442"/>
      <c r="I380" s="442"/>
      <c r="J380" s="442"/>
      <c r="K380" s="442"/>
      <c r="L380" s="442"/>
      <c r="M380" s="442"/>
      <c r="N380" s="442"/>
      <c r="O380" s="442"/>
      <c r="P380" s="442"/>
      <c r="Q380" s="442"/>
      <c r="R380" s="442"/>
      <c r="S380" s="442"/>
      <c r="T380" s="442"/>
      <c r="U380" s="442"/>
      <c r="V380" s="442"/>
      <c r="W380" s="442"/>
      <c r="X380" s="442"/>
    </row>
    <row r="381" spans="2:24" s="5" customFormat="1">
      <c r="B381" s="2"/>
      <c r="C381" s="2"/>
      <c r="D381" s="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</row>
    <row r="382" spans="2:24" s="5" customFormat="1">
      <c r="B382" s="2"/>
      <c r="C382" s="2"/>
      <c r="D382" s="2"/>
      <c r="E382" s="442"/>
      <c r="F382" s="442"/>
      <c r="G382" s="442"/>
      <c r="H382" s="442"/>
      <c r="I382" s="442"/>
      <c r="J382" s="442"/>
      <c r="K382" s="442"/>
      <c r="L382" s="442"/>
      <c r="M382" s="442"/>
      <c r="N382" s="442"/>
      <c r="O382" s="442"/>
      <c r="P382" s="442"/>
      <c r="Q382" s="442"/>
      <c r="R382" s="442"/>
      <c r="S382" s="442"/>
      <c r="T382" s="442"/>
      <c r="U382" s="442"/>
      <c r="V382" s="442"/>
      <c r="W382" s="442"/>
      <c r="X382" s="442"/>
    </row>
    <row r="383" spans="2:24" s="5" customFormat="1">
      <c r="B383" s="2"/>
      <c r="C383" s="2"/>
      <c r="D383" s="2"/>
      <c r="E383" s="442"/>
      <c r="F383" s="442"/>
      <c r="G383" s="442"/>
      <c r="H383" s="442"/>
      <c r="I383" s="442"/>
      <c r="J383" s="442"/>
      <c r="K383" s="442"/>
      <c r="L383" s="442"/>
      <c r="M383" s="442"/>
      <c r="N383" s="442"/>
      <c r="O383" s="442"/>
      <c r="P383" s="442"/>
      <c r="Q383" s="442"/>
      <c r="R383" s="442"/>
      <c r="S383" s="442"/>
      <c r="T383" s="442"/>
      <c r="U383" s="442"/>
      <c r="V383" s="442"/>
      <c r="W383" s="442"/>
      <c r="X383" s="442"/>
    </row>
    <row r="384" spans="2:24" s="5" customFormat="1">
      <c r="B384" s="2"/>
      <c r="C384" s="2"/>
      <c r="D384" s="2"/>
      <c r="E384" s="442"/>
      <c r="F384" s="442"/>
      <c r="G384" s="442"/>
      <c r="H384" s="442"/>
      <c r="I384" s="442"/>
      <c r="J384" s="442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2"/>
      <c r="X384" s="442"/>
    </row>
    <row r="385" spans="2:24" s="5" customFormat="1">
      <c r="B385" s="2"/>
      <c r="C385" s="2"/>
      <c r="D385" s="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</row>
    <row r="386" spans="2:24" s="5" customFormat="1">
      <c r="B386" s="2"/>
      <c r="C386" s="2"/>
      <c r="D386" s="2"/>
      <c r="E386" s="442"/>
      <c r="F386" s="442"/>
      <c r="G386" s="442"/>
      <c r="H386" s="442"/>
      <c r="I386" s="442"/>
      <c r="J386" s="442"/>
      <c r="K386" s="442"/>
      <c r="L386" s="442"/>
      <c r="M386" s="442"/>
      <c r="N386" s="442"/>
      <c r="O386" s="442"/>
      <c r="P386" s="442"/>
      <c r="Q386" s="442"/>
      <c r="R386" s="442"/>
      <c r="S386" s="442"/>
      <c r="T386" s="442"/>
      <c r="U386" s="442"/>
      <c r="V386" s="442"/>
      <c r="W386" s="442"/>
      <c r="X386" s="442"/>
    </row>
    <row r="387" spans="2:24" s="5" customFormat="1">
      <c r="B387" s="2"/>
      <c r="C387" s="2"/>
      <c r="D387" s="2"/>
      <c r="E387" s="442"/>
      <c r="F387" s="442"/>
      <c r="G387" s="442"/>
      <c r="H387" s="442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2"/>
      <c r="W387" s="442"/>
      <c r="X387" s="442"/>
    </row>
    <row r="388" spans="2:24" s="5" customFormat="1">
      <c r="B388" s="2"/>
      <c r="C388" s="2"/>
      <c r="D388" s="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</row>
    <row r="389" spans="2:24" s="5" customFormat="1">
      <c r="B389" s="2"/>
      <c r="C389" s="2"/>
      <c r="D389" s="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</row>
    <row r="390" spans="2:24" s="5" customFormat="1">
      <c r="B390" s="2"/>
      <c r="C390" s="2"/>
      <c r="D390" s="2"/>
      <c r="E390" s="442"/>
      <c r="F390" s="442"/>
      <c r="G390" s="442"/>
      <c r="H390" s="442"/>
      <c r="I390" s="442"/>
      <c r="J390" s="442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</row>
    <row r="391" spans="2:24" s="5" customFormat="1">
      <c r="B391" s="2"/>
      <c r="C391" s="2"/>
      <c r="D391" s="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</row>
    <row r="392" spans="2:24" s="5" customFormat="1">
      <c r="B392" s="2"/>
      <c r="C392" s="2"/>
      <c r="D392" s="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</row>
    <row r="393" spans="2:24" s="5" customFormat="1">
      <c r="B393" s="2"/>
      <c r="C393" s="2"/>
      <c r="D393" s="2"/>
      <c r="E393" s="442"/>
      <c r="F393" s="442"/>
      <c r="G393" s="442"/>
      <c r="H393" s="442"/>
      <c r="I393" s="442"/>
      <c r="J393" s="442"/>
      <c r="K393" s="442"/>
      <c r="L393" s="442"/>
      <c r="M393" s="442"/>
      <c r="N393" s="442"/>
      <c r="O393" s="442"/>
      <c r="P393" s="442"/>
      <c r="Q393" s="442"/>
      <c r="R393" s="442"/>
      <c r="S393" s="442"/>
      <c r="T393" s="442"/>
      <c r="U393" s="442"/>
      <c r="V393" s="442"/>
      <c r="W393" s="442"/>
      <c r="X393" s="442"/>
    </row>
    <row r="394" spans="2:24" s="5" customFormat="1">
      <c r="B394" s="2"/>
      <c r="C394" s="2"/>
      <c r="D394" s="2"/>
      <c r="E394" s="442"/>
      <c r="F394" s="442"/>
      <c r="G394" s="442"/>
      <c r="H394" s="442"/>
      <c r="I394" s="442"/>
      <c r="J394" s="442"/>
      <c r="K394" s="442"/>
      <c r="L394" s="442"/>
      <c r="M394" s="442"/>
      <c r="N394" s="442"/>
      <c r="O394" s="442"/>
      <c r="P394" s="442"/>
      <c r="Q394" s="442"/>
      <c r="R394" s="442"/>
      <c r="S394" s="442"/>
      <c r="T394" s="442"/>
      <c r="U394" s="442"/>
      <c r="V394" s="442"/>
      <c r="W394" s="442"/>
      <c r="X394" s="442"/>
    </row>
    <row r="395" spans="2:24" s="5" customFormat="1">
      <c r="B395" s="2"/>
      <c r="C395" s="2"/>
      <c r="D395" s="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</row>
    <row r="396" spans="2:24" s="5" customFormat="1">
      <c r="B396" s="2"/>
      <c r="C396" s="2"/>
      <c r="D396" s="2"/>
      <c r="E396" s="442"/>
      <c r="F396" s="442"/>
      <c r="G396" s="442"/>
      <c r="H396" s="442"/>
      <c r="I396" s="442"/>
      <c r="J396" s="442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</row>
    <row r="397" spans="2:24" s="5" customFormat="1">
      <c r="B397" s="2"/>
      <c r="C397" s="2"/>
      <c r="D397" s="2"/>
      <c r="E397" s="442"/>
      <c r="F397" s="442"/>
      <c r="G397" s="442"/>
      <c r="H397" s="442"/>
      <c r="I397" s="442"/>
      <c r="J397" s="442"/>
      <c r="K397" s="442"/>
      <c r="L397" s="442"/>
      <c r="M397" s="442"/>
      <c r="N397" s="442"/>
      <c r="O397" s="442"/>
      <c r="P397" s="442"/>
      <c r="Q397" s="442"/>
      <c r="R397" s="442"/>
      <c r="S397" s="442"/>
      <c r="T397" s="442"/>
      <c r="U397" s="442"/>
      <c r="V397" s="442"/>
      <c r="W397" s="442"/>
      <c r="X397" s="442"/>
    </row>
    <row r="398" spans="2:24" s="5" customFormat="1">
      <c r="B398" s="2"/>
      <c r="C398" s="2"/>
      <c r="D398" s="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</row>
    <row r="399" spans="2:24" s="5" customFormat="1">
      <c r="B399" s="2"/>
      <c r="C399" s="2"/>
      <c r="D399" s="2"/>
      <c r="E399" s="442"/>
      <c r="F399" s="442"/>
      <c r="G399" s="442"/>
      <c r="H399" s="442"/>
      <c r="I399" s="442"/>
      <c r="J399" s="442"/>
      <c r="K399" s="442"/>
      <c r="L399" s="442"/>
      <c r="M399" s="442"/>
      <c r="N399" s="442"/>
      <c r="O399" s="442"/>
      <c r="P399" s="442"/>
      <c r="Q399" s="442"/>
      <c r="R399" s="442"/>
      <c r="S399" s="442"/>
      <c r="T399" s="442"/>
      <c r="U399" s="442"/>
      <c r="V399" s="442"/>
      <c r="W399" s="442"/>
      <c r="X399" s="442"/>
    </row>
    <row r="400" spans="2:24" s="5" customFormat="1">
      <c r="B400" s="2"/>
      <c r="C400" s="2"/>
      <c r="D400" s="2"/>
      <c r="E400" s="442"/>
      <c r="F400" s="442"/>
      <c r="G400" s="442"/>
      <c r="H400" s="442"/>
      <c r="I400" s="442"/>
      <c r="J400" s="442"/>
      <c r="K400" s="442"/>
      <c r="L400" s="442"/>
      <c r="M400" s="442"/>
      <c r="N400" s="442"/>
      <c r="O400" s="442"/>
      <c r="P400" s="442"/>
      <c r="Q400" s="442"/>
      <c r="R400" s="442"/>
      <c r="S400" s="442"/>
      <c r="T400" s="442"/>
      <c r="U400" s="442"/>
      <c r="V400" s="442"/>
      <c r="W400" s="442"/>
      <c r="X400" s="442"/>
    </row>
    <row r="401" spans="2:24" s="5" customFormat="1">
      <c r="B401" s="2"/>
      <c r="C401" s="2"/>
      <c r="D401" s="2"/>
      <c r="E401" s="442"/>
      <c r="F401" s="442"/>
      <c r="G401" s="442"/>
      <c r="H401" s="442"/>
      <c r="I401" s="442"/>
      <c r="J401" s="442"/>
      <c r="K401" s="442"/>
      <c r="L401" s="442"/>
      <c r="M401" s="442"/>
      <c r="N401" s="442"/>
      <c r="O401" s="442"/>
      <c r="P401" s="442"/>
      <c r="Q401" s="442"/>
      <c r="R401" s="442"/>
      <c r="S401" s="442"/>
      <c r="T401" s="442"/>
      <c r="U401" s="442"/>
      <c r="V401" s="442"/>
      <c r="W401" s="442"/>
      <c r="X401" s="442"/>
    </row>
    <row r="402" spans="2:24" s="5" customFormat="1">
      <c r="B402" s="2"/>
      <c r="C402" s="2"/>
      <c r="D402" s="2"/>
      <c r="E402" s="442"/>
      <c r="F402" s="442"/>
      <c r="G402" s="442"/>
      <c r="H402" s="442"/>
      <c r="I402" s="442"/>
      <c r="J402" s="442"/>
      <c r="K402" s="442"/>
      <c r="L402" s="442"/>
      <c r="M402" s="442"/>
      <c r="N402" s="442"/>
      <c r="O402" s="442"/>
      <c r="P402" s="442"/>
      <c r="Q402" s="442"/>
      <c r="R402" s="442"/>
      <c r="S402" s="442"/>
      <c r="T402" s="442"/>
      <c r="U402" s="442"/>
      <c r="V402" s="442"/>
      <c r="W402" s="442"/>
      <c r="X402" s="442"/>
    </row>
    <row r="403" spans="2:24" s="5" customFormat="1">
      <c r="B403" s="2"/>
      <c r="C403" s="2"/>
      <c r="D403" s="2"/>
      <c r="E403" s="442"/>
      <c r="F403" s="442"/>
      <c r="G403" s="442"/>
      <c r="H403" s="442"/>
      <c r="I403" s="442"/>
      <c r="J403" s="442"/>
      <c r="K403" s="442"/>
      <c r="L403" s="442"/>
      <c r="M403" s="442"/>
      <c r="N403" s="442"/>
      <c r="O403" s="442"/>
      <c r="P403" s="442"/>
      <c r="Q403" s="442"/>
      <c r="R403" s="442"/>
      <c r="S403" s="442"/>
      <c r="T403" s="442"/>
      <c r="U403" s="442"/>
      <c r="V403" s="442"/>
      <c r="W403" s="442"/>
      <c r="X403" s="442"/>
    </row>
    <row r="404" spans="2:24" s="5" customFormat="1">
      <c r="B404" s="2"/>
      <c r="C404" s="2"/>
      <c r="D404" s="2"/>
      <c r="E404" s="442"/>
      <c r="F404" s="442"/>
      <c r="G404" s="442"/>
      <c r="H404" s="442"/>
      <c r="I404" s="442"/>
      <c r="J404" s="442"/>
      <c r="K404" s="442"/>
      <c r="L404" s="442"/>
      <c r="M404" s="442"/>
      <c r="N404" s="442"/>
      <c r="O404" s="442"/>
      <c r="P404" s="442"/>
      <c r="Q404" s="442"/>
      <c r="R404" s="442"/>
      <c r="S404" s="442"/>
      <c r="T404" s="442"/>
      <c r="U404" s="442"/>
      <c r="V404" s="442"/>
      <c r="W404" s="442"/>
      <c r="X404" s="442"/>
    </row>
    <row r="405" spans="2:24" s="5" customFormat="1">
      <c r="B405" s="2"/>
      <c r="C405" s="2"/>
      <c r="D405" s="2"/>
      <c r="E405" s="442"/>
      <c r="F405" s="442"/>
      <c r="G405" s="442"/>
      <c r="H405" s="442"/>
      <c r="I405" s="442"/>
      <c r="J405" s="442"/>
      <c r="K405" s="442"/>
      <c r="L405" s="442"/>
      <c r="M405" s="442"/>
      <c r="N405" s="442"/>
      <c r="O405" s="442"/>
      <c r="P405" s="442"/>
      <c r="Q405" s="442"/>
      <c r="R405" s="442"/>
      <c r="S405" s="442"/>
      <c r="T405" s="442"/>
      <c r="U405" s="442"/>
      <c r="V405" s="442"/>
      <c r="W405" s="442"/>
      <c r="X405" s="442"/>
    </row>
    <row r="406" spans="2:24" s="5" customFormat="1">
      <c r="B406" s="2"/>
      <c r="C406" s="2"/>
      <c r="D406" s="2"/>
      <c r="E406" s="442"/>
      <c r="F406" s="442"/>
      <c r="G406" s="442"/>
      <c r="H406" s="442"/>
      <c r="I406" s="442"/>
      <c r="J406" s="442"/>
      <c r="K406" s="442"/>
      <c r="L406" s="442"/>
      <c r="M406" s="442"/>
      <c r="N406" s="442"/>
      <c r="O406" s="442"/>
      <c r="P406" s="442"/>
      <c r="Q406" s="442"/>
      <c r="R406" s="442"/>
      <c r="S406" s="442"/>
      <c r="T406" s="442"/>
      <c r="U406" s="442"/>
      <c r="V406" s="442"/>
      <c r="W406" s="442"/>
      <c r="X406" s="442"/>
    </row>
    <row r="407" spans="2:24" s="5" customFormat="1">
      <c r="B407" s="2"/>
      <c r="C407" s="2"/>
      <c r="D407" s="2"/>
      <c r="E407" s="442"/>
      <c r="F407" s="442"/>
      <c r="G407" s="442"/>
      <c r="H407" s="442"/>
      <c r="I407" s="442"/>
      <c r="J407" s="442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2"/>
      <c r="X407" s="442"/>
    </row>
    <row r="408" spans="2:24" s="5" customFormat="1">
      <c r="B408" s="2"/>
      <c r="C408" s="2"/>
      <c r="D408" s="2"/>
      <c r="E408" s="442"/>
      <c r="F408" s="442"/>
      <c r="G408" s="442"/>
      <c r="H408" s="442"/>
      <c r="I408" s="442"/>
      <c r="J408" s="442"/>
      <c r="K408" s="442"/>
      <c r="L408" s="442"/>
      <c r="M408" s="442"/>
      <c r="N408" s="442"/>
      <c r="O408" s="442"/>
      <c r="P408" s="442"/>
      <c r="Q408" s="442"/>
      <c r="R408" s="442"/>
      <c r="S408" s="442"/>
      <c r="T408" s="442"/>
      <c r="U408" s="442"/>
      <c r="V408" s="442"/>
      <c r="W408" s="442"/>
      <c r="X408" s="442"/>
    </row>
    <row r="409" spans="2:24" s="5" customFormat="1">
      <c r="B409" s="2"/>
      <c r="C409" s="2"/>
      <c r="D409" s="2"/>
      <c r="E409" s="442"/>
      <c r="F409" s="442"/>
      <c r="G409" s="442"/>
      <c r="H409" s="442"/>
      <c r="I409" s="442"/>
      <c r="J409" s="442"/>
      <c r="K409" s="442"/>
      <c r="L409" s="442"/>
      <c r="M409" s="442"/>
      <c r="N409" s="442"/>
      <c r="O409" s="442"/>
      <c r="P409" s="442"/>
      <c r="Q409" s="442"/>
      <c r="R409" s="442"/>
      <c r="S409" s="442"/>
      <c r="T409" s="442"/>
      <c r="U409" s="442"/>
      <c r="V409" s="442"/>
      <c r="W409" s="442"/>
      <c r="X409" s="442"/>
    </row>
    <row r="410" spans="2:24">
      <c r="B410" s="2"/>
      <c r="C410" s="2"/>
      <c r="D410" s="2"/>
      <c r="E410" s="442"/>
      <c r="F410" s="442"/>
      <c r="G410" s="442"/>
      <c r="H410" s="442"/>
      <c r="I410" s="442"/>
      <c r="J410" s="442"/>
      <c r="K410" s="442"/>
      <c r="L410" s="442"/>
      <c r="M410" s="442"/>
      <c r="N410" s="442"/>
      <c r="O410" s="442"/>
      <c r="P410" s="442"/>
      <c r="Q410" s="442"/>
      <c r="R410" s="442"/>
      <c r="S410" s="442"/>
      <c r="T410" s="442"/>
      <c r="U410" s="442"/>
      <c r="V410" s="442"/>
      <c r="W410" s="442"/>
      <c r="X410" s="442"/>
    </row>
    <row r="411" spans="2:24">
      <c r="B411" s="2"/>
      <c r="C411" s="2"/>
      <c r="D411" s="2"/>
      <c r="E411" s="442"/>
      <c r="F411" s="442"/>
      <c r="G411" s="442"/>
      <c r="H411" s="442"/>
      <c r="I411" s="442"/>
      <c r="J411" s="442"/>
      <c r="K411" s="442"/>
      <c r="L411" s="442"/>
      <c r="M411" s="442"/>
      <c r="N411" s="442"/>
      <c r="O411" s="442"/>
      <c r="P411" s="442"/>
      <c r="Q411" s="442"/>
      <c r="R411" s="442"/>
      <c r="S411" s="442"/>
      <c r="T411" s="442"/>
      <c r="U411" s="442"/>
      <c r="V411" s="442"/>
      <c r="W411" s="442"/>
      <c r="X411" s="442"/>
    </row>
    <row r="412" spans="2:24">
      <c r="B412" s="2"/>
      <c r="C412" s="2"/>
      <c r="D412" s="2"/>
      <c r="E412" s="442"/>
      <c r="F412" s="442"/>
      <c r="G412" s="442"/>
      <c r="H412" s="442"/>
      <c r="I412" s="442"/>
      <c r="J412" s="442"/>
      <c r="K412" s="442"/>
      <c r="L412" s="442"/>
      <c r="M412" s="442"/>
      <c r="N412" s="442"/>
      <c r="O412" s="442"/>
      <c r="P412" s="442"/>
      <c r="Q412" s="442"/>
      <c r="R412" s="442"/>
      <c r="S412" s="442"/>
      <c r="T412" s="442"/>
      <c r="U412" s="442"/>
      <c r="V412" s="442"/>
      <c r="W412" s="442"/>
      <c r="X412" s="442"/>
    </row>
    <row r="413" spans="2:24">
      <c r="B413" s="2"/>
      <c r="C413" s="2"/>
      <c r="D413" s="2"/>
      <c r="E413" s="442"/>
      <c r="F413" s="442"/>
      <c r="G413" s="442"/>
      <c r="H413" s="442"/>
      <c r="I413" s="442"/>
      <c r="J413" s="442"/>
      <c r="K413" s="442"/>
      <c r="L413" s="442"/>
      <c r="M413" s="442"/>
      <c r="N413" s="442"/>
      <c r="O413" s="442"/>
      <c r="P413" s="442"/>
      <c r="Q413" s="442"/>
      <c r="R413" s="442"/>
      <c r="S413" s="442"/>
      <c r="T413" s="442"/>
      <c r="U413" s="442"/>
      <c r="V413" s="442"/>
      <c r="W413" s="442"/>
      <c r="X413" s="442"/>
    </row>
    <row r="414" spans="2:24">
      <c r="B414" s="2"/>
      <c r="C414" s="2"/>
      <c r="D414" s="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</row>
    <row r="415" spans="2:24">
      <c r="B415" s="2"/>
      <c r="C415" s="2"/>
      <c r="D415" s="2"/>
      <c r="E415" s="442"/>
      <c r="F415" s="442"/>
      <c r="G415" s="442"/>
      <c r="H415" s="442"/>
      <c r="I415" s="442"/>
      <c r="J415" s="442"/>
      <c r="K415" s="442"/>
      <c r="L415" s="442"/>
      <c r="M415" s="442"/>
      <c r="N415" s="442"/>
      <c r="O415" s="442"/>
      <c r="P415" s="442"/>
      <c r="Q415" s="442"/>
      <c r="R415" s="442"/>
      <c r="S415" s="442"/>
      <c r="T415" s="442"/>
      <c r="U415" s="442"/>
      <c r="V415" s="442"/>
      <c r="W415" s="442"/>
      <c r="X415" s="442"/>
    </row>
    <row r="416" spans="2:24">
      <c r="B416" s="2"/>
      <c r="C416" s="2"/>
      <c r="D416" s="2"/>
      <c r="E416" s="442"/>
      <c r="F416" s="442"/>
      <c r="G416" s="442"/>
      <c r="H416" s="442"/>
      <c r="I416" s="442"/>
      <c r="J416" s="442"/>
      <c r="K416" s="442"/>
      <c r="L416" s="442"/>
      <c r="M416" s="442"/>
      <c r="N416" s="442"/>
      <c r="O416" s="442"/>
      <c r="P416" s="442"/>
      <c r="Q416" s="442"/>
      <c r="R416" s="442"/>
      <c r="S416" s="442"/>
      <c r="T416" s="442"/>
      <c r="U416" s="442"/>
      <c r="V416" s="442"/>
      <c r="W416" s="442"/>
      <c r="X416" s="442"/>
    </row>
    <row r="417" spans="2:24">
      <c r="B417" s="2"/>
      <c r="C417" s="2"/>
      <c r="D417" s="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</row>
    <row r="418" spans="2:24">
      <c r="B418" s="2"/>
      <c r="C418" s="2"/>
      <c r="D418" s="2"/>
      <c r="E418" s="442"/>
      <c r="F418" s="442"/>
      <c r="G418" s="442"/>
      <c r="H418" s="442"/>
      <c r="I418" s="442"/>
      <c r="J418" s="442"/>
      <c r="K418" s="442"/>
      <c r="L418" s="442"/>
      <c r="M418" s="442"/>
      <c r="N418" s="442"/>
      <c r="O418" s="442"/>
      <c r="P418" s="442"/>
      <c r="Q418" s="442"/>
      <c r="R418" s="442"/>
      <c r="S418" s="442"/>
      <c r="T418" s="442"/>
      <c r="U418" s="442"/>
      <c r="V418" s="442"/>
      <c r="W418" s="442"/>
      <c r="X418" s="442"/>
    </row>
    <row r="419" spans="2:24"/>
    <row r="420" spans="2:24"/>
    <row r="421" spans="2:24"/>
    <row r="422" spans="2:24"/>
    <row r="423" spans="2:24"/>
    <row r="424" spans="2:24"/>
    <row r="425" spans="2:24"/>
    <row r="426" spans="2:24"/>
    <row r="427" spans="2:24"/>
    <row r="428" spans="2:24"/>
    <row r="429" spans="2:24"/>
    <row r="430" spans="2:24"/>
    <row r="431" spans="2:24"/>
    <row r="432" spans="2:24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</sheetData>
  <mergeCells count="6">
    <mergeCell ref="E6:X6"/>
    <mergeCell ref="E7:H7"/>
    <mergeCell ref="I7:L7"/>
    <mergeCell ref="M7:P7"/>
    <mergeCell ref="Q7:T7"/>
    <mergeCell ref="U7:X7"/>
  </mergeCells>
  <pageMargins left="1" right="1" top="1" bottom="1" header="0.5" footer="0.5"/>
  <pageSetup paperSize="17" scale="35" fitToHeight="2" orientation="landscape" r:id="rId1"/>
  <headerFooter>
    <oddHeader>&amp;COEB Adjustment Input Sheet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W234"/>
  <sheetViews>
    <sheetView showGridLines="0" view="pageBreakPreview" zoomScale="50" zoomScaleNormal="60" zoomScaleSheetLayoutView="50" workbookViewId="0">
      <selection activeCell="B2" sqref="B2"/>
    </sheetView>
  </sheetViews>
  <sheetFormatPr defaultColWidth="9.26953125" defaultRowHeight="15.5" zeroHeight="1"/>
  <cols>
    <col min="1" max="1" width="2.7265625" style="3" customWidth="1"/>
    <col min="2" max="2" width="7.7265625" style="3" customWidth="1"/>
    <col min="3" max="3" width="60.26953125" style="3" bestFit="1" customWidth="1"/>
    <col min="4" max="4" width="22" style="3" bestFit="1" customWidth="1"/>
    <col min="5" max="5" width="22" style="3" customWidth="1"/>
    <col min="6" max="6" width="17" style="3" bestFit="1" customWidth="1"/>
    <col min="7" max="7" width="14.7265625" style="3" bestFit="1" customWidth="1"/>
    <col min="8" max="8" width="22.26953125" style="3" bestFit="1" customWidth="1"/>
    <col min="9" max="9" width="22.26953125" style="3" customWidth="1"/>
    <col min="10" max="10" width="17.26953125" style="3" bestFit="1" customWidth="1"/>
    <col min="11" max="11" width="15.453125" style="3" bestFit="1" customWidth="1"/>
    <col min="12" max="12" width="22.26953125" style="3" bestFit="1" customWidth="1"/>
    <col min="13" max="13" width="22.26953125" style="3" customWidth="1"/>
    <col min="14" max="14" width="17.26953125" style="3" bestFit="1" customWidth="1"/>
    <col min="15" max="15" width="14.7265625" style="3" bestFit="1" customWidth="1"/>
    <col min="16" max="16" width="22.26953125" style="3" bestFit="1" customWidth="1"/>
    <col min="17" max="17" width="22.26953125" style="3" customWidth="1"/>
    <col min="18" max="18" width="17.26953125" style="3" bestFit="1" customWidth="1"/>
    <col min="19" max="19" width="15.453125" style="3" bestFit="1" customWidth="1"/>
    <col min="20" max="20" width="22.26953125" style="3" bestFit="1" customWidth="1"/>
    <col min="21" max="21" width="22.26953125" style="3" customWidth="1"/>
    <col min="22" max="22" width="17.26953125" style="3" bestFit="1" customWidth="1"/>
    <col min="23" max="23" width="15.453125" style="3" bestFit="1" customWidth="1"/>
    <col min="24" max="16384" width="9.26953125" style="3"/>
  </cols>
  <sheetData>
    <row r="1" spans="1:23" ht="18">
      <c r="A1" s="2"/>
      <c r="B1" s="615" t="s">
        <v>162</v>
      </c>
      <c r="C1" s="615"/>
      <c r="D1" s="615"/>
      <c r="E1" s="615"/>
      <c r="F1" s="615"/>
      <c r="G1" s="615"/>
      <c r="H1" s="615"/>
      <c r="I1" s="615"/>
      <c r="J1" s="615"/>
      <c r="K1" s="6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458" t="str">
        <f>'1. Cover'!M1</f>
        <v>Updated: 2021-07-16</v>
      </c>
    </row>
    <row r="2" spans="1:23" ht="18">
      <c r="A2" s="2"/>
      <c r="B2" s="592" t="s">
        <v>291</v>
      </c>
      <c r="C2" s="396"/>
      <c r="D2" s="396"/>
      <c r="E2" s="505"/>
      <c r="F2" s="396"/>
      <c r="G2" s="396"/>
      <c r="H2" s="396"/>
      <c r="I2" s="505"/>
      <c r="J2" s="396"/>
      <c r="K2" s="39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458" t="str">
        <f>'1. Cover'!M2</f>
        <v>EB-2020-0290</v>
      </c>
    </row>
    <row r="3" spans="1:23" ht="18">
      <c r="A3" s="2"/>
      <c r="B3" s="396"/>
      <c r="C3" s="396"/>
      <c r="D3" s="396"/>
      <c r="E3" s="505"/>
      <c r="F3" s="396"/>
      <c r="G3" s="396"/>
      <c r="H3" s="396"/>
      <c r="I3" s="505"/>
      <c r="J3" s="396"/>
      <c r="K3" s="39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458" t="str">
        <f>'1. Cover'!M3</f>
        <v>Draft Payment Amounts Order</v>
      </c>
    </row>
    <row r="4" spans="1:23" ht="18">
      <c r="A4" s="2"/>
      <c r="B4" s="396"/>
      <c r="C4" s="396"/>
      <c r="D4" s="396"/>
      <c r="E4" s="505"/>
      <c r="F4" s="396"/>
      <c r="G4" s="396"/>
      <c r="H4" s="396"/>
      <c r="I4" s="505"/>
      <c r="J4" s="396"/>
      <c r="K4" s="39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458" t="str">
        <f>'1. Cover'!M4</f>
        <v>Appendix G</v>
      </c>
    </row>
    <row r="5" spans="1:23" ht="18.5" thickBot="1">
      <c r="A5" s="2"/>
      <c r="B5" s="396"/>
      <c r="C5" s="396"/>
      <c r="D5" s="396"/>
      <c r="E5" s="505"/>
      <c r="F5" s="396"/>
      <c r="G5" s="396"/>
      <c r="H5" s="396"/>
      <c r="I5" s="505"/>
      <c r="J5" s="396"/>
      <c r="K5" s="39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15.75" customHeight="1" thickBot="1">
      <c r="A6" s="2"/>
      <c r="B6" s="2"/>
      <c r="C6" s="2"/>
      <c r="D6" s="607" t="s">
        <v>21</v>
      </c>
      <c r="E6" s="608"/>
      <c r="F6" s="608"/>
      <c r="G6" s="609"/>
      <c r="H6" s="607" t="s">
        <v>61</v>
      </c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9"/>
    </row>
    <row r="7" spans="1:23">
      <c r="A7" s="2"/>
      <c r="B7" s="7"/>
      <c r="C7" s="397"/>
      <c r="D7" s="616">
        <v>2022</v>
      </c>
      <c r="E7" s="610"/>
      <c r="F7" s="605"/>
      <c r="G7" s="606"/>
      <c r="H7" s="605">
        <v>2023</v>
      </c>
      <c r="I7" s="605"/>
      <c r="J7" s="605"/>
      <c r="K7" s="606"/>
      <c r="L7" s="605">
        <v>2024</v>
      </c>
      <c r="M7" s="605"/>
      <c r="N7" s="605"/>
      <c r="O7" s="606"/>
      <c r="P7" s="605">
        <v>2025</v>
      </c>
      <c r="Q7" s="605"/>
      <c r="R7" s="605"/>
      <c r="S7" s="606"/>
      <c r="T7" s="605">
        <v>2026</v>
      </c>
      <c r="U7" s="605"/>
      <c r="V7" s="605"/>
      <c r="W7" s="606"/>
    </row>
    <row r="8" spans="1:23">
      <c r="A8" s="51"/>
      <c r="B8" s="8" t="s">
        <v>22</v>
      </c>
      <c r="C8" s="41"/>
      <c r="D8" s="202" t="s">
        <v>23</v>
      </c>
      <c r="E8" s="70" t="s">
        <v>268</v>
      </c>
      <c r="F8" s="173" t="s">
        <v>24</v>
      </c>
      <c r="G8" s="9" t="s">
        <v>24</v>
      </c>
      <c r="H8" s="70" t="s">
        <v>23</v>
      </c>
      <c r="I8" s="173" t="s">
        <v>266</v>
      </c>
      <c r="J8" s="173" t="s">
        <v>24</v>
      </c>
      <c r="K8" s="9" t="s">
        <v>24</v>
      </c>
      <c r="L8" s="70" t="s">
        <v>23</v>
      </c>
      <c r="M8" s="173" t="s">
        <v>266</v>
      </c>
      <c r="N8" s="173" t="s">
        <v>24</v>
      </c>
      <c r="O8" s="9" t="s">
        <v>24</v>
      </c>
      <c r="P8" s="70" t="s">
        <v>23</v>
      </c>
      <c r="Q8" s="173" t="s">
        <v>266</v>
      </c>
      <c r="R8" s="173" t="s">
        <v>24</v>
      </c>
      <c r="S8" s="9" t="s">
        <v>24</v>
      </c>
      <c r="T8" s="70" t="s">
        <v>23</v>
      </c>
      <c r="U8" s="173" t="s">
        <v>268</v>
      </c>
      <c r="V8" s="173" t="s">
        <v>24</v>
      </c>
      <c r="W8" s="9" t="s">
        <v>24</v>
      </c>
    </row>
    <row r="9" spans="1:23" ht="16" thickBot="1">
      <c r="A9" s="2"/>
      <c r="B9" s="10" t="s">
        <v>7</v>
      </c>
      <c r="C9" s="10" t="s">
        <v>25</v>
      </c>
      <c r="D9" s="255">
        <f>'4a. OEB_Adjustment_Input_Sheet'!$E$9</f>
        <v>44196</v>
      </c>
      <c r="E9" s="254" t="s">
        <v>269</v>
      </c>
      <c r="F9" s="174" t="s">
        <v>27</v>
      </c>
      <c r="G9" s="11" t="s">
        <v>28</v>
      </c>
      <c r="H9" s="255">
        <f>'4a. OEB_Adjustment_Input_Sheet'!$E$9</f>
        <v>44196</v>
      </c>
      <c r="I9" s="254" t="s">
        <v>269</v>
      </c>
      <c r="J9" s="174" t="s">
        <v>27</v>
      </c>
      <c r="K9" s="11" t="s">
        <v>28</v>
      </c>
      <c r="L9" s="255">
        <f>'4a. OEB_Adjustment_Input_Sheet'!$E$9</f>
        <v>44196</v>
      </c>
      <c r="M9" s="254" t="s">
        <v>269</v>
      </c>
      <c r="N9" s="174" t="s">
        <v>27</v>
      </c>
      <c r="O9" s="11" t="s">
        <v>28</v>
      </c>
      <c r="P9" s="255">
        <f>'4a. OEB_Adjustment_Input_Sheet'!$E$9</f>
        <v>44196</v>
      </c>
      <c r="Q9" s="254" t="s">
        <v>269</v>
      </c>
      <c r="R9" s="174" t="s">
        <v>27</v>
      </c>
      <c r="S9" s="11" t="s">
        <v>28</v>
      </c>
      <c r="T9" s="255">
        <f>'4a. OEB_Adjustment_Input_Sheet'!$E$9</f>
        <v>44196</v>
      </c>
      <c r="U9" s="254" t="s">
        <v>269</v>
      </c>
      <c r="V9" s="174" t="s">
        <v>27</v>
      </c>
      <c r="W9" s="11" t="s">
        <v>28</v>
      </c>
    </row>
    <row r="10" spans="1:23">
      <c r="A10" s="2"/>
      <c r="B10" s="177"/>
      <c r="C10" s="583"/>
      <c r="D10" s="170" t="s">
        <v>29</v>
      </c>
      <c r="E10" s="170" t="s">
        <v>30</v>
      </c>
      <c r="F10" s="579" t="s">
        <v>283</v>
      </c>
      <c r="G10" s="172" t="s">
        <v>31</v>
      </c>
      <c r="H10" s="586" t="s">
        <v>284</v>
      </c>
      <c r="I10" s="170" t="s">
        <v>32</v>
      </c>
      <c r="J10" s="171" t="s">
        <v>33</v>
      </c>
      <c r="K10" s="172" t="s">
        <v>34</v>
      </c>
      <c r="L10" s="170" t="s">
        <v>35</v>
      </c>
      <c r="M10" s="170" t="s">
        <v>36</v>
      </c>
      <c r="N10" s="171" t="s">
        <v>37</v>
      </c>
      <c r="O10" s="172" t="s">
        <v>38</v>
      </c>
      <c r="P10" s="170" t="s">
        <v>39</v>
      </c>
      <c r="Q10" s="170" t="s">
        <v>40</v>
      </c>
      <c r="R10" s="171" t="s">
        <v>41</v>
      </c>
      <c r="S10" s="172" t="s">
        <v>278</v>
      </c>
      <c r="T10" s="170" t="s">
        <v>279</v>
      </c>
      <c r="U10" s="170" t="s">
        <v>280</v>
      </c>
      <c r="V10" s="171" t="s">
        <v>281</v>
      </c>
      <c r="W10" s="172" t="s">
        <v>282</v>
      </c>
    </row>
    <row r="11" spans="1:23">
      <c r="A11" s="2"/>
      <c r="B11" s="15"/>
      <c r="C11" s="38"/>
      <c r="D11" s="177"/>
      <c r="E11" s="38"/>
      <c r="F11" s="38"/>
      <c r="G11" s="197"/>
      <c r="H11" s="38"/>
      <c r="I11" s="38"/>
      <c r="J11" s="38"/>
      <c r="K11" s="197"/>
      <c r="L11" s="38"/>
      <c r="M11" s="38"/>
      <c r="N11" s="38"/>
      <c r="O11" s="197"/>
      <c r="P11" s="38"/>
      <c r="Q11" s="38"/>
      <c r="R11" s="38"/>
      <c r="S11" s="197"/>
      <c r="T11" s="38"/>
      <c r="U11" s="38"/>
      <c r="V11" s="38"/>
      <c r="W11" s="197"/>
    </row>
    <row r="12" spans="1:23">
      <c r="A12" s="2"/>
      <c r="B12" s="44">
        <v>1</v>
      </c>
      <c r="C12" s="38" t="s">
        <v>163</v>
      </c>
      <c r="D12" s="459">
        <f>D23</f>
        <v>8646.7865451590078</v>
      </c>
      <c r="E12" s="507">
        <f t="shared" ref="E12" si="0">E23</f>
        <v>8616.1530640881429</v>
      </c>
      <c r="F12" s="460">
        <f>F21</f>
        <v>0</v>
      </c>
      <c r="G12" s="461">
        <f t="shared" ref="G12" si="1">G23</f>
        <v>8616.1530640881429</v>
      </c>
      <c r="H12" s="459">
        <f>H23</f>
        <v>8788.7390426210259</v>
      </c>
      <c r="I12" s="507">
        <f t="shared" ref="I12" si="2">I23</f>
        <v>8701.4908830389049</v>
      </c>
      <c r="J12" s="460">
        <f>J21</f>
        <v>0</v>
      </c>
      <c r="K12" s="461">
        <f t="shared" ref="K12" si="3">K23</f>
        <v>8701.4908830389049</v>
      </c>
      <c r="L12" s="459">
        <f>L23</f>
        <v>11260.748933542383</v>
      </c>
      <c r="M12" s="507">
        <f t="shared" ref="M12" si="4">M23</f>
        <v>11116.940371581213</v>
      </c>
      <c r="N12" s="460">
        <f>N21</f>
        <v>0</v>
      </c>
      <c r="O12" s="461">
        <f t="shared" ref="O12" si="5">O23</f>
        <v>11116.940371581213</v>
      </c>
      <c r="P12" s="459">
        <f>P23</f>
        <v>12468.456446489176</v>
      </c>
      <c r="Q12" s="507">
        <f t="shared" ref="Q12" si="6">Q23</f>
        <v>12269.43473322888</v>
      </c>
      <c r="R12" s="460">
        <f>S12-Q12</f>
        <v>0</v>
      </c>
      <c r="S12" s="461">
        <f t="shared" ref="S12" si="7">S23</f>
        <v>12269.43473322888</v>
      </c>
      <c r="T12" s="459">
        <f>T23</f>
        <v>13312.045406344037</v>
      </c>
      <c r="U12" s="507">
        <f t="shared" ref="U12" si="8">U23</f>
        <v>13069.463654210162</v>
      </c>
      <c r="V12" s="460">
        <f>W12-U12</f>
        <v>0</v>
      </c>
      <c r="W12" s="461">
        <f t="shared" ref="W12" si="9">W23</f>
        <v>13069.463654210162</v>
      </c>
    </row>
    <row r="13" spans="1:23" ht="16" thickBot="1">
      <c r="A13" s="38"/>
      <c r="B13" s="45">
        <v>2</v>
      </c>
      <c r="C13" s="66" t="s">
        <v>164</v>
      </c>
      <c r="D13" s="330">
        <v>0.52461931876564483</v>
      </c>
      <c r="E13" s="425">
        <v>0.52373413110433809</v>
      </c>
      <c r="F13" s="462"/>
      <c r="G13" s="331">
        <f>E13-F13</f>
        <v>0.52373413110433809</v>
      </c>
      <c r="H13" s="330">
        <v>0.52230543415227026</v>
      </c>
      <c r="I13" s="425">
        <v>0.51981564681412495</v>
      </c>
      <c r="J13" s="462"/>
      <c r="K13" s="331">
        <f>I13-J13</f>
        <v>0.51981564681412495</v>
      </c>
      <c r="L13" s="330">
        <v>0.57916830002560249</v>
      </c>
      <c r="M13" s="425">
        <v>0.57603245302195727</v>
      </c>
      <c r="N13" s="462"/>
      <c r="O13" s="331">
        <f>M13-N13</f>
        <v>0.57603245302195727</v>
      </c>
      <c r="P13" s="330">
        <v>0.5942751570727306</v>
      </c>
      <c r="Q13" s="425">
        <v>0.59038966299384654</v>
      </c>
      <c r="R13" s="462"/>
      <c r="S13" s="331">
        <f>Q13-R13</f>
        <v>0.59038966299384654</v>
      </c>
      <c r="T13" s="330">
        <v>0.59992140811882677</v>
      </c>
      <c r="U13" s="425">
        <v>0.59549932451147103</v>
      </c>
      <c r="V13" s="462"/>
      <c r="W13" s="331">
        <f>U13-V13</f>
        <v>0.59549932451147103</v>
      </c>
    </row>
    <row r="14" spans="1:23" ht="16" thickBot="1">
      <c r="A14" s="38"/>
      <c r="B14" s="53"/>
      <c r="C14" s="38"/>
      <c r="D14" s="451"/>
      <c r="E14" s="451"/>
      <c r="F14" s="463"/>
      <c r="G14" s="463"/>
      <c r="H14" s="463"/>
      <c r="I14" s="463"/>
      <c r="J14" s="463"/>
      <c r="K14" s="463"/>
      <c r="L14" s="463"/>
      <c r="M14" s="463"/>
      <c r="N14" s="463"/>
      <c r="O14" s="463"/>
      <c r="P14" s="463"/>
      <c r="Q14" s="463"/>
      <c r="R14" s="463"/>
      <c r="S14" s="463"/>
      <c r="T14" s="463"/>
      <c r="U14" s="463"/>
      <c r="V14" s="463"/>
      <c r="W14" s="463"/>
    </row>
    <row r="15" spans="1:23" ht="12.75" customHeight="1" thickBot="1">
      <c r="A15" s="2"/>
      <c r="B15" s="2"/>
      <c r="C15" s="38"/>
      <c r="D15" s="611" t="s">
        <v>61</v>
      </c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  <c r="W15" s="613"/>
    </row>
    <row r="16" spans="1:23">
      <c r="A16" s="2"/>
      <c r="B16" s="43"/>
      <c r="C16" s="395"/>
      <c r="D16" s="616">
        <v>2022</v>
      </c>
      <c r="E16" s="610"/>
      <c r="F16" s="605"/>
      <c r="G16" s="606"/>
      <c r="H16" s="605">
        <v>2023</v>
      </c>
      <c r="I16" s="605"/>
      <c r="J16" s="605"/>
      <c r="K16" s="606"/>
      <c r="L16" s="605">
        <v>2024</v>
      </c>
      <c r="M16" s="605"/>
      <c r="N16" s="605"/>
      <c r="O16" s="606"/>
      <c r="P16" s="605">
        <v>2025</v>
      </c>
      <c r="Q16" s="605"/>
      <c r="R16" s="605"/>
      <c r="S16" s="606"/>
      <c r="T16" s="605">
        <v>2026</v>
      </c>
      <c r="U16" s="605"/>
      <c r="V16" s="605"/>
      <c r="W16" s="606"/>
    </row>
    <row r="17" spans="2:23">
      <c r="B17" s="40" t="s">
        <v>22</v>
      </c>
      <c r="C17" s="42"/>
      <c r="D17" s="202" t="s">
        <v>23</v>
      </c>
      <c r="E17" s="70" t="s">
        <v>268</v>
      </c>
      <c r="F17" s="173" t="s">
        <v>24</v>
      </c>
      <c r="G17" s="9" t="s">
        <v>24</v>
      </c>
      <c r="H17" s="202" t="s">
        <v>23</v>
      </c>
      <c r="I17" s="173" t="s">
        <v>266</v>
      </c>
      <c r="J17" s="173" t="s">
        <v>24</v>
      </c>
      <c r="K17" s="9" t="s">
        <v>24</v>
      </c>
      <c r="L17" s="202" t="s">
        <v>23</v>
      </c>
      <c r="M17" s="173" t="s">
        <v>268</v>
      </c>
      <c r="N17" s="173" t="s">
        <v>24</v>
      </c>
      <c r="O17" s="9" t="s">
        <v>24</v>
      </c>
      <c r="P17" s="202" t="s">
        <v>23</v>
      </c>
      <c r="Q17" s="173" t="s">
        <v>266</v>
      </c>
      <c r="R17" s="173" t="s">
        <v>24</v>
      </c>
      <c r="S17" s="9" t="s">
        <v>24</v>
      </c>
      <c r="T17" s="202" t="s">
        <v>23</v>
      </c>
      <c r="U17" s="173" t="s">
        <v>268</v>
      </c>
      <c r="V17" s="173" t="s">
        <v>24</v>
      </c>
      <c r="W17" s="9" t="s">
        <v>24</v>
      </c>
    </row>
    <row r="18" spans="2:23" ht="16" thickBot="1">
      <c r="B18" s="20" t="s">
        <v>7</v>
      </c>
      <c r="C18" s="19" t="s">
        <v>25</v>
      </c>
      <c r="D18" s="255">
        <f>'4a. OEB_Adjustment_Input_Sheet'!$E$9</f>
        <v>44196</v>
      </c>
      <c r="E18" s="254" t="s">
        <v>269</v>
      </c>
      <c r="F18" s="174" t="s">
        <v>27</v>
      </c>
      <c r="G18" s="11" t="s">
        <v>28</v>
      </c>
      <c r="H18" s="255">
        <f>'4a. OEB_Adjustment_Input_Sheet'!$E$9</f>
        <v>44196</v>
      </c>
      <c r="I18" s="254" t="s">
        <v>269</v>
      </c>
      <c r="J18" s="174" t="s">
        <v>27</v>
      </c>
      <c r="K18" s="11" t="s">
        <v>28</v>
      </c>
      <c r="L18" s="255">
        <f>'4a. OEB_Adjustment_Input_Sheet'!$E$9</f>
        <v>44196</v>
      </c>
      <c r="M18" s="254" t="s">
        <v>269</v>
      </c>
      <c r="N18" s="174" t="s">
        <v>27</v>
      </c>
      <c r="O18" s="11" t="s">
        <v>28</v>
      </c>
      <c r="P18" s="255">
        <f>'4a. OEB_Adjustment_Input_Sheet'!$E$9</f>
        <v>44196</v>
      </c>
      <c r="Q18" s="254" t="s">
        <v>269</v>
      </c>
      <c r="R18" s="174" t="s">
        <v>27</v>
      </c>
      <c r="S18" s="11" t="s">
        <v>28</v>
      </c>
      <c r="T18" s="255">
        <f>'4a. OEB_Adjustment_Input_Sheet'!$E$9</f>
        <v>44196</v>
      </c>
      <c r="U18" s="254" t="s">
        <v>269</v>
      </c>
      <c r="V18" s="174" t="s">
        <v>27</v>
      </c>
      <c r="W18" s="11" t="s">
        <v>28</v>
      </c>
    </row>
    <row r="19" spans="2:23">
      <c r="B19" s="177"/>
      <c r="C19" s="583"/>
      <c r="D19" s="170" t="s">
        <v>29</v>
      </c>
      <c r="E19" s="170" t="s">
        <v>30</v>
      </c>
      <c r="F19" s="579" t="s">
        <v>283</v>
      </c>
      <c r="G19" s="172" t="s">
        <v>31</v>
      </c>
      <c r="H19" s="586" t="s">
        <v>284</v>
      </c>
      <c r="I19" s="170" t="s">
        <v>32</v>
      </c>
      <c r="J19" s="171" t="s">
        <v>33</v>
      </c>
      <c r="K19" s="172" t="s">
        <v>34</v>
      </c>
      <c r="L19" s="170" t="s">
        <v>35</v>
      </c>
      <c r="M19" s="170" t="s">
        <v>36</v>
      </c>
      <c r="N19" s="171" t="s">
        <v>37</v>
      </c>
      <c r="O19" s="172" t="s">
        <v>38</v>
      </c>
      <c r="P19" s="170" t="s">
        <v>39</v>
      </c>
      <c r="Q19" s="170" t="s">
        <v>40</v>
      </c>
      <c r="R19" s="171" t="s">
        <v>41</v>
      </c>
      <c r="S19" s="172" t="s">
        <v>278</v>
      </c>
      <c r="T19" s="170" t="s">
        <v>279</v>
      </c>
      <c r="U19" s="170" t="s">
        <v>280</v>
      </c>
      <c r="V19" s="171" t="s">
        <v>281</v>
      </c>
      <c r="W19" s="172" t="s">
        <v>282</v>
      </c>
    </row>
    <row r="20" spans="2:23" ht="21" customHeight="1" thickBot="1">
      <c r="B20" s="65" t="s">
        <v>57</v>
      </c>
      <c r="C20" s="38"/>
      <c r="D20" s="88"/>
      <c r="E20" s="62"/>
      <c r="F20" s="62"/>
      <c r="G20" s="63"/>
      <c r="H20" s="88"/>
      <c r="I20" s="62"/>
      <c r="J20" s="60"/>
      <c r="K20" s="63"/>
      <c r="L20" s="88"/>
      <c r="M20" s="62"/>
      <c r="N20" s="60"/>
      <c r="O20" s="63"/>
      <c r="P20" s="88"/>
      <c r="Q20" s="62"/>
      <c r="R20" s="60"/>
      <c r="S20" s="63"/>
      <c r="T20" s="88"/>
      <c r="U20" s="62"/>
      <c r="V20" s="60"/>
      <c r="W20" s="63"/>
    </row>
    <row r="21" spans="2:23">
      <c r="B21" s="44">
        <v>3</v>
      </c>
      <c r="C21" s="38" t="s">
        <v>165</v>
      </c>
      <c r="D21" s="163">
        <f>'4a. OEB_Adjustment_Input_Sheet'!E45</f>
        <v>8720.3615996845092</v>
      </c>
      <c r="E21" s="186">
        <f>'4a. OEB_Adjustment_Input_Sheet'!F45</f>
        <v>8689.7281186136443</v>
      </c>
      <c r="F21" s="230">
        <f>G21-E21</f>
        <v>0</v>
      </c>
      <c r="G21" s="164">
        <f>'4a. OEB_Adjustment_Input_Sheet'!H45</f>
        <v>8689.7281186136443</v>
      </c>
      <c r="H21" s="163">
        <f>'4a. OEB_Adjustment_Input_Sheet'!I45</f>
        <v>8788.7390426210259</v>
      </c>
      <c r="I21" s="186">
        <f>'4a. OEB_Adjustment_Input_Sheet'!J45</f>
        <v>8701.4908830389049</v>
      </c>
      <c r="J21" s="230">
        <f>K21-I21</f>
        <v>0</v>
      </c>
      <c r="K21" s="164">
        <f>'4a. OEB_Adjustment_Input_Sheet'!L45</f>
        <v>8701.4908830389049</v>
      </c>
      <c r="L21" s="163">
        <f>'4a. OEB_Adjustment_Input_Sheet'!M45</f>
        <v>11260.748933542383</v>
      </c>
      <c r="M21" s="186">
        <f>'4a. OEB_Adjustment_Input_Sheet'!N45</f>
        <v>11116.940371581213</v>
      </c>
      <c r="N21" s="230">
        <f>O21-M21</f>
        <v>0</v>
      </c>
      <c r="O21" s="164">
        <f>'4a. OEB_Adjustment_Input_Sheet'!P45</f>
        <v>11116.940371581213</v>
      </c>
      <c r="P21" s="163">
        <f>'4a. OEB_Adjustment_Input_Sheet'!Q45</f>
        <v>12468.456446489176</v>
      </c>
      <c r="Q21" s="186">
        <f>'4a. OEB_Adjustment_Input_Sheet'!R45</f>
        <v>12269.43473322888</v>
      </c>
      <c r="R21" s="230">
        <f>S21-Q21</f>
        <v>0</v>
      </c>
      <c r="S21" s="164">
        <f>'4a. OEB_Adjustment_Input_Sheet'!T45</f>
        <v>12269.43473322888</v>
      </c>
      <c r="T21" s="163">
        <f>'4a. OEB_Adjustment_Input_Sheet'!U45</f>
        <v>13312.045406344037</v>
      </c>
      <c r="U21" s="186">
        <f>'4a. OEB_Adjustment_Input_Sheet'!V45</f>
        <v>13069.463654210162</v>
      </c>
      <c r="V21" s="230">
        <f>W21-U21</f>
        <v>0</v>
      </c>
      <c r="W21" s="164">
        <f>'4a. OEB_Adjustment_Input_Sheet'!X45</f>
        <v>13069.463654210162</v>
      </c>
    </row>
    <row r="22" spans="2:23">
      <c r="B22" s="44">
        <v>4</v>
      </c>
      <c r="C22" s="38" t="s">
        <v>60</v>
      </c>
      <c r="D22" s="464">
        <f>'4a. OEB_Adjustment_Input_Sheet'!E32</f>
        <v>73.575054525500491</v>
      </c>
      <c r="E22" s="430">
        <f>'4a. OEB_Adjustment_Input_Sheet'!F32</f>
        <v>73.575054525500491</v>
      </c>
      <c r="F22" s="149">
        <f>G22-E22</f>
        <v>0</v>
      </c>
      <c r="G22" s="465">
        <f>'4a. OEB_Adjustment_Input_Sheet'!H32</f>
        <v>73.575054525500491</v>
      </c>
      <c r="H22" s="516">
        <f>'4a. OEB_Adjustment_Input_Sheet'!I32</f>
        <v>0</v>
      </c>
      <c r="I22" s="508">
        <f>'4a. OEB_Adjustment_Input_Sheet'!J32</f>
        <v>0</v>
      </c>
      <c r="J22" s="149">
        <f>K22-I22</f>
        <v>0</v>
      </c>
      <c r="K22" s="465">
        <f>'4a. OEB_Adjustment_Input_Sheet'!L32</f>
        <v>0</v>
      </c>
      <c r="L22" s="464">
        <f>'4a. OEB_Adjustment_Input_Sheet'!M32</f>
        <v>0</v>
      </c>
      <c r="M22" s="430">
        <f>'4a. OEB_Adjustment_Input_Sheet'!N32</f>
        <v>0</v>
      </c>
      <c r="N22" s="149">
        <f>O22-M22</f>
        <v>0</v>
      </c>
      <c r="O22" s="465">
        <f>'4a. OEB_Adjustment_Input_Sheet'!P32</f>
        <v>0</v>
      </c>
      <c r="P22" s="464">
        <f>'4a. OEB_Adjustment_Input_Sheet'!Q32</f>
        <v>0</v>
      </c>
      <c r="Q22" s="430">
        <f>'4a. OEB_Adjustment_Input_Sheet'!R32</f>
        <v>0</v>
      </c>
      <c r="R22" s="149">
        <f>S22-Q22</f>
        <v>0</v>
      </c>
      <c r="S22" s="133">
        <f>'4a. OEB_Adjustment_Input_Sheet'!T46</f>
        <v>0</v>
      </c>
      <c r="T22" s="464">
        <f>'4a. OEB_Adjustment_Input_Sheet'!U32</f>
        <v>0</v>
      </c>
      <c r="U22" s="430">
        <f>'4a. OEB_Adjustment_Input_Sheet'!V32</f>
        <v>0</v>
      </c>
      <c r="V22" s="149">
        <f>W22-U22</f>
        <v>0</v>
      </c>
      <c r="W22" s="465">
        <f>'4a. OEB_Adjustment_Input_Sheet'!X32</f>
        <v>0</v>
      </c>
    </row>
    <row r="23" spans="2:23" ht="16" thickBot="1">
      <c r="B23" s="44">
        <v>5</v>
      </c>
      <c r="C23" s="14" t="s">
        <v>166</v>
      </c>
      <c r="D23" s="203">
        <f>D21-D22</f>
        <v>8646.7865451590078</v>
      </c>
      <c r="E23" s="509">
        <f t="shared" ref="E23" si="10">E21-E22</f>
        <v>8616.1530640881429</v>
      </c>
      <c r="F23" s="180">
        <f>G23-E23</f>
        <v>0</v>
      </c>
      <c r="G23" s="181">
        <f t="shared" ref="G23" si="11">G21-G22</f>
        <v>8616.1530640881429</v>
      </c>
      <c r="H23" s="203">
        <f>H21-H22</f>
        <v>8788.7390426210259</v>
      </c>
      <c r="I23" s="509">
        <f t="shared" ref="I23" si="12">I21-I22</f>
        <v>8701.4908830389049</v>
      </c>
      <c r="J23" s="180">
        <f>K23-I23</f>
        <v>0</v>
      </c>
      <c r="K23" s="181">
        <f t="shared" ref="K23" si="13">K21-K22</f>
        <v>8701.4908830389049</v>
      </c>
      <c r="L23" s="203">
        <f>L21-L22</f>
        <v>11260.748933542383</v>
      </c>
      <c r="M23" s="509">
        <f t="shared" ref="M23" si="14">M21-M22</f>
        <v>11116.940371581213</v>
      </c>
      <c r="N23" s="180">
        <f>O23-M23</f>
        <v>0</v>
      </c>
      <c r="O23" s="181">
        <f t="shared" ref="O23" si="15">O21-O22</f>
        <v>11116.940371581213</v>
      </c>
      <c r="P23" s="203">
        <f>P21-P22</f>
        <v>12468.456446489176</v>
      </c>
      <c r="Q23" s="509">
        <f t="shared" ref="Q23" si="16">Q21-Q22</f>
        <v>12269.43473322888</v>
      </c>
      <c r="R23" s="180">
        <f>S23-Q23</f>
        <v>0</v>
      </c>
      <c r="S23" s="181">
        <f t="shared" ref="S23" si="17">S21-S22</f>
        <v>12269.43473322888</v>
      </c>
      <c r="T23" s="203">
        <f>T21-T22</f>
        <v>13312.045406344037</v>
      </c>
      <c r="U23" s="509">
        <f t="shared" ref="U23" si="18">U21-U22</f>
        <v>13069.463654210162</v>
      </c>
      <c r="V23" s="180">
        <f>W23-U23</f>
        <v>0</v>
      </c>
      <c r="W23" s="181">
        <f t="shared" ref="W23" si="19">W21-W22</f>
        <v>13069.463654210162</v>
      </c>
    </row>
    <row r="24" spans="2:23" ht="16" thickBot="1">
      <c r="B24" s="44"/>
      <c r="C24" s="39"/>
      <c r="D24" s="466"/>
      <c r="E24" s="434"/>
      <c r="F24" s="51"/>
      <c r="G24" s="52"/>
      <c r="H24" s="466"/>
      <c r="I24" s="434"/>
      <c r="J24" s="51"/>
      <c r="K24" s="52"/>
      <c r="L24" s="466"/>
      <c r="M24" s="434"/>
      <c r="N24" s="51"/>
      <c r="O24" s="52"/>
      <c r="P24" s="466"/>
      <c r="Q24" s="434"/>
      <c r="R24" s="51"/>
      <c r="S24" s="52"/>
      <c r="T24" s="466"/>
      <c r="U24" s="434"/>
      <c r="V24" s="51"/>
      <c r="W24" s="52"/>
    </row>
    <row r="25" spans="2:23">
      <c r="B25" s="44">
        <v>6</v>
      </c>
      <c r="C25" s="14" t="s">
        <v>270</v>
      </c>
      <c r="D25" s="147">
        <f>D23*'4a. OEB_Adjustment_Input_Sheet'!E12</f>
        <v>4323.3932725795039</v>
      </c>
      <c r="E25" s="513">
        <f>('4a. OEB_Adjustment_Input_Sheet'!F30+'4a. OEB_Adjustment_Input_Sheet'!F31)*'5. Rate_Base_&amp;_Cost_of_Capital'!E13-'4a. OEB_Adjustment_Input_Sheet'!F31</f>
        <v>3748.4332346711594</v>
      </c>
      <c r="F25" s="148">
        <f>G25-E25</f>
        <v>0</v>
      </c>
      <c r="G25" s="148">
        <v>3748.4332346711599</v>
      </c>
      <c r="H25" s="147">
        <f>H23*'4a. OEB_Adjustment_Input_Sheet'!I12</f>
        <v>4394.3695213105129</v>
      </c>
      <c r="I25" s="513">
        <f>('4a. OEB_Adjustment_Input_Sheet'!J30+'4a. OEB_Adjustment_Input_Sheet'!J31)*'5. Rate_Base_&amp;_Cost_of_Capital'!I13-'4a. OEB_Adjustment_Input_Sheet'!J31</f>
        <v>3802.6758637557255</v>
      </c>
      <c r="J25" s="148">
        <f>K25-I25</f>
        <v>0</v>
      </c>
      <c r="K25" s="148">
        <v>3802.6758637557264</v>
      </c>
      <c r="L25" s="147">
        <f>L23*'4a. OEB_Adjustment_Input_Sheet'!M12</f>
        <v>5630.3744667711917</v>
      </c>
      <c r="M25" s="513">
        <f>('4a. OEB_Adjustment_Input_Sheet'!N30+'4a. OEB_Adjustment_Input_Sheet'!N31)*'5. Rate_Base_&amp;_Cost_of_Capital'!M13-'4a. OEB_Adjustment_Input_Sheet'!N31</f>
        <v>4905.0301566031112</v>
      </c>
      <c r="N25" s="148">
        <f>O25-M25</f>
        <v>0</v>
      </c>
      <c r="O25" s="148">
        <v>4905.0301566031121</v>
      </c>
      <c r="P25" s="147">
        <f>P23*'4a. OEB_Adjustment_Input_Sheet'!Q12</f>
        <v>6234.2282232445878</v>
      </c>
      <c r="Q25" s="513">
        <f>('4a. OEB_Adjustment_Input_Sheet'!R30+'4a. OEB_Adjustment_Input_Sheet'!R31)*'5. Rate_Base_&amp;_Cost_of_Capital'!Q13-'4a. OEB_Adjustment_Input_Sheet'!R31</f>
        <v>5437.1661023448924</v>
      </c>
      <c r="R25" s="148">
        <f>S25-Q25</f>
        <v>0</v>
      </c>
      <c r="S25" s="148">
        <v>5437.1661023448924</v>
      </c>
      <c r="T25" s="147">
        <f>T23*'4a. OEB_Adjustment_Input_Sheet'!U12</f>
        <v>6656.0227031720187</v>
      </c>
      <c r="U25" s="513">
        <f>('4a. OEB_Adjustment_Input_Sheet'!V30+'4a. OEB_Adjustment_Input_Sheet'!V31)*'5. Rate_Base_&amp;_Cost_of_Capital'!U13-'4a. OEB_Adjustment_Input_Sheet'!V31</f>
        <v>5808.3057692892889</v>
      </c>
      <c r="V25" s="148">
        <f>W25-U25</f>
        <v>0</v>
      </c>
      <c r="W25" s="148">
        <v>5808.305769289288</v>
      </c>
    </row>
    <row r="26" spans="2:23" ht="16" thickBot="1">
      <c r="B26" s="44">
        <v>7</v>
      </c>
      <c r="C26" s="14" t="s">
        <v>271</v>
      </c>
      <c r="D26" s="134"/>
      <c r="E26" s="150">
        <f>'4a. OEB_Adjustment_Input_Sheet'!F31</f>
        <v>128.83564416850442</v>
      </c>
      <c r="F26" s="137">
        <f>G26-E26</f>
        <v>0</v>
      </c>
      <c r="G26" s="135">
        <f>'4a. OEB_Adjustment_Input_Sheet'!H31</f>
        <v>128.83564416850442</v>
      </c>
      <c r="H26" s="134"/>
      <c r="I26" s="150">
        <f>'4a. OEB_Adjustment_Input_Sheet'!J31</f>
        <v>112.99503361178179</v>
      </c>
      <c r="J26" s="137">
        <f>K26-I26</f>
        <v>0</v>
      </c>
      <c r="K26" s="135">
        <f>'4a. OEB_Adjustment_Input_Sheet'!L31</f>
        <v>112.99503361178179</v>
      </c>
      <c r="L26" s="134"/>
      <c r="M26" s="150">
        <f>'4a. OEB_Adjustment_Input_Sheet'!N31</f>
        <v>97.593010608434184</v>
      </c>
      <c r="N26" s="137">
        <f>O26-M26</f>
        <v>0</v>
      </c>
      <c r="O26" s="135">
        <f>'4a. OEB_Adjustment_Input_Sheet'!P31</f>
        <v>97.593010608434184</v>
      </c>
      <c r="P26" s="134"/>
      <c r="Q26" s="150">
        <f>'4a. OEB_Adjustment_Input_Sheet'!R31</f>
        <v>84.079527608102282</v>
      </c>
      <c r="R26" s="137">
        <f>S26-Q26</f>
        <v>0</v>
      </c>
      <c r="S26" s="135">
        <f>'4a. OEB_Adjustment_Input_Sheet'!T31</f>
        <v>84.079527608102282</v>
      </c>
      <c r="T26" s="134"/>
      <c r="U26" s="150">
        <f>'4a. OEB_Adjustment_Input_Sheet'!V31</f>
        <v>72.95287510528604</v>
      </c>
      <c r="V26" s="137">
        <f>W26-U26</f>
        <v>0</v>
      </c>
      <c r="W26" s="135">
        <f>'4a. OEB_Adjustment_Input_Sheet'!X31</f>
        <v>72.95287510528604</v>
      </c>
    </row>
    <row r="27" spans="2:23" ht="16" thickBot="1">
      <c r="B27" s="75"/>
      <c r="C27" s="39"/>
      <c r="D27" s="56"/>
      <c r="E27" s="51"/>
      <c r="F27" s="51"/>
      <c r="G27" s="52"/>
      <c r="H27" s="56"/>
      <c r="I27" s="51"/>
      <c r="J27" s="51"/>
      <c r="K27" s="52"/>
      <c r="L27" s="56"/>
      <c r="M27" s="51"/>
      <c r="N27" s="51"/>
      <c r="O27" s="52"/>
      <c r="P27" s="56"/>
      <c r="Q27" s="51"/>
      <c r="R27" s="51"/>
      <c r="S27" s="52"/>
      <c r="T27" s="56"/>
      <c r="U27" s="51"/>
      <c r="V27" s="51"/>
      <c r="W27" s="52"/>
    </row>
    <row r="28" spans="2:23">
      <c r="B28" s="44">
        <v>8</v>
      </c>
      <c r="C28" s="38" t="s">
        <v>167</v>
      </c>
      <c r="D28" s="163">
        <f>D23-D25-D26</f>
        <v>4323.3932725795039</v>
      </c>
      <c r="E28" s="186">
        <f t="shared" ref="E28" si="20">E23-E25-E26</f>
        <v>4738.8841852484784</v>
      </c>
      <c r="F28" s="230">
        <f>G28-E28</f>
        <v>0</v>
      </c>
      <c r="G28" s="164">
        <f>G23-G25-G26</f>
        <v>4738.8841852484784</v>
      </c>
      <c r="H28" s="163">
        <f>H23-H25</f>
        <v>4394.3695213105129</v>
      </c>
      <c r="I28" s="186">
        <f>I23-I25-I26</f>
        <v>4785.8199856713982</v>
      </c>
      <c r="J28" s="230">
        <f>K28-I28</f>
        <v>0</v>
      </c>
      <c r="K28" s="164">
        <f>K23-K25-K26</f>
        <v>4785.8199856713964</v>
      </c>
      <c r="L28" s="163">
        <f>L23-L25</f>
        <v>5630.3744667711917</v>
      </c>
      <c r="M28" s="186">
        <f>M23-M25-M26</f>
        <v>6114.3172043696677</v>
      </c>
      <c r="N28" s="230">
        <f>O28-M28</f>
        <v>0</v>
      </c>
      <c r="O28" s="164">
        <f>O23-O25-O26</f>
        <v>6114.3172043696668</v>
      </c>
      <c r="P28" s="163">
        <f>P23-P25</f>
        <v>6234.2282232445878</v>
      </c>
      <c r="Q28" s="186">
        <f>Q23-Q25-Q26</f>
        <v>6748.1891032758849</v>
      </c>
      <c r="R28" s="230">
        <f>S28-Q28</f>
        <v>0</v>
      </c>
      <c r="S28" s="164">
        <f>S23-S25-S26</f>
        <v>6748.1891032758849</v>
      </c>
      <c r="T28" s="163">
        <f>T23-T25</f>
        <v>6656.0227031720187</v>
      </c>
      <c r="U28" s="186">
        <f>U23-U26-U25</f>
        <v>7188.2050098155869</v>
      </c>
      <c r="V28" s="230">
        <f>W28-U28</f>
        <v>0</v>
      </c>
      <c r="W28" s="164">
        <f>W23-W26-W25</f>
        <v>7188.2050098155878</v>
      </c>
    </row>
    <row r="29" spans="2:23">
      <c r="B29" s="44">
        <v>9</v>
      </c>
      <c r="C29" s="38" t="s">
        <v>168</v>
      </c>
      <c r="D29" s="165">
        <f>D13*'4a. OEB_Adjustment_Input_Sheet'!E28</f>
        <v>51.095498503138927</v>
      </c>
      <c r="E29" s="178">
        <f>E13*'4a. OEB_Adjustment_Input_Sheet'!F28</f>
        <v>51.009285313487972</v>
      </c>
      <c r="F29" s="166">
        <f>G29-E29</f>
        <v>0</v>
      </c>
      <c r="G29" s="166">
        <v>51.009285313487979</v>
      </c>
      <c r="H29" s="165">
        <f>H13*'4a. OEB_Adjustment_Input_Sheet'!I28</f>
        <v>50.870136829311718</v>
      </c>
      <c r="I29" s="178">
        <f>I13*'4a. OEB_Adjustment_Input_Sheet'!J28</f>
        <v>50.627643042562383</v>
      </c>
      <c r="J29" s="166">
        <f>K29-I29</f>
        <v>0</v>
      </c>
      <c r="K29" s="166">
        <v>50.62764304256239</v>
      </c>
      <c r="L29" s="165">
        <f>L13*'4a. OEB_Adjustment_Input_Sheet'!M28</f>
        <v>56.408317323600642</v>
      </c>
      <c r="M29" s="178">
        <f>M13*'4a. OEB_Adjustment_Input_Sheet'!N28</f>
        <v>56.10290030949254</v>
      </c>
      <c r="N29" s="166">
        <f>O29-M29</f>
        <v>0</v>
      </c>
      <c r="O29" s="166">
        <v>56.102900309492561</v>
      </c>
      <c r="P29" s="165">
        <f>P13*'4a. OEB_Adjustment_Input_Sheet'!Q28</f>
        <v>57.879655423491471</v>
      </c>
      <c r="Q29" s="178">
        <f>Q13*'4a. OEB_Adjustment_Input_Sheet'!R28</f>
        <v>57.50122624677207</v>
      </c>
      <c r="R29" s="166">
        <f>S29-Q29</f>
        <v>0</v>
      </c>
      <c r="S29" s="166">
        <v>57.50122624677207</v>
      </c>
      <c r="T29" s="165">
        <f>T13*'4a. OEB_Adjustment_Input_Sheet'!U28</f>
        <v>58.429574196122545</v>
      </c>
      <c r="U29" s="178">
        <f>U13*'4a. OEB_Adjustment_Input_Sheet'!V28</f>
        <v>57.998883677763395</v>
      </c>
      <c r="V29" s="166">
        <f>W29-U29</f>
        <v>0</v>
      </c>
      <c r="W29" s="166">
        <v>57.998883677763395</v>
      </c>
    </row>
    <row r="30" spans="2:23">
      <c r="B30" s="44">
        <v>10</v>
      </c>
      <c r="C30" s="38" t="s">
        <v>169</v>
      </c>
      <c r="D30" s="245">
        <f>D13*'4a. OEB_Adjustment_Input_Sheet'!E29</f>
        <v>2013.3607480165936</v>
      </c>
      <c r="E30" s="436">
        <f>E13*'4a. OEB_Adjustment_Input_Sheet'!F29</f>
        <v>2009.9636140793668</v>
      </c>
      <c r="F30" s="166">
        <f>G30-E30</f>
        <v>0</v>
      </c>
      <c r="G30" s="166">
        <v>2009.9636140793671</v>
      </c>
      <c r="H30" s="165">
        <f>H13*'4a. OEB_Adjustment_Input_Sheet'!I29</f>
        <v>2109.8920007735915</v>
      </c>
      <c r="I30" s="178">
        <f>I13*'4a. OEB_Adjustment_Input_Sheet'!J29</f>
        <v>2099.8343179602653</v>
      </c>
      <c r="J30" s="166">
        <f>K30-I30</f>
        <v>0</v>
      </c>
      <c r="K30" s="166">
        <v>2099.8343179602653</v>
      </c>
      <c r="L30" s="165">
        <f>L13*'4a. OEB_Adjustment_Input_Sheet'!M29</f>
        <v>2180.3143925983495</v>
      </c>
      <c r="M30" s="178">
        <f>M13*'4a. OEB_Adjustment_Input_Sheet'!N29</f>
        <v>2168.509305277908</v>
      </c>
      <c r="N30" s="166">
        <f>O30-M30</f>
        <v>0</v>
      </c>
      <c r="O30" s="589">
        <v>2168.5093052779084</v>
      </c>
      <c r="P30" s="245">
        <f>P13*'4a. OEB_Adjustment_Input_Sheet'!Q29</f>
        <v>2190.5917281763996</v>
      </c>
      <c r="Q30" s="436">
        <f>Q13*'4a. OEB_Adjustment_Input_Sheet'!R29</f>
        <v>2176.269185684454</v>
      </c>
      <c r="R30" s="166">
        <f>S30-Q30</f>
        <v>0</v>
      </c>
      <c r="S30" s="166">
        <v>2176.269185684454</v>
      </c>
      <c r="T30" s="165">
        <f>T13*'4a. OEB_Adjustment_Input_Sheet'!U29</f>
        <v>2208.268962141392</v>
      </c>
      <c r="U30" s="178">
        <f>U13*'4a. OEB_Adjustment_Input_Sheet'!V29</f>
        <v>2191.9915800610652</v>
      </c>
      <c r="V30" s="166">
        <f>W30-U30</f>
        <v>0</v>
      </c>
      <c r="W30" s="589">
        <v>2191.9915800610652</v>
      </c>
    </row>
    <row r="31" spans="2:23" ht="16" thickBot="1">
      <c r="B31" s="44">
        <v>11</v>
      </c>
      <c r="C31" s="14" t="s">
        <v>170</v>
      </c>
      <c r="D31" s="176">
        <f t="shared" ref="D31:E31" si="21">D28-D29-D30</f>
        <v>2258.9370260597716</v>
      </c>
      <c r="E31" s="504">
        <f t="shared" si="21"/>
        <v>2677.9112858556232</v>
      </c>
      <c r="F31" s="180">
        <f>G31-E31</f>
        <v>0</v>
      </c>
      <c r="G31" s="181">
        <f t="shared" ref="G31:H31" si="22">G28-G29-G30</f>
        <v>2677.9112858556227</v>
      </c>
      <c r="H31" s="176">
        <f t="shared" si="22"/>
        <v>2233.6073837076101</v>
      </c>
      <c r="I31" s="504">
        <f>I28-I29-I30</f>
        <v>2635.3580246685706</v>
      </c>
      <c r="J31" s="180">
        <f>K31-I31</f>
        <v>0</v>
      </c>
      <c r="K31" s="181">
        <f t="shared" ref="K31:M31" si="23">K28-K29-K30</f>
        <v>2635.3580246685688</v>
      </c>
      <c r="L31" s="176">
        <f t="shared" si="23"/>
        <v>3393.6517568492418</v>
      </c>
      <c r="M31" s="504">
        <f t="shared" si="23"/>
        <v>3889.704998782267</v>
      </c>
      <c r="N31" s="180">
        <f>O31-M31</f>
        <v>0</v>
      </c>
      <c r="O31" s="181">
        <f t="shared" ref="O31:P31" si="24">O28-O29-O30</f>
        <v>3889.7049987822656</v>
      </c>
      <c r="P31" s="176">
        <f t="shared" si="24"/>
        <v>3985.7568396446968</v>
      </c>
      <c r="Q31" s="504">
        <f>Q28-Q29-Q30</f>
        <v>4514.4186913446592</v>
      </c>
      <c r="R31" s="180">
        <f>S31-Q31</f>
        <v>0</v>
      </c>
      <c r="S31" s="181">
        <f>S28-S29-S30</f>
        <v>4514.4186913446592</v>
      </c>
      <c r="T31" s="176">
        <f t="shared" ref="T31:U31" si="25">T28-T29-T30</f>
        <v>4389.3241668345045</v>
      </c>
      <c r="U31" s="504">
        <f t="shared" si="25"/>
        <v>4938.2145460767579</v>
      </c>
      <c r="V31" s="180">
        <f>W31-U31</f>
        <v>0</v>
      </c>
      <c r="W31" s="181">
        <f t="shared" ref="W31" si="26">W28-W29-W30</f>
        <v>4938.2145460767588</v>
      </c>
    </row>
    <row r="32" spans="2:23">
      <c r="B32" s="467"/>
      <c r="C32" s="38"/>
      <c r="D32" s="468"/>
      <c r="E32" s="510"/>
      <c r="F32" s="51"/>
      <c r="G32" s="435"/>
      <c r="H32" s="468"/>
      <c r="I32" s="510"/>
      <c r="J32" s="51"/>
      <c r="K32" s="435"/>
      <c r="L32" s="468"/>
      <c r="M32" s="510"/>
      <c r="N32" s="51"/>
      <c r="O32" s="435"/>
      <c r="P32" s="468"/>
      <c r="Q32" s="510"/>
      <c r="R32" s="51"/>
      <c r="S32" s="435"/>
      <c r="T32" s="468"/>
      <c r="U32" s="510"/>
      <c r="V32" s="51"/>
      <c r="W32" s="435"/>
    </row>
    <row r="33" spans="2:23" ht="16" thickBot="1">
      <c r="B33" s="65" t="s">
        <v>171</v>
      </c>
      <c r="C33" s="38"/>
      <c r="D33" s="56"/>
      <c r="E33" s="51"/>
      <c r="F33" s="51"/>
      <c r="G33" s="52"/>
      <c r="H33" s="56"/>
      <c r="I33" s="51"/>
      <c r="J33" s="51"/>
      <c r="K33" s="52"/>
      <c r="L33" s="56"/>
      <c r="M33" s="51"/>
      <c r="N33" s="51"/>
      <c r="O33" s="52"/>
      <c r="P33" s="56"/>
      <c r="Q33" s="51"/>
      <c r="R33" s="51"/>
      <c r="S33" s="52"/>
      <c r="T33" s="56"/>
      <c r="U33" s="51"/>
      <c r="V33" s="51"/>
      <c r="W33" s="52"/>
    </row>
    <row r="34" spans="2:23" ht="16" thickBot="1">
      <c r="B34" s="44">
        <v>12</v>
      </c>
      <c r="C34" s="38" t="s">
        <v>60</v>
      </c>
      <c r="D34" s="469">
        <f>D22*'4a. OEB_Adjustment_Input_Sheet'!E25</f>
        <v>3.597820166296974</v>
      </c>
      <c r="E34" s="511">
        <f>E22*'4a. OEB_Adjustment_Input_Sheet'!F25</f>
        <v>3.597820166296974</v>
      </c>
      <c r="F34" s="470">
        <f>G34-D34</f>
        <v>0</v>
      </c>
      <c r="G34" s="471">
        <f>G22*'4a. OEB_Adjustment_Input_Sheet'!H25</f>
        <v>3.597820166296974</v>
      </c>
      <c r="H34" s="469">
        <f>H22*'4a. OEB_Adjustment_Input_Sheet'!I25</f>
        <v>0</v>
      </c>
      <c r="I34" s="511">
        <f>I22*'4a. OEB_Adjustment_Input_Sheet'!J25</f>
        <v>0</v>
      </c>
      <c r="J34" s="470">
        <f>K34-I34</f>
        <v>0</v>
      </c>
      <c r="K34" s="471">
        <f>K22*'4a. OEB_Adjustment_Input_Sheet'!L25</f>
        <v>0</v>
      </c>
      <c r="L34" s="469">
        <f>L22*'4a. OEB_Adjustment_Input_Sheet'!M25</f>
        <v>0</v>
      </c>
      <c r="M34" s="511">
        <f>M22*'4a. OEB_Adjustment_Input_Sheet'!N25</f>
        <v>0</v>
      </c>
      <c r="N34" s="470">
        <f>O34-M34</f>
        <v>0</v>
      </c>
      <c r="O34" s="471">
        <f>O22*'4a. OEB_Adjustment_Input_Sheet'!P25</f>
        <v>0</v>
      </c>
      <c r="P34" s="469">
        <f>P22*'4a. OEB_Adjustment_Input_Sheet'!Q25</f>
        <v>0</v>
      </c>
      <c r="Q34" s="511">
        <f>Q22*'4a. OEB_Adjustment_Input_Sheet'!R25</f>
        <v>0</v>
      </c>
      <c r="R34" s="470">
        <f>S34-Q34</f>
        <v>0</v>
      </c>
      <c r="S34" s="471">
        <f>S22*'4a. OEB_Adjustment_Input_Sheet'!T25</f>
        <v>0</v>
      </c>
      <c r="T34" s="469">
        <f>T22*'4a. OEB_Adjustment_Input_Sheet'!U25</f>
        <v>0</v>
      </c>
      <c r="U34" s="511">
        <f>U22*'4a. OEB_Adjustment_Input_Sheet'!V25</f>
        <v>0</v>
      </c>
      <c r="V34" s="470">
        <f>W34-T34</f>
        <v>0</v>
      </c>
      <c r="W34" s="471">
        <f>W22*'4a. OEB_Adjustment_Input_Sheet'!X25</f>
        <v>0</v>
      </c>
    </row>
    <row r="35" spans="2:23" ht="16" thickBot="1">
      <c r="B35" s="75"/>
      <c r="C35" s="39"/>
      <c r="D35" s="466"/>
      <c r="E35" s="434"/>
      <c r="F35" s="51"/>
      <c r="G35" s="52"/>
      <c r="H35" s="466"/>
      <c r="I35" s="434"/>
      <c r="J35" s="51"/>
      <c r="K35" s="52"/>
      <c r="L35" s="466"/>
      <c r="M35" s="434"/>
      <c r="N35" s="51"/>
      <c r="O35" s="52"/>
      <c r="P35" s="466"/>
      <c r="Q35" s="434"/>
      <c r="R35" s="51"/>
      <c r="S35" s="52"/>
      <c r="T35" s="466"/>
      <c r="U35" s="434"/>
      <c r="V35" s="51"/>
      <c r="W35" s="52"/>
    </row>
    <row r="36" spans="2:23">
      <c r="B36" s="44">
        <v>13</v>
      </c>
      <c r="C36" s="14" t="s">
        <v>272</v>
      </c>
      <c r="D36" s="147">
        <f>D25*'4a. OEB_Adjustment_Input_Sheet'!E24</f>
        <v>360.57099893313062</v>
      </c>
      <c r="E36" s="513">
        <f>E25*'4a. OEB_Adjustment_Input_Sheet'!F24</f>
        <v>312.61933177157471</v>
      </c>
      <c r="F36" s="148">
        <f>G36-E36</f>
        <v>0</v>
      </c>
      <c r="G36" s="514">
        <f>G25*'4a. OEB_Adjustment_Input_Sheet'!H24</f>
        <v>312.61933177157476</v>
      </c>
      <c r="H36" s="147">
        <f>H25*'4a. OEB_Adjustment_Input_Sheet'!I24</f>
        <v>366.49041807729679</v>
      </c>
      <c r="I36" s="513">
        <f>I25*'4a. OEB_Adjustment_Input_Sheet'!J24</f>
        <v>317.1431670372275</v>
      </c>
      <c r="J36" s="148">
        <f>K36-I36</f>
        <v>0</v>
      </c>
      <c r="K36" s="514">
        <f>K25*'4a. OEB_Adjustment_Input_Sheet'!L24</f>
        <v>317.14316703722761</v>
      </c>
      <c r="L36" s="147">
        <f>L25*'4a. OEB_Adjustment_Input_Sheet'!M24</f>
        <v>469.57323052871737</v>
      </c>
      <c r="M36" s="513">
        <f>M25*'4a. OEB_Adjustment_Input_Sheet'!N24</f>
        <v>409.07951506069946</v>
      </c>
      <c r="N36" s="148">
        <f>O36-M36</f>
        <v>0</v>
      </c>
      <c r="O36" s="514">
        <f>O25*'4a. OEB_Adjustment_Input_Sheet'!P24</f>
        <v>409.07951506069958</v>
      </c>
      <c r="P36" s="147">
        <f>P25*'4a. OEB_Adjustment_Input_Sheet'!Q24</f>
        <v>519.93463381859863</v>
      </c>
      <c r="Q36" s="513">
        <f>Q25*'4a. OEB_Adjustment_Input_Sheet'!R24</f>
        <v>453.45965293556401</v>
      </c>
      <c r="R36" s="148">
        <f>S36-Q36</f>
        <v>0</v>
      </c>
      <c r="S36" s="514">
        <f>S25*'4a. OEB_Adjustment_Input_Sheet'!T24</f>
        <v>453.45965293556401</v>
      </c>
      <c r="T36" s="147">
        <f>T25*'4a. OEB_Adjustment_Input_Sheet'!U24</f>
        <v>555.11229344454637</v>
      </c>
      <c r="U36" s="513">
        <f>U25*'4a. OEB_Adjustment_Input_Sheet'!V24</f>
        <v>484.41270115872669</v>
      </c>
      <c r="V36" s="148">
        <f>W36-U36</f>
        <v>0</v>
      </c>
      <c r="W36" s="514">
        <f>W25*'4a. OEB_Adjustment_Input_Sheet'!X24</f>
        <v>484.41270115872663</v>
      </c>
    </row>
    <row r="37" spans="2:23" ht="16" thickBot="1">
      <c r="B37" s="44">
        <v>14</v>
      </c>
      <c r="C37" s="14" t="s">
        <v>267</v>
      </c>
      <c r="D37" s="134"/>
      <c r="E37" s="150">
        <f>E26*'4a. OEB_Adjustment_Input_Sheet'!F22</f>
        <v>4.6447257588309867</v>
      </c>
      <c r="F37" s="137">
        <f t="shared" ref="F37" si="27">G37-E37</f>
        <v>0</v>
      </c>
      <c r="G37" s="515">
        <f>G26*'4a. OEB_Adjustment_Input_Sheet'!H22</f>
        <v>4.6447257588309867</v>
      </c>
      <c r="H37" s="134"/>
      <c r="I37" s="150">
        <f>I26*'4a. OEB_Adjustment_Input_Sheet'!J22</f>
        <v>3.9381340676936762</v>
      </c>
      <c r="J37" s="137">
        <f>K37-I37</f>
        <v>0</v>
      </c>
      <c r="K37" s="515">
        <f>K26*'4a. OEB_Adjustment_Input_Sheet'!L22</f>
        <v>3.9381340676936762</v>
      </c>
      <c r="L37" s="134"/>
      <c r="M37" s="150">
        <f>M26*'4a. OEB_Adjustment_Input_Sheet'!N22</f>
        <v>3.5267873377721957</v>
      </c>
      <c r="N37" s="137">
        <f>O37-M37</f>
        <v>0</v>
      </c>
      <c r="O37" s="515">
        <f>O26*'4a. OEB_Adjustment_Input_Sheet'!P22</f>
        <v>3.5267873377721957</v>
      </c>
      <c r="P37" s="134"/>
      <c r="Q37" s="150">
        <f>Q26*'4a. OEB_Adjustment_Input_Sheet'!R22</f>
        <v>3.0717003097221642</v>
      </c>
      <c r="R37" s="137"/>
      <c r="S37" s="515">
        <f>S26*'4a. OEB_Adjustment_Input_Sheet'!T22</f>
        <v>3.0717003097221642</v>
      </c>
      <c r="T37" s="134"/>
      <c r="U37" s="150">
        <f>U26*'4a. OEB_Adjustment_Input_Sheet'!V22</f>
        <v>2.66584575087025</v>
      </c>
      <c r="V37" s="137">
        <f>W37-U37</f>
        <v>0</v>
      </c>
      <c r="W37" s="515">
        <f>W26*'4a. OEB_Adjustment_Input_Sheet'!X22</f>
        <v>2.66584575087025</v>
      </c>
    </row>
    <row r="38" spans="2:23" ht="16" thickBot="1">
      <c r="B38" s="75"/>
      <c r="C38" s="39"/>
      <c r="D38" s="56"/>
      <c r="E38" s="51"/>
      <c r="F38" s="51"/>
      <c r="G38" s="52"/>
      <c r="H38" s="56"/>
      <c r="I38" s="51"/>
      <c r="J38" s="51"/>
      <c r="K38" s="52"/>
      <c r="L38" s="56"/>
      <c r="M38" s="51"/>
      <c r="N38" s="51"/>
      <c r="O38" s="52"/>
      <c r="P38" s="56"/>
      <c r="Q38" s="51"/>
      <c r="R38" s="51"/>
      <c r="S38" s="52"/>
      <c r="T38" s="56"/>
      <c r="U38" s="51"/>
      <c r="V38" s="51"/>
      <c r="W38" s="52"/>
    </row>
    <row r="39" spans="2:23">
      <c r="B39" s="44">
        <v>15</v>
      </c>
      <c r="C39" s="38" t="s">
        <v>169</v>
      </c>
      <c r="D39" s="163">
        <f>D30*'4a. OEB_Adjustment_Input_Sheet'!E22</f>
        <v>72.584792729417629</v>
      </c>
      <c r="E39" s="186">
        <f>E30*'4a. OEB_Adjustment_Input_Sheet'!F22</f>
        <v>72.462320756647429</v>
      </c>
      <c r="F39" s="230">
        <f>G39-E39</f>
        <v>0</v>
      </c>
      <c r="G39" s="164">
        <f>G30*'4a. OEB_Adjustment_Input_Sheet'!H22</f>
        <v>72.462320756647429</v>
      </c>
      <c r="H39" s="163">
        <f>H30*'4a. OEB_Adjustment_Input_Sheet'!I22</f>
        <v>73.534537774007831</v>
      </c>
      <c r="I39" s="186">
        <f>I30*'4a. OEB_Adjustment_Input_Sheet'!J22</f>
        <v>73.184004639380873</v>
      </c>
      <c r="J39" s="230">
        <f>K39-I39</f>
        <v>0</v>
      </c>
      <c r="K39" s="164">
        <f>K30*'4a. OEB_Adjustment_Input_Sheet'!L22</f>
        <v>73.184004639380873</v>
      </c>
      <c r="L39" s="163">
        <f>L30*'4a. OEB_Adjustment_Input_Sheet'!M22</f>
        <v>78.791556323950445</v>
      </c>
      <c r="M39" s="186">
        <f>M30*'4a. OEB_Adjustment_Input_Sheet'!N22</f>
        <v>78.364947571710246</v>
      </c>
      <c r="N39" s="230">
        <f>O39-M39</f>
        <v>0</v>
      </c>
      <c r="O39" s="164">
        <f>O30*'4a. OEB_Adjustment_Input_Sheet'!P22</f>
        <v>78.36494757171026</v>
      </c>
      <c r="P39" s="163">
        <f>P30*'4a. OEB_Adjustment_Input_Sheet'!Q22</f>
        <v>80.029484957118584</v>
      </c>
      <c r="Q39" s="186">
        <f>Q30*'4a. OEB_Adjustment_Input_Sheet'!R22</f>
        <v>79.506235606651501</v>
      </c>
      <c r="R39" s="230">
        <f>S39-Q39</f>
        <v>0</v>
      </c>
      <c r="S39" s="164">
        <f>S30*'4a. OEB_Adjustment_Input_Sheet'!T22</f>
        <v>79.506235606651501</v>
      </c>
      <c r="T39" s="163">
        <f>T30*'4a. OEB_Adjustment_Input_Sheet'!U22</f>
        <v>80.694618560368866</v>
      </c>
      <c r="U39" s="186">
        <f>U30*'4a. OEB_Adjustment_Input_Sheet'!V22</f>
        <v>80.099810065275221</v>
      </c>
      <c r="V39" s="230">
        <f>W39-U39</f>
        <v>0</v>
      </c>
      <c r="W39" s="164">
        <f>W30*'4a. OEB_Adjustment_Input_Sheet'!X22</f>
        <v>80.099810065275221</v>
      </c>
    </row>
    <row r="40" spans="2:23" ht="16" thickBot="1">
      <c r="B40" s="45">
        <v>16</v>
      </c>
      <c r="C40" s="66" t="s">
        <v>172</v>
      </c>
      <c r="D40" s="472">
        <f>D31*'4a. OEB_Adjustment_Input_Sheet'!E23</f>
        <v>81.438200276269725</v>
      </c>
      <c r="E40" s="427">
        <f>E31*'4a. OEB_Adjustment_Input_Sheet'!F23</f>
        <v>96.542875300952602</v>
      </c>
      <c r="F40" s="473">
        <f>G40-E40</f>
        <v>0</v>
      </c>
      <c r="G40" s="429">
        <f>G31*'4a. OEB_Adjustment_Input_Sheet'!H23</f>
        <v>96.542875300952588</v>
      </c>
      <c r="H40" s="472">
        <f>H31*'4a. OEB_Adjustment_Input_Sheet'!I23</f>
        <v>77.846300412214859</v>
      </c>
      <c r="I40" s="427">
        <f>I31*'4a. OEB_Adjustment_Input_Sheet'!J23</f>
        <v>91.848224526171322</v>
      </c>
      <c r="J40" s="473">
        <f>K40-I40</f>
        <v>0</v>
      </c>
      <c r="K40" s="429">
        <f>K31*'4a. OEB_Adjustment_Input_Sheet'!L23</f>
        <v>91.848224526171265</v>
      </c>
      <c r="L40" s="472">
        <f>L31*'4a. OEB_Adjustment_Input_Sheet'!M23</f>
        <v>122.63878294405147</v>
      </c>
      <c r="M40" s="427">
        <f>M31*'4a. OEB_Adjustment_Input_Sheet'!N23</f>
        <v>140.56500820960392</v>
      </c>
      <c r="N40" s="473">
        <f>O40-M40</f>
        <v>0</v>
      </c>
      <c r="O40" s="429">
        <f>O31*'4a. OEB_Adjustment_Input_Sheet'!P23</f>
        <v>140.56500820960386</v>
      </c>
      <c r="P40" s="472">
        <f>P31*'4a. OEB_Adjustment_Input_Sheet'!Q23</f>
        <v>145.61274149730184</v>
      </c>
      <c r="Q40" s="427">
        <f>Q31*'4a. OEB_Adjustment_Input_Sheet'!R23</f>
        <v>164.92648908606185</v>
      </c>
      <c r="R40" s="473">
        <f>S40-Q40</f>
        <v>0</v>
      </c>
      <c r="S40" s="429">
        <f>S31*'4a. OEB_Adjustment_Input_Sheet'!T23</f>
        <v>164.92648908606185</v>
      </c>
      <c r="T40" s="472">
        <f>T31*'4a. OEB_Adjustment_Input_Sheet'!U23</f>
        <v>160.39479132879319</v>
      </c>
      <c r="U40" s="427">
        <f>U31*'4a. OEB_Adjustment_Input_Sheet'!V23</f>
        <v>180.45235702561786</v>
      </c>
      <c r="V40" s="473">
        <f>W40-U40</f>
        <v>0</v>
      </c>
      <c r="W40" s="429">
        <f>W31*'4a. OEB_Adjustment_Input_Sheet'!X23</f>
        <v>180.45235702561791</v>
      </c>
    </row>
    <row r="41" spans="2:23">
      <c r="B41" s="53"/>
      <c r="C41" s="38"/>
      <c r="D41" s="62"/>
      <c r="E41" s="62"/>
      <c r="F41" s="463"/>
      <c r="G41" s="463"/>
      <c r="H41" s="62"/>
      <c r="I41" s="62"/>
      <c r="J41" s="463"/>
      <c r="K41" s="463"/>
      <c r="L41" s="62"/>
      <c r="M41" s="62"/>
      <c r="N41" s="463"/>
      <c r="O41" s="463"/>
      <c r="P41" s="62"/>
      <c r="Q41" s="62"/>
      <c r="R41" s="463"/>
      <c r="S41" s="463"/>
      <c r="T41" s="62"/>
      <c r="U41" s="62"/>
      <c r="V41" s="463"/>
      <c r="W41" s="463"/>
    </row>
    <row r="42" spans="2:23">
      <c r="B42" s="334" t="s">
        <v>173</v>
      </c>
      <c r="C42" s="2"/>
      <c r="D42" s="2"/>
      <c r="E42" s="590"/>
      <c r="F42" s="2"/>
      <c r="G42" s="2"/>
      <c r="H42" s="2"/>
      <c r="I42" s="590"/>
      <c r="J42" s="2"/>
      <c r="K42" s="2"/>
      <c r="L42" s="2"/>
      <c r="M42" s="590"/>
      <c r="N42" s="2"/>
      <c r="O42" s="2"/>
      <c r="P42" s="2"/>
      <c r="Q42" s="590"/>
      <c r="R42" s="2"/>
      <c r="S42" s="2"/>
      <c r="T42" s="2"/>
      <c r="U42" s="590"/>
      <c r="V42" s="2"/>
      <c r="W42" s="2"/>
    </row>
    <row r="43" spans="2:23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2:23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2:23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2:23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2:23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2:23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2:23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2:23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2:23"/>
    <row r="52" spans="2:23"/>
    <row r="53" spans="2:23"/>
    <row r="54" spans="2:23"/>
    <row r="55" spans="2:23"/>
    <row r="56" spans="2:23"/>
    <row r="57" spans="2:23"/>
    <row r="58" spans="2:23"/>
    <row r="59" spans="2:23"/>
    <row r="60" spans="2:23"/>
    <row r="61" spans="2:23"/>
    <row r="62" spans="2:23"/>
    <row r="63" spans="2:23"/>
    <row r="64" spans="2:23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</sheetData>
  <mergeCells count="14">
    <mergeCell ref="D15:W15"/>
    <mergeCell ref="T7:W7"/>
    <mergeCell ref="T16:W16"/>
    <mergeCell ref="B1:K1"/>
    <mergeCell ref="D7:G7"/>
    <mergeCell ref="H7:K7"/>
    <mergeCell ref="D6:G6"/>
    <mergeCell ref="H6:W6"/>
    <mergeCell ref="P7:S7"/>
    <mergeCell ref="P16:S16"/>
    <mergeCell ref="L7:O7"/>
    <mergeCell ref="L16:O16"/>
    <mergeCell ref="D16:G16"/>
    <mergeCell ref="H16:K16"/>
  </mergeCells>
  <pageMargins left="1" right="1" top="1" bottom="1" header="0.5" footer="0.5"/>
  <pageSetup paperSize="17" scale="43" fitToHeight="4" orientation="landscape" r:id="rId1"/>
  <headerFooter>
    <oddHeader>&amp;COPG Rate Base and Cost of Capital</oddHeader>
  </headerFooter>
  <colBreaks count="1" manualBreakCount="1">
    <brk id="23" max="1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K60"/>
  <sheetViews>
    <sheetView showGridLines="0" view="pageBreakPreview" zoomScale="55" zoomScaleNormal="60" zoomScaleSheetLayoutView="55" workbookViewId="0">
      <selection activeCell="B2" sqref="B2"/>
    </sheetView>
  </sheetViews>
  <sheetFormatPr defaultColWidth="0" defaultRowHeight="12.5" zeroHeight="1"/>
  <cols>
    <col min="1" max="1" width="2.7265625" customWidth="1"/>
    <col min="2" max="2" width="9.26953125" customWidth="1"/>
    <col min="3" max="3" width="75.7265625" customWidth="1"/>
    <col min="4" max="23" width="16.7265625" customWidth="1"/>
    <col min="24" max="24" width="8.7265625" customWidth="1"/>
    <col min="25" max="37" width="0" hidden="1" customWidth="1"/>
    <col min="38" max="16384" width="9.26953125" hidden="1"/>
  </cols>
  <sheetData>
    <row r="1" spans="1:26" ht="18">
      <c r="A1" s="24"/>
      <c r="B1" s="184" t="s">
        <v>174</v>
      </c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388" t="str">
        <f>'1. Cover'!M1</f>
        <v>Updated: 2021-07-16</v>
      </c>
      <c r="X1" s="184"/>
      <c r="Y1" s="47"/>
      <c r="Z1" s="47"/>
    </row>
    <row r="2" spans="1:26" ht="18">
      <c r="A2" s="24"/>
      <c r="B2" s="592" t="s">
        <v>291</v>
      </c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8" t="str">
        <f>'1. Cover'!M2</f>
        <v>EB-2020-0290</v>
      </c>
      <c r="X2" s="184"/>
      <c r="Y2" s="47"/>
      <c r="Z2" s="47"/>
    </row>
    <row r="3" spans="1:26" ht="18">
      <c r="A3" s="24"/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8" t="str">
        <f>'1. Cover'!M3</f>
        <v>Draft Payment Amounts Order</v>
      </c>
      <c r="X3" s="184"/>
      <c r="Y3" s="47"/>
      <c r="Z3" s="47"/>
    </row>
    <row r="4" spans="1:26" ht="18">
      <c r="A4" s="24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8" t="str">
        <f>'1. Cover'!M4</f>
        <v>Appendix G</v>
      </c>
      <c r="X4" s="184"/>
      <c r="Y4" s="47"/>
      <c r="Z4" s="47"/>
    </row>
    <row r="5" spans="1:26" ht="18.5" thickBot="1">
      <c r="A5" s="24"/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184"/>
      <c r="Y5" s="47"/>
      <c r="Z5" s="47"/>
    </row>
    <row r="6" spans="1:26" ht="15.75" customHeight="1" thickBot="1">
      <c r="A6" s="24"/>
      <c r="B6" s="66"/>
      <c r="C6" s="66"/>
      <c r="D6" s="607" t="s">
        <v>175</v>
      </c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9"/>
    </row>
    <row r="7" spans="1:26" ht="15.5">
      <c r="B7" s="43"/>
      <c r="C7" s="395"/>
      <c r="D7" s="617">
        <v>2022</v>
      </c>
      <c r="E7" s="605"/>
      <c r="F7" s="605"/>
      <c r="G7" s="606"/>
      <c r="H7" s="617">
        <v>2023</v>
      </c>
      <c r="I7" s="605"/>
      <c r="J7" s="605"/>
      <c r="K7" s="606"/>
      <c r="L7" s="617">
        <v>2024</v>
      </c>
      <c r="M7" s="605"/>
      <c r="N7" s="605"/>
      <c r="O7" s="606"/>
      <c r="P7" s="617">
        <v>2025</v>
      </c>
      <c r="Q7" s="605"/>
      <c r="R7" s="605"/>
      <c r="S7" s="606"/>
      <c r="T7" s="617">
        <v>2026</v>
      </c>
      <c r="U7" s="605"/>
      <c r="V7" s="605"/>
      <c r="W7" s="606"/>
    </row>
    <row r="8" spans="1:26" ht="15.5">
      <c r="B8" s="40" t="s">
        <v>22</v>
      </c>
      <c r="C8" s="42"/>
      <c r="D8" s="202" t="s">
        <v>23</v>
      </c>
      <c r="E8" s="173" t="s">
        <v>266</v>
      </c>
      <c r="F8" s="173" t="s">
        <v>24</v>
      </c>
      <c r="G8" s="9" t="s">
        <v>24</v>
      </c>
      <c r="H8" s="70" t="s">
        <v>23</v>
      </c>
      <c r="I8" s="173" t="s">
        <v>266</v>
      </c>
      <c r="J8" s="173" t="s">
        <v>24</v>
      </c>
      <c r="K8" s="9" t="s">
        <v>24</v>
      </c>
      <c r="L8" s="70" t="s">
        <v>23</v>
      </c>
      <c r="M8" s="173" t="s">
        <v>268</v>
      </c>
      <c r="N8" s="173" t="s">
        <v>24</v>
      </c>
      <c r="O8" s="9" t="s">
        <v>24</v>
      </c>
      <c r="P8" s="70" t="s">
        <v>23</v>
      </c>
      <c r="Q8" s="173" t="s">
        <v>268</v>
      </c>
      <c r="R8" s="173" t="s">
        <v>24</v>
      </c>
      <c r="S8" s="9" t="s">
        <v>24</v>
      </c>
      <c r="T8" s="70" t="s">
        <v>23</v>
      </c>
      <c r="U8" s="173" t="s">
        <v>268</v>
      </c>
      <c r="V8" s="173" t="s">
        <v>24</v>
      </c>
      <c r="W8" s="9" t="s">
        <v>24</v>
      </c>
    </row>
    <row r="9" spans="1:26" ht="16" thickBot="1">
      <c r="B9" s="20" t="s">
        <v>7</v>
      </c>
      <c r="C9" s="19" t="s">
        <v>25</v>
      </c>
      <c r="D9" s="255">
        <f>'4a. OEB_Adjustment_Input_Sheet'!$E$9</f>
        <v>44196</v>
      </c>
      <c r="E9" s="254" t="s">
        <v>269</v>
      </c>
      <c r="F9" s="174" t="s">
        <v>27</v>
      </c>
      <c r="G9" s="11" t="s">
        <v>28</v>
      </c>
      <c r="H9" s="255">
        <f>'4a. OEB_Adjustment_Input_Sheet'!$E$9</f>
        <v>44196</v>
      </c>
      <c r="I9" s="254" t="s">
        <v>269</v>
      </c>
      <c r="J9" s="174" t="s">
        <v>27</v>
      </c>
      <c r="K9" s="11" t="s">
        <v>28</v>
      </c>
      <c r="L9" s="255">
        <f>'4a. OEB_Adjustment_Input_Sheet'!$E$9</f>
        <v>44196</v>
      </c>
      <c r="M9" s="254" t="s">
        <v>269</v>
      </c>
      <c r="N9" s="174" t="s">
        <v>27</v>
      </c>
      <c r="O9" s="11" t="s">
        <v>28</v>
      </c>
      <c r="P9" s="255">
        <f>'4a. OEB_Adjustment_Input_Sheet'!$E$9</f>
        <v>44196</v>
      </c>
      <c r="Q9" s="254" t="s">
        <v>269</v>
      </c>
      <c r="R9" s="174" t="s">
        <v>27</v>
      </c>
      <c r="S9" s="11" t="s">
        <v>28</v>
      </c>
      <c r="T9" s="255">
        <f>'4a. OEB_Adjustment_Input_Sheet'!$E$9</f>
        <v>44196</v>
      </c>
      <c r="U9" s="254" t="s">
        <v>269</v>
      </c>
      <c r="V9" s="174" t="s">
        <v>27</v>
      </c>
      <c r="W9" s="11" t="s">
        <v>28</v>
      </c>
    </row>
    <row r="10" spans="1:26" ht="15.5">
      <c r="B10" s="12"/>
      <c r="C10" s="13"/>
      <c r="D10" s="580" t="s">
        <v>29</v>
      </c>
      <c r="E10" s="170" t="s">
        <v>30</v>
      </c>
      <c r="F10" s="579" t="s">
        <v>283</v>
      </c>
      <c r="G10" s="172" t="s">
        <v>31</v>
      </c>
      <c r="H10" s="586" t="s">
        <v>284</v>
      </c>
      <c r="I10" s="170" t="s">
        <v>32</v>
      </c>
      <c r="J10" s="171" t="s">
        <v>33</v>
      </c>
      <c r="K10" s="172" t="s">
        <v>34</v>
      </c>
      <c r="L10" s="170" t="s">
        <v>35</v>
      </c>
      <c r="M10" s="170" t="s">
        <v>36</v>
      </c>
      <c r="N10" s="171" t="s">
        <v>37</v>
      </c>
      <c r="O10" s="172" t="s">
        <v>38</v>
      </c>
      <c r="P10" s="170" t="s">
        <v>39</v>
      </c>
      <c r="Q10" s="170" t="s">
        <v>40</v>
      </c>
      <c r="R10" s="171" t="s">
        <v>41</v>
      </c>
      <c r="S10" s="172" t="s">
        <v>278</v>
      </c>
      <c r="T10" s="170" t="s">
        <v>279</v>
      </c>
      <c r="U10" s="170" t="s">
        <v>280</v>
      </c>
      <c r="V10" s="171" t="s">
        <v>281</v>
      </c>
      <c r="W10" s="172" t="s">
        <v>282</v>
      </c>
    </row>
    <row r="11" spans="1:26" ht="16" thickBot="1">
      <c r="B11" s="15" t="s">
        <v>83</v>
      </c>
      <c r="C11" s="38"/>
      <c r="D11" s="177"/>
      <c r="E11" s="38"/>
      <c r="F11" s="24"/>
      <c r="G11" s="55"/>
      <c r="H11" s="24"/>
      <c r="I11" s="24"/>
      <c r="J11" s="24"/>
      <c r="K11" s="55"/>
      <c r="L11" s="24"/>
      <c r="M11" s="24"/>
      <c r="N11" s="24"/>
      <c r="O11" s="55"/>
      <c r="P11" s="24"/>
      <c r="Q11" s="24"/>
      <c r="R11" s="24"/>
      <c r="S11" s="55"/>
      <c r="T11" s="24"/>
      <c r="U11" s="24"/>
      <c r="V11" s="24"/>
      <c r="W11" s="55"/>
    </row>
    <row r="12" spans="1:26" ht="15.5">
      <c r="B12" s="44">
        <v>1</v>
      </c>
      <c r="C12" s="38" t="s">
        <v>84</v>
      </c>
      <c r="D12" s="179">
        <f>'4a. OEB_Adjustment_Input_Sheet'!E67</f>
        <v>0.15</v>
      </c>
      <c r="E12" s="443">
        <f>'4a. OEB_Adjustment_Input_Sheet'!F67</f>
        <v>0.15</v>
      </c>
      <c r="F12" s="104">
        <f>G12-E12</f>
        <v>0</v>
      </c>
      <c r="G12" s="227">
        <f>'4a. OEB_Adjustment_Input_Sheet'!H67</f>
        <v>0.15</v>
      </c>
      <c r="H12" s="179">
        <f>'4a. OEB_Adjustment_Input_Sheet'!I67</f>
        <v>0.15</v>
      </c>
      <c r="I12" s="443">
        <f>'4a. OEB_Adjustment_Input_Sheet'!J67</f>
        <v>0.15</v>
      </c>
      <c r="J12" s="104">
        <f>K12-I12</f>
        <v>0</v>
      </c>
      <c r="K12" s="227">
        <f>'4a. OEB_Adjustment_Input_Sheet'!L67</f>
        <v>0.15</v>
      </c>
      <c r="L12" s="179">
        <f>'4a. OEB_Adjustment_Input_Sheet'!M67</f>
        <v>0.15</v>
      </c>
      <c r="M12" s="443">
        <f>'4a. OEB_Adjustment_Input_Sheet'!N67</f>
        <v>0.15</v>
      </c>
      <c r="N12" s="104">
        <f>O12-M12</f>
        <v>0</v>
      </c>
      <c r="O12" s="227">
        <f>'4a. OEB_Adjustment_Input_Sheet'!P67</f>
        <v>0.15</v>
      </c>
      <c r="P12" s="179">
        <f>'4a. OEB_Adjustment_Input_Sheet'!Q67</f>
        <v>0.15</v>
      </c>
      <c r="Q12" s="443">
        <f>'4a. OEB_Adjustment_Input_Sheet'!R67</f>
        <v>0.15</v>
      </c>
      <c r="R12" s="104">
        <f>S12-Q12</f>
        <v>0</v>
      </c>
      <c r="S12" s="227">
        <f>'4a. OEB_Adjustment_Input_Sheet'!T67</f>
        <v>0.15</v>
      </c>
      <c r="T12" s="179">
        <f>'4a. OEB_Adjustment_Input_Sheet'!U67</f>
        <v>0.15</v>
      </c>
      <c r="U12" s="443">
        <f>'4a. OEB_Adjustment_Input_Sheet'!V67</f>
        <v>0.15</v>
      </c>
      <c r="V12" s="104">
        <f>W12-U12</f>
        <v>0</v>
      </c>
      <c r="W12" s="227">
        <f>'4a. OEB_Adjustment_Input_Sheet'!X67</f>
        <v>0.15</v>
      </c>
    </row>
    <row r="13" spans="1:26" ht="16" thickBot="1">
      <c r="B13" s="44">
        <v>2</v>
      </c>
      <c r="C13" s="38" t="s">
        <v>86</v>
      </c>
      <c r="D13" s="330">
        <f>'4a. OEB_Adjustment_Input_Sheet'!E68</f>
        <v>0.1</v>
      </c>
      <c r="E13" s="425">
        <f>'4a. OEB_Adjustment_Input_Sheet'!F68</f>
        <v>0.1</v>
      </c>
      <c r="F13" s="105">
        <f>G13-E13</f>
        <v>0</v>
      </c>
      <c r="G13" s="331">
        <f>'4a. OEB_Adjustment_Input_Sheet'!H68</f>
        <v>0.1</v>
      </c>
      <c r="H13" s="330">
        <f>'4a. OEB_Adjustment_Input_Sheet'!I68</f>
        <v>0.1</v>
      </c>
      <c r="I13" s="425">
        <f>'4a. OEB_Adjustment_Input_Sheet'!J68</f>
        <v>0.1</v>
      </c>
      <c r="J13" s="105">
        <f>K13-I13</f>
        <v>0</v>
      </c>
      <c r="K13" s="331">
        <f>'4a. OEB_Adjustment_Input_Sheet'!L68</f>
        <v>0.1</v>
      </c>
      <c r="L13" s="330">
        <f>'4a. OEB_Adjustment_Input_Sheet'!M68</f>
        <v>0.1</v>
      </c>
      <c r="M13" s="425">
        <f>'4a. OEB_Adjustment_Input_Sheet'!N68</f>
        <v>0.1</v>
      </c>
      <c r="N13" s="105">
        <f>O13-M13</f>
        <v>0</v>
      </c>
      <c r="O13" s="331">
        <f>'4a. OEB_Adjustment_Input_Sheet'!P68</f>
        <v>0.1</v>
      </c>
      <c r="P13" s="330">
        <f>'4a. OEB_Adjustment_Input_Sheet'!Q68</f>
        <v>0.1</v>
      </c>
      <c r="Q13" s="425">
        <f>'4a. OEB_Adjustment_Input_Sheet'!R68</f>
        <v>0.1</v>
      </c>
      <c r="R13" s="105">
        <f>S13-Q13</f>
        <v>0</v>
      </c>
      <c r="S13" s="331">
        <f>'4a. OEB_Adjustment_Input_Sheet'!T68</f>
        <v>0.1</v>
      </c>
      <c r="T13" s="330">
        <f>'4a. OEB_Adjustment_Input_Sheet'!U68</f>
        <v>0.1</v>
      </c>
      <c r="U13" s="425">
        <f>'4a. OEB_Adjustment_Input_Sheet'!V68</f>
        <v>0.1</v>
      </c>
      <c r="V13" s="105">
        <f>W13-U13</f>
        <v>0</v>
      </c>
      <c r="W13" s="331">
        <f>'4a. OEB_Adjustment_Input_Sheet'!X68</f>
        <v>0.1</v>
      </c>
    </row>
    <row r="14" spans="1:26" ht="16" thickBot="1">
      <c r="B14" s="44">
        <v>3</v>
      </c>
      <c r="C14" s="14" t="s">
        <v>176</v>
      </c>
      <c r="D14" s="34">
        <f>SUM(D12:D13)</f>
        <v>0.25</v>
      </c>
      <c r="E14" s="526">
        <f t="shared" ref="E14" si="0">SUM(E12:E13)</f>
        <v>0.25</v>
      </c>
      <c r="F14" s="105">
        <f>G14-E14</f>
        <v>0</v>
      </c>
      <c r="G14" s="33">
        <f>SUM(G12:G13)</f>
        <v>0.25</v>
      </c>
      <c r="H14" s="34">
        <f>SUM(H12:H13)</f>
        <v>0.25</v>
      </c>
      <c r="I14" s="526">
        <f t="shared" ref="I14" si="1">SUM(I12:I13)</f>
        <v>0.25</v>
      </c>
      <c r="J14" s="105">
        <f>K14-I14</f>
        <v>0</v>
      </c>
      <c r="K14" s="33">
        <f>SUM(K12:K13)</f>
        <v>0.25</v>
      </c>
      <c r="L14" s="34">
        <f>SUM(L12:L13)</f>
        <v>0.25</v>
      </c>
      <c r="M14" s="526">
        <f t="shared" ref="M14" si="2">SUM(M12:M13)</f>
        <v>0.25</v>
      </c>
      <c r="N14" s="105">
        <f>O14-M14</f>
        <v>0</v>
      </c>
      <c r="O14" s="33">
        <f>SUM(O12:O13)</f>
        <v>0.25</v>
      </c>
      <c r="P14" s="34">
        <f>SUM(P12:P13)</f>
        <v>0.25</v>
      </c>
      <c r="Q14" s="526">
        <f t="shared" ref="Q14" si="3">SUM(Q12:Q13)</f>
        <v>0.25</v>
      </c>
      <c r="R14" s="105">
        <f>S14-Q14</f>
        <v>0</v>
      </c>
      <c r="S14" s="33">
        <f>SUM(S12:S13)</f>
        <v>0.25</v>
      </c>
      <c r="T14" s="34">
        <f>SUM(T12:T13)</f>
        <v>0.25</v>
      </c>
      <c r="U14" s="526">
        <f t="shared" ref="U14" si="4">SUM(U12:U13)</f>
        <v>0.25</v>
      </c>
      <c r="V14" s="105">
        <f t="shared" ref="V14" si="5">W14-T14</f>
        <v>0</v>
      </c>
      <c r="W14" s="33">
        <f>SUM(W12:W13)</f>
        <v>0.25</v>
      </c>
    </row>
    <row r="15" spans="1:26" ht="18">
      <c r="B15" s="177"/>
      <c r="C15" s="182"/>
      <c r="D15" s="131"/>
      <c r="E15" s="228"/>
      <c r="F15" s="228"/>
      <c r="G15" s="229"/>
      <c r="H15" s="131"/>
      <c r="I15" s="228"/>
      <c r="J15" s="228"/>
      <c r="K15" s="229"/>
      <c r="L15" s="131"/>
      <c r="M15" s="228"/>
      <c r="N15" s="228"/>
      <c r="O15" s="229"/>
      <c r="P15" s="131"/>
      <c r="Q15" s="228"/>
      <c r="R15" s="228"/>
      <c r="S15" s="229"/>
      <c r="T15" s="131"/>
      <c r="U15" s="228"/>
      <c r="V15" s="228"/>
      <c r="W15" s="229"/>
    </row>
    <row r="16" spans="1:26" ht="16" thickBot="1">
      <c r="B16" s="15" t="s">
        <v>177</v>
      </c>
      <c r="C16" s="39"/>
      <c r="D16" s="131"/>
      <c r="E16" s="228"/>
      <c r="F16" s="228"/>
      <c r="G16" s="229"/>
      <c r="H16" s="131"/>
      <c r="I16" s="228"/>
      <c r="J16" s="228"/>
      <c r="K16" s="229"/>
      <c r="L16" s="131"/>
      <c r="M16" s="228"/>
      <c r="N16" s="228"/>
      <c r="O16" s="229"/>
      <c r="P16" s="131"/>
      <c r="Q16" s="228"/>
      <c r="R16" s="228"/>
      <c r="S16" s="229"/>
      <c r="T16" s="131"/>
      <c r="U16" s="228"/>
      <c r="V16" s="228"/>
      <c r="W16" s="229"/>
    </row>
    <row r="17" spans="2:27" ht="15.5">
      <c r="B17" s="44">
        <v>4</v>
      </c>
      <c r="C17" s="380" t="s">
        <v>178</v>
      </c>
      <c r="D17" s="163">
        <f>D34</f>
        <v>236.91510685356991</v>
      </c>
      <c r="E17" s="186">
        <f t="shared" ref="E17" si="6">E34</f>
        <v>193.40509061988718</v>
      </c>
      <c r="F17" s="230">
        <f>G17-E17</f>
        <v>0</v>
      </c>
      <c r="G17" s="164">
        <f>G34</f>
        <v>193.40509061988723</v>
      </c>
      <c r="H17" s="163">
        <f>H34</f>
        <v>236.16203994580303</v>
      </c>
      <c r="I17" s="186">
        <f>I34</f>
        <v>190.54984814246961</v>
      </c>
      <c r="J17" s="230">
        <f>K17-I17</f>
        <v>0</v>
      </c>
      <c r="K17" s="164">
        <f>K34</f>
        <v>190.54984814246973</v>
      </c>
      <c r="L17" s="163">
        <f>L34</f>
        <v>348.60852398417524</v>
      </c>
      <c r="M17" s="186">
        <f t="shared" ref="M17" si="7">M34</f>
        <v>291.43852102297171</v>
      </c>
      <c r="N17" s="230">
        <f>O17-M17</f>
        <v>0</v>
      </c>
      <c r="O17" s="164">
        <f>O34</f>
        <v>291.43852102297183</v>
      </c>
      <c r="P17" s="163">
        <f>P34</f>
        <v>441.47089534904319</v>
      </c>
      <c r="Q17" s="186">
        <f t="shared" ref="Q17" si="8">Q34</f>
        <v>378.06761477573082</v>
      </c>
      <c r="R17" s="230">
        <f>S17-Q17</f>
        <v>0</v>
      </c>
      <c r="S17" s="164">
        <f>S34</f>
        <v>378.06761477573082</v>
      </c>
      <c r="T17" s="163">
        <f>T34</f>
        <v>468.65880511047533</v>
      </c>
      <c r="U17" s="186">
        <f t="shared" ref="U17" si="9">U34</f>
        <v>400.62505857552583</v>
      </c>
      <c r="V17" s="230">
        <f>W17-U17</f>
        <v>0</v>
      </c>
      <c r="W17" s="164">
        <f>W34</f>
        <v>400.62505857552583</v>
      </c>
    </row>
    <row r="18" spans="2:27" ht="15.5">
      <c r="B18" s="44">
        <v>5</v>
      </c>
      <c r="C18" s="381" t="s">
        <v>179</v>
      </c>
      <c r="D18" s="139">
        <f>D48</f>
        <v>1277.7692871219613</v>
      </c>
      <c r="E18" s="517">
        <f t="shared" ref="E18" si="10">E48</f>
        <v>1275.2734801189317</v>
      </c>
      <c r="F18" s="149">
        <f t="shared" ref="F18" si="11">G18-E18</f>
        <v>0</v>
      </c>
      <c r="G18" s="231">
        <f>G48</f>
        <v>1275.2734801189317</v>
      </c>
      <c r="H18" s="139">
        <f>H48</f>
        <v>1210.7327885138038</v>
      </c>
      <c r="I18" s="517">
        <f>I48</f>
        <v>1206.084636682674</v>
      </c>
      <c r="J18" s="166">
        <f>K18-I18</f>
        <v>0</v>
      </c>
      <c r="K18" s="231">
        <f>K48</f>
        <v>1206.084636682674</v>
      </c>
      <c r="L18" s="139">
        <f>L48</f>
        <v>1291.2364056264512</v>
      </c>
      <c r="M18" s="517">
        <f t="shared" ref="M18" si="12">M48</f>
        <v>1284.2200177900104</v>
      </c>
      <c r="N18" s="166">
        <f t="shared" ref="N18:N19" si="13">O18-M18</f>
        <v>0</v>
      </c>
      <c r="O18" s="231">
        <f>O48</f>
        <v>1284.2200177900104</v>
      </c>
      <c r="P18" s="139">
        <f>P48</f>
        <v>1236.7458344352945</v>
      </c>
      <c r="Q18" s="517">
        <f t="shared" ref="Q18" si="14">Q48</f>
        <v>1226.4646107478181</v>
      </c>
      <c r="R18" s="166">
        <f>S18-Q18</f>
        <v>0</v>
      </c>
      <c r="S18" s="231">
        <f>S48</f>
        <v>1226.4646107478181</v>
      </c>
      <c r="T18" s="139">
        <f>T48</f>
        <v>1404.3626271031876</v>
      </c>
      <c r="U18" s="517">
        <f t="shared" ref="U18" si="15">U48</f>
        <v>1391.2654405442477</v>
      </c>
      <c r="V18" s="166">
        <f>W18-U18</f>
        <v>0</v>
      </c>
      <c r="W18" s="231">
        <f>W48</f>
        <v>1391.2654405442477</v>
      </c>
    </row>
    <row r="19" spans="2:27" s="24" customFormat="1" ht="15.5">
      <c r="B19" s="44">
        <v>6</v>
      </c>
      <c r="C19" s="381" t="s">
        <v>180</v>
      </c>
      <c r="D19" s="139">
        <f>D58</f>
        <v>1634.9411088744275</v>
      </c>
      <c r="E19" s="517">
        <f t="shared" ref="E19" si="16">E58</f>
        <v>1621.225985028354</v>
      </c>
      <c r="F19" s="149">
        <f>G19-E19</f>
        <v>0</v>
      </c>
      <c r="G19" s="231">
        <f>G58</f>
        <v>1621.225985028354</v>
      </c>
      <c r="H19" s="139">
        <f>H58</f>
        <v>1529.2260249025878</v>
      </c>
      <c r="I19" s="517">
        <f>I58</f>
        <v>1510.4963414809699</v>
      </c>
      <c r="J19" s="149">
        <f>K19-I19</f>
        <v>0</v>
      </c>
      <c r="K19" s="231">
        <f>K58</f>
        <v>1510.4963414809699</v>
      </c>
      <c r="L19" s="139">
        <f>L58</f>
        <v>1536.6871343039177</v>
      </c>
      <c r="M19" s="517">
        <f t="shared" ref="M19" si="17">M58</f>
        <v>1516.4255025937432</v>
      </c>
      <c r="N19" s="166">
        <f t="shared" si="13"/>
        <v>0</v>
      </c>
      <c r="O19" s="231">
        <f>O58</f>
        <v>1516.4255025937432</v>
      </c>
      <c r="P19" s="139">
        <f>P58</f>
        <v>1619.1693454063973</v>
      </c>
      <c r="Q19" s="517">
        <f t="shared" ref="Q19" si="18">Q58</f>
        <v>1594.8856707360962</v>
      </c>
      <c r="R19" s="149">
        <f>S19-Q19</f>
        <v>0</v>
      </c>
      <c r="S19" s="231">
        <f>S58</f>
        <v>1594.8856707360962</v>
      </c>
      <c r="T19" s="139">
        <f>T58</f>
        <v>1733.2188857930948</v>
      </c>
      <c r="U19" s="517">
        <f t="shared" ref="U19" si="19">U58</f>
        <v>1708.6462618195114</v>
      </c>
      <c r="V19" s="149">
        <f>W19-U19</f>
        <v>0</v>
      </c>
      <c r="W19" s="231">
        <f>W58</f>
        <v>1708.6462618195114</v>
      </c>
      <c r="X19" s="228"/>
    </row>
    <row r="20" spans="2:27" ht="15.5">
      <c r="B20" s="44">
        <v>7</v>
      </c>
      <c r="C20" s="381" t="s">
        <v>181</v>
      </c>
      <c r="D20" s="140">
        <v>120.25671489889623</v>
      </c>
      <c r="E20" s="518">
        <v>152.54741428953503</v>
      </c>
      <c r="F20" s="333"/>
      <c r="G20" s="232">
        <f>E20+F20</f>
        <v>152.54741428953503</v>
      </c>
      <c r="H20" s="140">
        <v>82.331196442981081</v>
      </c>
      <c r="I20" s="518">
        <v>113.86185665582639</v>
      </c>
      <c r="J20" s="333"/>
      <c r="K20" s="232">
        <f>I20+J20</f>
        <v>113.86185665582639</v>
      </c>
      <c r="L20" s="140">
        <v>-103.15779530670875</v>
      </c>
      <c r="M20" s="518">
        <v>-59.233036219239011</v>
      </c>
      <c r="N20" s="333"/>
      <c r="O20" s="232">
        <f>M20+N20</f>
        <v>-59.233036219239011</v>
      </c>
      <c r="P20" s="140">
        <v>-59.047384377940261</v>
      </c>
      <c r="Q20" s="518">
        <v>-9.6465547874527147</v>
      </c>
      <c r="R20" s="333"/>
      <c r="S20" s="232">
        <f>Q20+R20</f>
        <v>-9.6465547874527147</v>
      </c>
      <c r="T20" s="140">
        <v>-139.80254642056798</v>
      </c>
      <c r="U20" s="518">
        <v>-83.244237300262057</v>
      </c>
      <c r="V20" s="333"/>
      <c r="W20" s="232">
        <f>U20+V20</f>
        <v>-83.244237300262057</v>
      </c>
      <c r="X20" s="1"/>
    </row>
    <row r="21" spans="2:27" ht="16" thickBot="1">
      <c r="B21" s="44">
        <v>8</v>
      </c>
      <c r="C21" s="382" t="s">
        <v>182</v>
      </c>
      <c r="D21" s="141">
        <f>D17+D18-D19+D20</f>
        <v>0</v>
      </c>
      <c r="E21" s="527">
        <f t="shared" ref="E21" si="20">E17+E18-E19+E20</f>
        <v>0</v>
      </c>
      <c r="F21" s="137">
        <f>G21-E21</f>
        <v>0</v>
      </c>
      <c r="G21" s="142">
        <f>G17+G18-G19+G20</f>
        <v>0</v>
      </c>
      <c r="H21" s="529">
        <f>H17+H18-H19+H20</f>
        <v>0</v>
      </c>
      <c r="I21" s="519">
        <f t="shared" ref="I21" si="21">I17+I18-I19+I20</f>
        <v>2.2737367544323206E-13</v>
      </c>
      <c r="J21" s="137">
        <f>K21-I21</f>
        <v>0</v>
      </c>
      <c r="K21" s="142">
        <f>K17+K18-K19+K20</f>
        <v>2.2737367544323206E-13</v>
      </c>
      <c r="L21" s="141">
        <f>L17+L18-L19+L20</f>
        <v>0</v>
      </c>
      <c r="M21" s="527">
        <f t="shared" ref="M21" si="22">M17+M18-M19+M20</f>
        <v>-2.2737367544323206E-13</v>
      </c>
      <c r="N21" s="137">
        <f>O21-M21</f>
        <v>2.2737367544323206E-13</v>
      </c>
      <c r="O21" s="142">
        <f>O17+O18-O19+O20</f>
        <v>0</v>
      </c>
      <c r="P21" s="529">
        <f>P17+P18-P19+P20</f>
        <v>0</v>
      </c>
      <c r="Q21" s="519">
        <f t="shared" ref="Q21" si="23">Q17+Q18-Q19+Q20</f>
        <v>0</v>
      </c>
      <c r="R21" s="137">
        <f>S21-Q21</f>
        <v>0</v>
      </c>
      <c r="S21" s="142">
        <f>S17+S18-S19+S20</f>
        <v>0</v>
      </c>
      <c r="T21" s="529">
        <f>T17+T18-T19+T20</f>
        <v>2.2737367544323206E-13</v>
      </c>
      <c r="U21" s="519">
        <f t="shared" ref="U21" si="24">U17+U18-U19+U20</f>
        <v>0</v>
      </c>
      <c r="V21" s="137">
        <f>W21-U21</f>
        <v>0</v>
      </c>
      <c r="W21" s="142">
        <f>W17+W18-W19+W20</f>
        <v>0</v>
      </c>
    </row>
    <row r="22" spans="2:27" ht="15.5">
      <c r="B22" s="44"/>
      <c r="C22" s="39"/>
      <c r="D22" s="131"/>
      <c r="E22" s="228"/>
      <c r="F22" s="228"/>
      <c r="G22" s="229"/>
      <c r="H22" s="131"/>
      <c r="I22" s="228"/>
      <c r="J22" s="228"/>
      <c r="K22" s="229"/>
      <c r="L22" s="131"/>
      <c r="M22" s="228"/>
      <c r="N22" s="228"/>
      <c r="O22" s="229"/>
      <c r="P22" s="131"/>
      <c r="Q22" s="228"/>
      <c r="R22" s="228"/>
      <c r="S22" s="229"/>
      <c r="T22" s="131"/>
      <c r="U22" s="228"/>
      <c r="V22" s="228"/>
      <c r="W22" s="229"/>
    </row>
    <row r="23" spans="2:27" ht="16" thickBot="1">
      <c r="B23" s="15" t="s">
        <v>183</v>
      </c>
      <c r="C23" s="57"/>
      <c r="D23" s="131"/>
      <c r="E23" s="228"/>
      <c r="F23" s="228"/>
      <c r="G23" s="229"/>
      <c r="H23" s="131"/>
      <c r="I23" s="228"/>
      <c r="J23" s="228"/>
      <c r="K23" s="229"/>
      <c r="L23" s="131"/>
      <c r="M23" s="228"/>
      <c r="N23" s="228"/>
      <c r="O23" s="229"/>
      <c r="P23" s="131"/>
      <c r="Q23" s="228"/>
      <c r="R23" s="228"/>
      <c r="S23" s="229"/>
      <c r="T23" s="131"/>
      <c r="U23" s="228"/>
      <c r="V23" s="228"/>
      <c r="W23" s="229"/>
    </row>
    <row r="24" spans="2:27" ht="15.5">
      <c r="B24" s="44">
        <v>9</v>
      </c>
      <c r="C24" s="380" t="s">
        <v>184</v>
      </c>
      <c r="D24" s="143">
        <f>D21*D12</f>
        <v>0</v>
      </c>
      <c r="E24" s="520">
        <f t="shared" ref="E24" si="25">E21*E12</f>
        <v>0</v>
      </c>
      <c r="F24" s="148">
        <f>G24-E24</f>
        <v>0</v>
      </c>
      <c r="G24" s="144">
        <f>G21*G12</f>
        <v>0</v>
      </c>
      <c r="H24" s="143">
        <f>H21*H12</f>
        <v>0</v>
      </c>
      <c r="I24" s="520">
        <f>I21*I12</f>
        <v>3.4106051316484808E-14</v>
      </c>
      <c r="J24" s="148">
        <f>K24-I24</f>
        <v>0</v>
      </c>
      <c r="K24" s="144">
        <f>K21*K12</f>
        <v>3.4106051316484808E-14</v>
      </c>
      <c r="L24" s="143">
        <f>L21*L12</f>
        <v>0</v>
      </c>
      <c r="M24" s="520">
        <f t="shared" ref="M24" si="26">M21*M12</f>
        <v>-3.4106051316484808E-14</v>
      </c>
      <c r="N24" s="148">
        <f>O24-M24</f>
        <v>3.4106051316484808E-14</v>
      </c>
      <c r="O24" s="144">
        <f>O21*O12</f>
        <v>0</v>
      </c>
      <c r="P24" s="143">
        <f>P21*P12</f>
        <v>0</v>
      </c>
      <c r="Q24" s="520">
        <f t="shared" ref="Q24" si="27">Q21*Q12</f>
        <v>0</v>
      </c>
      <c r="R24" s="148">
        <f>S24-Q24</f>
        <v>0</v>
      </c>
      <c r="S24" s="144">
        <f>S21*S12</f>
        <v>0</v>
      </c>
      <c r="T24" s="143">
        <f>T21*T12</f>
        <v>3.4106051316484808E-14</v>
      </c>
      <c r="U24" s="520">
        <f t="shared" ref="U24" si="28">U21*U12</f>
        <v>0</v>
      </c>
      <c r="V24" s="148">
        <f>W24-U24</f>
        <v>0</v>
      </c>
      <c r="W24" s="144">
        <f>W21*W12</f>
        <v>0</v>
      </c>
    </row>
    <row r="25" spans="2:27" ht="15.5">
      <c r="B25" s="44">
        <v>10</v>
      </c>
      <c r="C25" s="380" t="s">
        <v>185</v>
      </c>
      <c r="D25" s="145">
        <f>D21*(D13)</f>
        <v>0</v>
      </c>
      <c r="E25" s="521">
        <f t="shared" ref="E25" si="29">E21*(E13)</f>
        <v>0</v>
      </c>
      <c r="F25" s="166">
        <f>G25-E25</f>
        <v>0</v>
      </c>
      <c r="G25" s="146">
        <f>G21*(G13)</f>
        <v>0</v>
      </c>
      <c r="H25" s="145">
        <f>H21*(H13)</f>
        <v>0</v>
      </c>
      <c r="I25" s="521">
        <f t="shared" ref="I25" si="30">I21*(I13)</f>
        <v>2.2737367544323207E-14</v>
      </c>
      <c r="J25" s="166">
        <f>K25-I25</f>
        <v>0</v>
      </c>
      <c r="K25" s="146">
        <f>K21*(K13)</f>
        <v>2.2737367544323207E-14</v>
      </c>
      <c r="L25" s="145">
        <f>L21*(L13)</f>
        <v>0</v>
      </c>
      <c r="M25" s="521">
        <f t="shared" ref="M25" si="31">M21*(M13)</f>
        <v>-2.2737367544323207E-14</v>
      </c>
      <c r="N25" s="166">
        <f>O25-M25</f>
        <v>2.2737367544323207E-14</v>
      </c>
      <c r="O25" s="146">
        <f>O21*(O13)</f>
        <v>0</v>
      </c>
      <c r="P25" s="145">
        <f>P21*(P13)</f>
        <v>0</v>
      </c>
      <c r="Q25" s="521">
        <f t="shared" ref="Q25" si="32">Q21*(Q13)</f>
        <v>0</v>
      </c>
      <c r="R25" s="166">
        <f>S25-Q25</f>
        <v>0</v>
      </c>
      <c r="S25" s="146">
        <f>S21*(S13)</f>
        <v>0</v>
      </c>
      <c r="T25" s="145">
        <f>T21*(T13)</f>
        <v>2.2737367544323207E-14</v>
      </c>
      <c r="U25" s="521">
        <f t="shared" ref="U25" si="33">U21*(U13)</f>
        <v>0</v>
      </c>
      <c r="V25" s="166">
        <f>W25-U25</f>
        <v>0</v>
      </c>
      <c r="W25" s="146">
        <f>W21*(W13)</f>
        <v>0</v>
      </c>
    </row>
    <row r="26" spans="2:27" ht="15.5">
      <c r="B26" s="44">
        <v>11</v>
      </c>
      <c r="C26" s="380" t="s">
        <v>186</v>
      </c>
      <c r="D26" s="483">
        <f>'4a. OEB_Adjustment_Input_Sheet'!E72</f>
        <v>-16.52886807661406</v>
      </c>
      <c r="E26" s="521">
        <f>'4a. OEB_Adjustment_Input_Sheet'!F72</f>
        <v>-16.52886807661406</v>
      </c>
      <c r="F26" s="149">
        <f>G26-E26</f>
        <v>0</v>
      </c>
      <c r="G26" s="146">
        <f>'4a. OEB_Adjustment_Input_Sheet'!H72</f>
        <v>-16.52886807661406</v>
      </c>
      <c r="H26" s="483">
        <f>'4a. OEB_Adjustment_Input_Sheet'!I72</f>
        <v>-16.338221736742721</v>
      </c>
      <c r="I26" s="521">
        <f>'4a. OEB_Adjustment_Input_Sheet'!J72</f>
        <v>-16.338221736742721</v>
      </c>
      <c r="J26" s="149">
        <f>K26-I26</f>
        <v>0</v>
      </c>
      <c r="K26" s="146">
        <f>'4a. OEB_Adjustment_Input_Sheet'!L72</f>
        <v>-16.338221736742721</v>
      </c>
      <c r="L26" s="483">
        <f>'4a. OEB_Adjustment_Input_Sheet'!M72</f>
        <v>-16.392840454861386</v>
      </c>
      <c r="M26" s="521">
        <f>'4a. OEB_Adjustment_Input_Sheet'!N72</f>
        <v>-16.392840454861386</v>
      </c>
      <c r="N26" s="149">
        <f>O26-M26</f>
        <v>0</v>
      </c>
      <c r="O26" s="146">
        <f>'4a. OEB_Adjustment_Input_Sheet'!P72</f>
        <v>-16.392840454861386</v>
      </c>
      <c r="P26" s="483">
        <f>'4a. OEB_Adjustment_Input_Sheet'!Q72</f>
        <v>-16.107586428827602</v>
      </c>
      <c r="Q26" s="521">
        <f>'4a. OEB_Adjustment_Input_Sheet'!R72</f>
        <v>-16.107586428827602</v>
      </c>
      <c r="R26" s="149">
        <f>S26-Q26</f>
        <v>0</v>
      </c>
      <c r="S26" s="146">
        <f>'4a. OEB_Adjustment_Input_Sheet'!T72</f>
        <v>-16.107586428827602</v>
      </c>
      <c r="T26" s="145">
        <f>'4a. OEB_Adjustment_Input_Sheet'!U72</f>
        <v>-15.914425204173135</v>
      </c>
      <c r="U26" s="521">
        <f>'4a. OEB_Adjustment_Input_Sheet'!V72</f>
        <v>-15.914425204173135</v>
      </c>
      <c r="V26" s="149">
        <f>W26-U26</f>
        <v>0</v>
      </c>
      <c r="W26" s="146">
        <f>'4a. OEB_Adjustment_Input_Sheet'!X72</f>
        <v>-15.914425204173135</v>
      </c>
    </row>
    <row r="27" spans="2:27" ht="16" thickBot="1">
      <c r="B27" s="75">
        <v>12</v>
      </c>
      <c r="C27" s="382" t="s">
        <v>187</v>
      </c>
      <c r="D27" s="154">
        <f>SUM(D24:D26)</f>
        <v>-16.52886807661406</v>
      </c>
      <c r="E27" s="522">
        <f t="shared" ref="E27" si="34">SUM(E24:E26)</f>
        <v>-16.52886807661406</v>
      </c>
      <c r="F27" s="233">
        <f>G27-E27</f>
        <v>0</v>
      </c>
      <c r="G27" s="155">
        <f>SUM(G24:G26)</f>
        <v>-16.52886807661406</v>
      </c>
      <c r="H27" s="154">
        <f>SUM(H24:H26)</f>
        <v>-16.338221736742721</v>
      </c>
      <c r="I27" s="522">
        <f t="shared" ref="I27" si="35">SUM(I24:I26)</f>
        <v>-16.338221736742664</v>
      </c>
      <c r="J27" s="233">
        <f>K27-I27</f>
        <v>0</v>
      </c>
      <c r="K27" s="155">
        <f>SUM(K24:K26)</f>
        <v>-16.338221736742664</v>
      </c>
      <c r="L27" s="154">
        <f>SUM(L24:L26)</f>
        <v>-16.392840454861386</v>
      </c>
      <c r="M27" s="522">
        <f t="shared" ref="M27" si="36">SUM(M24:M26)</f>
        <v>-16.392840454861442</v>
      </c>
      <c r="N27" s="233">
        <f>O27-M27</f>
        <v>5.6843418860808015E-14</v>
      </c>
      <c r="O27" s="155">
        <f>SUM(O24:O26)</f>
        <v>-16.392840454861386</v>
      </c>
      <c r="P27" s="154">
        <f>SUM(P24:P26)</f>
        <v>-16.107586428827602</v>
      </c>
      <c r="Q27" s="522">
        <f t="shared" ref="Q27" si="37">SUM(Q24:Q26)</f>
        <v>-16.107586428827602</v>
      </c>
      <c r="R27" s="233">
        <f>S27-Q27</f>
        <v>0</v>
      </c>
      <c r="S27" s="155">
        <f>SUM(S24:S26)</f>
        <v>-16.107586428827602</v>
      </c>
      <c r="T27" s="154">
        <f>SUM(T24:T26)</f>
        <v>-15.914425204173078</v>
      </c>
      <c r="U27" s="522">
        <f t="shared" ref="U27" si="38">SUM(U24:U26)</f>
        <v>-15.914425204173135</v>
      </c>
      <c r="V27" s="233">
        <f>W27-U27</f>
        <v>0</v>
      </c>
      <c r="W27" s="155">
        <f>SUM(W24:W26)</f>
        <v>-15.914425204173135</v>
      </c>
    </row>
    <row r="28" spans="2:27">
      <c r="B28" s="54"/>
      <c r="C28" s="57"/>
      <c r="D28" s="234"/>
      <c r="E28" s="523"/>
      <c r="F28" s="228"/>
      <c r="G28" s="229"/>
      <c r="H28" s="234"/>
      <c r="I28" s="523"/>
      <c r="J28" s="228"/>
      <c r="K28" s="229"/>
      <c r="L28" s="234"/>
      <c r="M28" s="523"/>
      <c r="N28" s="228"/>
      <c r="O28" s="229"/>
      <c r="P28" s="234"/>
      <c r="Q28" s="523"/>
      <c r="R28" s="228"/>
      <c r="S28" s="229"/>
      <c r="T28" s="234"/>
      <c r="U28" s="523"/>
      <c r="V28" s="228"/>
      <c r="W28" s="229"/>
    </row>
    <row r="29" spans="2:27" ht="16" thickBot="1">
      <c r="B29" s="15" t="s">
        <v>188</v>
      </c>
      <c r="C29" s="57"/>
      <c r="D29" s="234"/>
      <c r="E29" s="523"/>
      <c r="F29" s="228"/>
      <c r="G29" s="229"/>
      <c r="H29" s="234"/>
      <c r="I29" s="523"/>
      <c r="J29" s="228"/>
      <c r="K29" s="229"/>
      <c r="L29" s="234"/>
      <c r="M29" s="523"/>
      <c r="N29" s="228"/>
      <c r="O29" s="229"/>
      <c r="P29" s="234"/>
      <c r="Q29" s="523"/>
      <c r="R29" s="228"/>
      <c r="S29" s="229"/>
      <c r="T29" s="234"/>
      <c r="U29" s="523"/>
      <c r="V29" s="228"/>
      <c r="W29" s="229"/>
      <c r="AA29" s="1"/>
    </row>
    <row r="30" spans="2:27" ht="15.5">
      <c r="B30" s="44">
        <v>13</v>
      </c>
      <c r="C30" s="382" t="s">
        <v>189</v>
      </c>
      <c r="D30" s="147">
        <f>'5. Rate_Base_&amp;_Cost_of_Capital'!D23*'4a. OEB_Adjustment_Input_Sheet'!E12*'4a. OEB_Adjustment_Input_Sheet'!E24</f>
        <v>360.57099893313062</v>
      </c>
      <c r="E30" s="513">
        <f>SUM('5. Rate_Base_&amp;_Cost_of_Capital'!E36:E37)</f>
        <v>317.26405753040569</v>
      </c>
      <c r="F30" s="148">
        <f>G30-E30</f>
        <v>0</v>
      </c>
      <c r="G30" s="235">
        <f>SUM('5. Rate_Base_&amp;_Cost_of_Capital'!G36:G37)</f>
        <v>317.26405753040575</v>
      </c>
      <c r="H30" s="147">
        <f>'5. Rate_Base_&amp;_Cost_of_Capital'!H23*'4a. OEB_Adjustment_Input_Sheet'!I12*'4a. OEB_Adjustment_Input_Sheet'!I24</f>
        <v>366.49041807729679</v>
      </c>
      <c r="I30" s="513">
        <f>SUM('5. Rate_Base_&amp;_Cost_of_Capital'!I36:I37)</f>
        <v>321.08130110492118</v>
      </c>
      <c r="J30" s="148">
        <f>K30-I30</f>
        <v>0</v>
      </c>
      <c r="K30" s="235">
        <f>SUM('5. Rate_Base_&amp;_Cost_of_Capital'!K36:K37)</f>
        <v>321.08130110492129</v>
      </c>
      <c r="L30" s="147">
        <f>'5. Rate_Base_&amp;_Cost_of_Capital'!L23*'4a. OEB_Adjustment_Input_Sheet'!M12*'4a. OEB_Adjustment_Input_Sheet'!M24</f>
        <v>469.57323052871737</v>
      </c>
      <c r="M30" s="513">
        <f>SUM('5. Rate_Base_&amp;_Cost_of_Capital'!M36:M37)</f>
        <v>412.60630239847166</v>
      </c>
      <c r="N30" s="148">
        <f>O30-M30</f>
        <v>0</v>
      </c>
      <c r="O30" s="235">
        <f>SUM('5. Rate_Base_&amp;_Cost_of_Capital'!O36:O37)</f>
        <v>412.60630239847177</v>
      </c>
      <c r="P30" s="147">
        <f>'5. Rate_Base_&amp;_Cost_of_Capital'!P23*'4a. OEB_Adjustment_Input_Sheet'!Q12*'4a. OEB_Adjustment_Input_Sheet'!Q24</f>
        <v>519.93463381859863</v>
      </c>
      <c r="Q30" s="513">
        <f>SUM('5. Rate_Base_&amp;_Cost_of_Capital'!Q36:Q37)</f>
        <v>456.5313532452862</v>
      </c>
      <c r="R30" s="148">
        <f>S30-Q30</f>
        <v>0</v>
      </c>
      <c r="S30" s="235">
        <f>SUM('5. Rate_Base_&amp;_Cost_of_Capital'!S36:S37)</f>
        <v>456.5313532452862</v>
      </c>
      <c r="T30" s="147">
        <f>'5. Rate_Base_&amp;_Cost_of_Capital'!T23*'4a. OEB_Adjustment_Input_Sheet'!U12*'4a. OEB_Adjustment_Input_Sheet'!U24</f>
        <v>555.11229344454637</v>
      </c>
      <c r="U30" s="513">
        <f>SUM('5. Rate_Base_&amp;_Cost_of_Capital'!U36:U37)</f>
        <v>487.07854690959692</v>
      </c>
      <c r="V30" s="148">
        <f>W30-U30</f>
        <v>0</v>
      </c>
      <c r="W30" s="235">
        <f>SUM('5. Rate_Base_&amp;_Cost_of_Capital'!W36:W37)</f>
        <v>487.07854690959687</v>
      </c>
    </row>
    <row r="31" spans="2:27" ht="15.5">
      <c r="B31" s="44">
        <v>14</v>
      </c>
      <c r="C31" s="380" t="s">
        <v>190</v>
      </c>
      <c r="D31" s="377">
        <v>-152.71163580267125</v>
      </c>
      <c r="E31" s="512">
        <f>-'4a. OEB_Adjustment_Input_Sheet'!F81</f>
        <v>-152.91471063362906</v>
      </c>
      <c r="F31" s="378">
        <f>G31-E31</f>
        <v>0</v>
      </c>
      <c r="G31" s="379">
        <f>-'4a. OEB_Adjustment_Input_Sheet'!H81</f>
        <v>-152.91471063362906</v>
      </c>
      <c r="H31" s="377">
        <v>-152.71163580267125</v>
      </c>
      <c r="I31" s="512">
        <f>-'4a. OEB_Adjustment_Input_Sheet'!J81</f>
        <v>-152.91471063362906</v>
      </c>
      <c r="J31" s="378">
        <f>K31-I31</f>
        <v>0</v>
      </c>
      <c r="K31" s="379">
        <f>-'4a. OEB_Adjustment_Input_Sheet'!L81</f>
        <v>-152.91471063362906</v>
      </c>
      <c r="L31" s="377">
        <v>-152.71163580267125</v>
      </c>
      <c r="M31" s="512">
        <f>-'4a. OEB_Adjustment_Input_Sheet'!N81</f>
        <v>-152.91471063362906</v>
      </c>
      <c r="N31" s="378">
        <f>O31-M31</f>
        <v>0</v>
      </c>
      <c r="O31" s="379">
        <f>-'4a. OEB_Adjustment_Input_Sheet'!P81</f>
        <v>-152.91471063362906</v>
      </c>
      <c r="P31" s="377">
        <v>-108.83745600164499</v>
      </c>
      <c r="Q31" s="512">
        <f>-'4a. OEB_Adjustment_Input_Sheet'!R81</f>
        <v>-108.83745600164499</v>
      </c>
      <c r="R31" s="378">
        <f>S31-Q31</f>
        <v>0</v>
      </c>
      <c r="S31" s="379">
        <f>-'4a. OEB_Adjustment_Input_Sheet'!T81</f>
        <v>-108.83745600164499</v>
      </c>
      <c r="T31" s="377">
        <v>-108.83745600164499</v>
      </c>
      <c r="U31" s="512">
        <f>-'4a. OEB_Adjustment_Input_Sheet'!V81</f>
        <v>-108.83745600164499</v>
      </c>
      <c r="V31" s="378">
        <f>W31-U31</f>
        <v>0</v>
      </c>
      <c r="W31" s="379">
        <f>-'4a. OEB_Adjustment_Input_Sheet'!X81</f>
        <v>-108.83745600164499</v>
      </c>
    </row>
    <row r="32" spans="2:27" ht="15.5">
      <c r="B32" s="44">
        <v>15</v>
      </c>
      <c r="C32" s="380" t="s">
        <v>191</v>
      </c>
      <c r="D32" s="165">
        <f>'4a. OEB_Adjustment_Input_Sheet'!E55</f>
        <v>-45.584611799724598</v>
      </c>
      <c r="E32" s="178">
        <f>'4a. OEB_Adjustment_Input_Sheet'!F55</f>
        <v>-45.584611799724598</v>
      </c>
      <c r="F32" s="166">
        <f>G32-E32</f>
        <v>0</v>
      </c>
      <c r="G32" s="132">
        <f>'4a. OEB_Adjustment_Input_Sheet'!H55</f>
        <v>-45.584611799724598</v>
      </c>
      <c r="H32" s="165">
        <f>'4a. OEB_Adjustment_Input_Sheet'!I55</f>
        <v>-38.721479407920185</v>
      </c>
      <c r="I32" s="178">
        <f>'4a. OEB_Adjustment_Input_Sheet'!J55</f>
        <v>-38.721479407920185</v>
      </c>
      <c r="J32" s="166">
        <f>K32-I32</f>
        <v>0</v>
      </c>
      <c r="K32" s="132">
        <f>'4a. OEB_Adjustment_Input_Sheet'!L55</f>
        <v>-38.721479407920185</v>
      </c>
      <c r="L32" s="165">
        <f>'4a. OEB_Adjustment_Input_Sheet'!M55</f>
        <v>-48.1397697129905</v>
      </c>
      <c r="M32" s="178">
        <f>'4a. OEB_Adjustment_Input_Sheet'!N55</f>
        <v>-48.1397697129905</v>
      </c>
      <c r="N32" s="166">
        <f>O32-M32</f>
        <v>0</v>
      </c>
      <c r="O32" s="132">
        <f>'4a. OEB_Adjustment_Input_Sheet'!P55</f>
        <v>-48.1397697129905</v>
      </c>
      <c r="P32" s="165">
        <f>'4a. OEB_Adjustment_Input_Sheet'!Q55</f>
        <v>-46.481303960917245</v>
      </c>
      <c r="Q32" s="178">
        <f>'4a. OEB_Adjustment_Input_Sheet'!R55</f>
        <v>-46.481303960917245</v>
      </c>
      <c r="R32" s="166">
        <f t="shared" ref="R32" si="39">S32-P32</f>
        <v>0</v>
      </c>
      <c r="S32" s="132">
        <f>'4a. OEB_Adjustment_Input_Sheet'!T55</f>
        <v>-46.481303960917245</v>
      </c>
      <c r="T32" s="165">
        <f>'4a. OEB_Adjustment_Input_Sheet'!U55</f>
        <v>-38.298392871747069</v>
      </c>
      <c r="U32" s="178">
        <f>'4a. OEB_Adjustment_Input_Sheet'!V55</f>
        <v>-38.298392871747069</v>
      </c>
      <c r="V32" s="166">
        <f>W32-U32</f>
        <v>0</v>
      </c>
      <c r="W32" s="132">
        <f>'4a. OEB_Adjustment_Input_Sheet'!X55</f>
        <v>-38.298392871747069</v>
      </c>
    </row>
    <row r="33" spans="2:25" ht="15.5">
      <c r="B33" s="44">
        <v>16</v>
      </c>
      <c r="C33" s="380" t="s">
        <v>192</v>
      </c>
      <c r="D33" s="245">
        <v>-16.52886807661406</v>
      </c>
      <c r="E33" s="436">
        <v>-16.52886807661406</v>
      </c>
      <c r="F33" s="333"/>
      <c r="G33" s="232">
        <f>E33+F33</f>
        <v>-16.52886807661406</v>
      </c>
      <c r="H33" s="245">
        <v>-16.338221736742721</v>
      </c>
      <c r="I33" s="436">
        <v>-16.338221736742721</v>
      </c>
      <c r="J33" s="333"/>
      <c r="K33" s="232">
        <f>I33+J33</f>
        <v>-16.338221736742721</v>
      </c>
      <c r="L33" s="245">
        <v>-16.392840454861386</v>
      </c>
      <c r="M33" s="436">
        <v>-16.392840454861386</v>
      </c>
      <c r="N33" s="333"/>
      <c r="O33" s="232">
        <f>M33+N33</f>
        <v>-16.392840454861386</v>
      </c>
      <c r="P33" s="245">
        <v>-16.107586428827602</v>
      </c>
      <c r="Q33" s="436">
        <v>-16.107586428827602</v>
      </c>
      <c r="R33" s="333"/>
      <c r="S33" s="232">
        <f>Q33+R33</f>
        <v>-16.107586428827602</v>
      </c>
      <c r="T33" s="245">
        <v>-15.914425204173135</v>
      </c>
      <c r="U33" s="436">
        <v>-15.914425204173135</v>
      </c>
      <c r="V33" s="333"/>
      <c r="W33" s="232">
        <f>T33+V33</f>
        <v>-15.914425204173135</v>
      </c>
      <c r="X33" s="76"/>
      <c r="Y33" s="76"/>
    </row>
    <row r="34" spans="2:25" ht="16" thickBot="1">
      <c r="B34" s="44">
        <v>17</v>
      </c>
      <c r="C34" s="382" t="s">
        <v>193</v>
      </c>
      <c r="D34" s="134">
        <f>D30-D32+D33+D31</f>
        <v>236.91510685356991</v>
      </c>
      <c r="E34" s="504">
        <f t="shared" ref="E34" si="40">E30-E32+E33+E31</f>
        <v>193.40509061988718</v>
      </c>
      <c r="F34" s="137">
        <f>G34-E34</f>
        <v>0</v>
      </c>
      <c r="G34" s="135">
        <f>G30-G32+G33+G31</f>
        <v>193.40509061988723</v>
      </c>
      <c r="H34" s="134">
        <f>H30-H32+H33+H31</f>
        <v>236.16203994580303</v>
      </c>
      <c r="I34" s="504">
        <f t="shared" ref="I34" si="41">I30-I32+I33+I31</f>
        <v>190.54984814246961</v>
      </c>
      <c r="J34" s="137">
        <f>K34-I34</f>
        <v>0</v>
      </c>
      <c r="K34" s="135">
        <f>K30-K32+K33+K31</f>
        <v>190.54984814246973</v>
      </c>
      <c r="L34" s="176">
        <f>L30-L32+L33+L31</f>
        <v>348.60852398417524</v>
      </c>
      <c r="M34" s="150">
        <f t="shared" ref="M34" si="42">M30-M32+M33+M31</f>
        <v>291.43852102297171</v>
      </c>
      <c r="N34" s="137">
        <f>O34-M34</f>
        <v>0</v>
      </c>
      <c r="O34" s="135">
        <f>O30-O32+O33+O31</f>
        <v>291.43852102297183</v>
      </c>
      <c r="P34" s="134">
        <f>P30-P32+P33+P31</f>
        <v>441.47089534904319</v>
      </c>
      <c r="Q34" s="504">
        <f t="shared" ref="Q34" si="43">Q30-Q32+Q33+Q31</f>
        <v>378.06761477573082</v>
      </c>
      <c r="R34" s="137">
        <f>S34-Q34</f>
        <v>0</v>
      </c>
      <c r="S34" s="135">
        <f>S30-S32+S33+S31</f>
        <v>378.06761477573082</v>
      </c>
      <c r="T34" s="134">
        <f>T30-T32+T33+T31</f>
        <v>468.65880511047533</v>
      </c>
      <c r="U34" s="504">
        <f t="shared" ref="U34" si="44">U30-U32+U33+U31</f>
        <v>400.62505857552583</v>
      </c>
      <c r="V34" s="137">
        <f>W34-U34</f>
        <v>0</v>
      </c>
      <c r="W34" s="135">
        <f>W30-W32+W33+W31</f>
        <v>400.62505857552583</v>
      </c>
    </row>
    <row r="35" spans="2:25" ht="17.5">
      <c r="B35" s="54"/>
      <c r="C35" s="86"/>
      <c r="D35" s="131"/>
      <c r="E35" s="228"/>
      <c r="F35" s="228"/>
      <c r="G35" s="229"/>
      <c r="H35" s="131"/>
      <c r="I35" s="228"/>
      <c r="J35" s="228"/>
      <c r="K35" s="229"/>
      <c r="L35" s="131"/>
      <c r="M35" s="228"/>
      <c r="N35" s="228"/>
      <c r="O35" s="229"/>
      <c r="P35" s="131"/>
      <c r="Q35" s="228"/>
      <c r="R35" s="228"/>
      <c r="S35" s="229"/>
      <c r="T35" s="131"/>
      <c r="U35" s="228"/>
      <c r="V35" s="228"/>
      <c r="W35" s="229"/>
    </row>
    <row r="36" spans="2:25" ht="15.5">
      <c r="B36" s="15" t="s">
        <v>194</v>
      </c>
      <c r="C36" s="24"/>
      <c r="D36" s="131"/>
      <c r="E36" s="228"/>
      <c r="F36" s="228"/>
      <c r="G36" s="236"/>
      <c r="H36" s="131"/>
      <c r="I36" s="228"/>
      <c r="J36" s="228"/>
      <c r="K36" s="236"/>
      <c r="L36" s="131"/>
      <c r="M36" s="228"/>
      <c r="N36" s="228"/>
      <c r="O36" s="236"/>
      <c r="P36" s="131"/>
      <c r="Q36" s="228"/>
      <c r="R36" s="228"/>
      <c r="S36" s="236"/>
      <c r="T36" s="131"/>
      <c r="U36" s="228"/>
      <c r="V36" s="228"/>
      <c r="W36" s="236"/>
    </row>
    <row r="37" spans="2:25" ht="16" thickBot="1">
      <c r="B37" s="54"/>
      <c r="C37" s="94" t="s">
        <v>90</v>
      </c>
      <c r="D37" s="131"/>
      <c r="E37" s="228"/>
      <c r="F37" s="228"/>
      <c r="G37" s="229"/>
      <c r="H37" s="131"/>
      <c r="I37" s="228"/>
      <c r="J37" s="228"/>
      <c r="K37" s="229"/>
      <c r="L37" s="131"/>
      <c r="M37" s="228"/>
      <c r="N37" s="228"/>
      <c r="O37" s="229"/>
      <c r="P37" s="131"/>
      <c r="Q37" s="228"/>
      <c r="R37" s="228"/>
      <c r="S37" s="229"/>
      <c r="T37" s="131"/>
      <c r="U37" s="228"/>
      <c r="V37" s="228"/>
      <c r="W37" s="229"/>
    </row>
    <row r="38" spans="2:25" s="224" customFormat="1" ht="15.5">
      <c r="B38" s="365">
        <v>18</v>
      </c>
      <c r="C38" s="183" t="s">
        <v>91</v>
      </c>
      <c r="D38" s="237">
        <f>'4a. OEB_Adjustment_Input_Sheet'!E76</f>
        <v>553.00620716084643</v>
      </c>
      <c r="E38" s="524">
        <f>'4a. OEB_Adjustment_Input_Sheet'!F76</f>
        <v>550.10940838049294</v>
      </c>
      <c r="F38" s="238">
        <f>G38-E38</f>
        <v>0</v>
      </c>
      <c r="G38" s="239">
        <f>'4a. OEB_Adjustment_Input_Sheet'!H76</f>
        <v>550.10940838049294</v>
      </c>
      <c r="H38" s="237">
        <f>'4a. OEB_Adjustment_Input_Sheet'!I76</f>
        <v>471.54580560553313</v>
      </c>
      <c r="I38" s="524">
        <f>'4a. OEB_Adjustment_Input_Sheet'!J76</f>
        <v>465.89800800837565</v>
      </c>
      <c r="J38" s="238">
        <f>K38-I38</f>
        <v>0</v>
      </c>
      <c r="K38" s="239">
        <f>'4a. OEB_Adjustment_Input_Sheet'!L76</f>
        <v>465.89800800837565</v>
      </c>
      <c r="L38" s="237">
        <f>'4a. OEB_Adjustment_Input_Sheet'!M76</f>
        <v>578.74083776306861</v>
      </c>
      <c r="M38" s="524">
        <f>'4a. OEB_Adjustment_Input_Sheet'!N76</f>
        <v>570.31717304686617</v>
      </c>
      <c r="N38" s="238">
        <f>O38-M38</f>
        <v>0</v>
      </c>
      <c r="O38" s="239">
        <f>'4a. OEB_Adjustment_Input_Sheet'!P76</f>
        <v>570.31717304686617</v>
      </c>
      <c r="P38" s="237">
        <f>'4a. OEB_Adjustment_Input_Sheet'!Q76</f>
        <v>521.64900513544978</v>
      </c>
      <c r="Q38" s="524">
        <f>'4a. OEB_Adjustment_Input_Sheet'!R76</f>
        <v>510.76775588456934</v>
      </c>
      <c r="R38" s="238">
        <f>S38-Q38</f>
        <v>0</v>
      </c>
      <c r="S38" s="239">
        <f>'4a. OEB_Adjustment_Input_Sheet'!T76</f>
        <v>510.76775588456934</v>
      </c>
      <c r="T38" s="237">
        <f>'4a. OEB_Adjustment_Input_Sheet'!U76</f>
        <v>568.58392504591666</v>
      </c>
      <c r="U38" s="524">
        <f>'4a. OEB_Adjustment_Input_Sheet'!V76</f>
        <v>555.31909214008374</v>
      </c>
      <c r="V38" s="238">
        <f>W38-U38</f>
        <v>0</v>
      </c>
      <c r="W38" s="239">
        <f>'4a. OEB_Adjustment_Input_Sheet'!X76</f>
        <v>555.31909214008374</v>
      </c>
    </row>
    <row r="39" spans="2:25" s="224" customFormat="1" ht="15.5">
      <c r="B39" s="365">
        <v>19</v>
      </c>
      <c r="C39" s="183" t="s">
        <v>92</v>
      </c>
      <c r="D39" s="240">
        <f>'4a. OEB_Adjustment_Input_Sheet'!E77</f>
        <v>57.270757608498066</v>
      </c>
      <c r="E39" s="525">
        <f>'4a. OEB_Adjustment_Input_Sheet'!F77</f>
        <v>57.270757608498023</v>
      </c>
      <c r="F39" s="225">
        <f>G39-E39</f>
        <v>0</v>
      </c>
      <c r="G39" s="241">
        <f>'4a. OEB_Adjustment_Input_Sheet'!H77</f>
        <v>57.270757608498023</v>
      </c>
      <c r="H39" s="240">
        <f>'4a. OEB_Adjustment_Input_Sheet'!I77</f>
        <v>68.936640410513959</v>
      </c>
      <c r="I39" s="525">
        <f>'4a. OEB_Adjustment_Input_Sheet'!J77</f>
        <v>68.936640410513917</v>
      </c>
      <c r="J39" s="242">
        <f t="shared" ref="J39:J48" si="45">K39-I39</f>
        <v>0</v>
      </c>
      <c r="K39" s="241">
        <f>'4a. OEB_Adjustment_Input_Sheet'!L77</f>
        <v>68.936640410513917</v>
      </c>
      <c r="L39" s="240">
        <f>'4a. OEB_Adjustment_Input_Sheet'!M77</f>
        <v>72.297095625352455</v>
      </c>
      <c r="M39" s="525">
        <f>'4a. OEB_Adjustment_Input_Sheet'!N77</f>
        <v>72.297095625352412</v>
      </c>
      <c r="N39" s="225">
        <f>O39-M39</f>
        <v>0</v>
      </c>
      <c r="O39" s="241">
        <f>'4a. OEB_Adjustment_Input_Sheet'!P77</f>
        <v>72.297095625352412</v>
      </c>
      <c r="P39" s="240">
        <f>'4a. OEB_Adjustment_Input_Sheet'!Q77</f>
        <v>52.123447604365808</v>
      </c>
      <c r="Q39" s="525">
        <f>'4a. OEB_Adjustment_Input_Sheet'!R77</f>
        <v>52.123447604365786</v>
      </c>
      <c r="R39" s="225">
        <f>S39-Q39</f>
        <v>0</v>
      </c>
      <c r="S39" s="241">
        <f>'4a. OEB_Adjustment_Input_Sheet'!T77</f>
        <v>52.123447604365786</v>
      </c>
      <c r="T39" s="240">
        <f>'4a. OEB_Adjustment_Input_Sheet'!U77</f>
        <v>47.146327950127521</v>
      </c>
      <c r="U39" s="525">
        <f>'4a. OEB_Adjustment_Input_Sheet'!V77</f>
        <v>47.146327950127557</v>
      </c>
      <c r="V39" s="225">
        <f>W39-U39</f>
        <v>0</v>
      </c>
      <c r="W39" s="241">
        <f>'4a. OEB_Adjustment_Input_Sheet'!X77</f>
        <v>47.146327950127557</v>
      </c>
    </row>
    <row r="40" spans="2:25" s="224" customFormat="1" ht="15.5">
      <c r="B40" s="365">
        <v>20</v>
      </c>
      <c r="C40" s="183" t="s">
        <v>93</v>
      </c>
      <c r="D40" s="240">
        <f>'4a. OEB_Adjustment_Input_Sheet'!E78</f>
        <v>82.45143754892473</v>
      </c>
      <c r="E40" s="525">
        <f>'4a. OEB_Adjustment_Input_Sheet'!F78</f>
        <v>82.45143754892473</v>
      </c>
      <c r="F40" s="225">
        <f t="shared" ref="F40:F47" si="46">G40-E40</f>
        <v>0</v>
      </c>
      <c r="G40" s="241">
        <f>'4a. OEB_Adjustment_Input_Sheet'!H78</f>
        <v>82.45143754892473</v>
      </c>
      <c r="H40" s="240">
        <f>'4a. OEB_Adjustment_Input_Sheet'!I78</f>
        <v>104.31844118007369</v>
      </c>
      <c r="I40" s="525">
        <f>'4a. OEB_Adjustment_Input_Sheet'!J78</f>
        <v>104.31844118007369</v>
      </c>
      <c r="J40" s="242">
        <f t="shared" si="45"/>
        <v>0</v>
      </c>
      <c r="K40" s="241">
        <f>'4a. OEB_Adjustment_Input_Sheet'!L78</f>
        <v>104.31844118007369</v>
      </c>
      <c r="L40" s="240">
        <f>'4a. OEB_Adjustment_Input_Sheet'!M78</f>
        <v>136.40719492775855</v>
      </c>
      <c r="M40" s="525">
        <f>'4a. OEB_Adjustment_Input_Sheet'!N78</f>
        <v>136.40719492775855</v>
      </c>
      <c r="N40" s="225">
        <f t="shared" ref="N40:N47" si="47">O40-M40</f>
        <v>0</v>
      </c>
      <c r="O40" s="241">
        <f>'4a. OEB_Adjustment_Input_Sheet'!P78</f>
        <v>136.40719492775855</v>
      </c>
      <c r="P40" s="240">
        <f>'4a. OEB_Adjustment_Input_Sheet'!Q78</f>
        <v>284.17285893420501</v>
      </c>
      <c r="Q40" s="525">
        <f>'4a. OEB_Adjustment_Input_Sheet'!R78</f>
        <v>284.17285893420501</v>
      </c>
      <c r="R40" s="225">
        <f t="shared" ref="R40:R47" si="48">S40-Q40</f>
        <v>0</v>
      </c>
      <c r="S40" s="241">
        <f>'4a. OEB_Adjustment_Input_Sheet'!T78</f>
        <v>284.17285893420501</v>
      </c>
      <c r="T40" s="240">
        <f>'4a. OEB_Adjustment_Input_Sheet'!U78</f>
        <v>529.33573459260072</v>
      </c>
      <c r="U40" s="525">
        <f>'4a. OEB_Adjustment_Input_Sheet'!V78</f>
        <v>529.33573459260072</v>
      </c>
      <c r="V40" s="225">
        <f t="shared" ref="V40:V48" si="49">W40-U40</f>
        <v>0</v>
      </c>
      <c r="W40" s="241">
        <f>'4a. OEB_Adjustment_Input_Sheet'!X78</f>
        <v>529.33573459260072</v>
      </c>
      <c r="X40" s="226"/>
    </row>
    <row r="41" spans="2:25" s="224" customFormat="1" ht="15.75" customHeight="1">
      <c r="B41" s="365">
        <v>21</v>
      </c>
      <c r="C41" s="183" t="s">
        <v>94</v>
      </c>
      <c r="D41" s="240">
        <f>'4a. OEB_Adjustment_Input_Sheet'!E79</f>
        <v>311.7</v>
      </c>
      <c r="E41" s="525">
        <f>'4a. OEB_Adjustment_Input_Sheet'!F79</f>
        <v>311.7</v>
      </c>
      <c r="F41" s="225">
        <f t="shared" si="46"/>
        <v>0</v>
      </c>
      <c r="G41" s="241">
        <f>'4a. OEB_Adjustment_Input_Sheet'!H79</f>
        <v>311.7</v>
      </c>
      <c r="H41" s="240">
        <f>'4a. OEB_Adjustment_Input_Sheet'!I79</f>
        <v>294.10000000000002</v>
      </c>
      <c r="I41" s="525">
        <f>'4a. OEB_Adjustment_Input_Sheet'!J79</f>
        <v>294.10000000000002</v>
      </c>
      <c r="J41" s="242">
        <f t="shared" si="45"/>
        <v>0</v>
      </c>
      <c r="K41" s="241">
        <f>'4a. OEB_Adjustment_Input_Sheet'!L79</f>
        <v>294.10000000000002</v>
      </c>
      <c r="L41" s="240">
        <f>'4a. OEB_Adjustment_Input_Sheet'!M79</f>
        <v>272.8</v>
      </c>
      <c r="M41" s="525">
        <f>'4a. OEB_Adjustment_Input_Sheet'!N79</f>
        <v>272.8</v>
      </c>
      <c r="N41" s="225">
        <f t="shared" si="47"/>
        <v>0</v>
      </c>
      <c r="O41" s="241">
        <f>'4a. OEB_Adjustment_Input_Sheet'!P79</f>
        <v>272.8</v>
      </c>
      <c r="P41" s="240">
        <f>'4a. OEB_Adjustment_Input_Sheet'!Q79</f>
        <v>228.2</v>
      </c>
      <c r="Q41" s="525">
        <f>'4a. OEB_Adjustment_Input_Sheet'!R79</f>
        <v>228.2</v>
      </c>
      <c r="R41" s="225">
        <f t="shared" si="48"/>
        <v>0</v>
      </c>
      <c r="S41" s="241">
        <f>'4a. OEB_Adjustment_Input_Sheet'!T79</f>
        <v>228.2</v>
      </c>
      <c r="T41" s="240">
        <f>'4a. OEB_Adjustment_Input_Sheet'!U79</f>
        <v>182.6</v>
      </c>
      <c r="U41" s="525">
        <f>'4a. OEB_Adjustment_Input_Sheet'!V79</f>
        <v>183.5</v>
      </c>
      <c r="V41" s="225">
        <f t="shared" si="49"/>
        <v>0</v>
      </c>
      <c r="W41" s="241">
        <f>'4a. OEB_Adjustment_Input_Sheet'!X79</f>
        <v>183.5</v>
      </c>
    </row>
    <row r="42" spans="2:25" s="224" customFormat="1" ht="31">
      <c r="B42" s="365">
        <v>22</v>
      </c>
      <c r="C42" s="183" t="s">
        <v>95</v>
      </c>
      <c r="D42" s="240">
        <f>'4a. OEB_Adjustment_Input_Sheet'!E80</f>
        <v>28.020991770509735</v>
      </c>
      <c r="E42" s="525">
        <f>'4a. OEB_Adjustment_Input_Sheet'!F80</f>
        <v>28.740317287618929</v>
      </c>
      <c r="F42" s="225">
        <f t="shared" si="46"/>
        <v>0</v>
      </c>
      <c r="G42" s="241">
        <f>'4a. OEB_Adjustment_Input_Sheet'!H80</f>
        <v>28.740317287618929</v>
      </c>
      <c r="H42" s="240">
        <f>'4a. OEB_Adjustment_Input_Sheet'!I80</f>
        <v>28.020991770509735</v>
      </c>
      <c r="I42" s="525">
        <f>'4a. OEB_Adjustment_Input_Sheet'!J80</f>
        <v>28.740317287618929</v>
      </c>
      <c r="J42" s="242">
        <f t="shared" si="45"/>
        <v>0</v>
      </c>
      <c r="K42" s="241">
        <f>'4a. OEB_Adjustment_Input_Sheet'!L80</f>
        <v>28.740317287618929</v>
      </c>
      <c r="L42" s="240">
        <f>'4a. OEB_Adjustment_Input_Sheet'!M80</f>
        <v>28.020991770509735</v>
      </c>
      <c r="M42" s="525">
        <f>'4a. OEB_Adjustment_Input_Sheet'!N80</f>
        <v>28.740317287618929</v>
      </c>
      <c r="N42" s="225">
        <f t="shared" si="47"/>
        <v>0</v>
      </c>
      <c r="O42" s="241">
        <f>'4a. OEB_Adjustment_Input_Sheet'!P80</f>
        <v>28.740317287618929</v>
      </c>
      <c r="P42" s="240">
        <f>'4a. OEB_Adjustment_Input_Sheet'!Q80</f>
        <v>21.050088168948456</v>
      </c>
      <c r="Q42" s="525">
        <f>'4a. OEB_Adjustment_Input_Sheet'!R80</f>
        <v>21.050088168948456</v>
      </c>
      <c r="R42" s="225">
        <f t="shared" si="48"/>
        <v>0</v>
      </c>
      <c r="S42" s="241">
        <f>'4a. OEB_Adjustment_Input_Sheet'!T80</f>
        <v>21.050088168948456</v>
      </c>
      <c r="T42" s="240">
        <f>'4a. OEB_Adjustment_Input_Sheet'!U80</f>
        <v>21.050088168948456</v>
      </c>
      <c r="U42" s="525">
        <f>'4a. OEB_Adjustment_Input_Sheet'!V80</f>
        <v>21.050088168948456</v>
      </c>
      <c r="V42" s="225">
        <f t="shared" si="49"/>
        <v>0</v>
      </c>
      <c r="W42" s="241">
        <f>'4a. OEB_Adjustment_Input_Sheet'!X80</f>
        <v>21.050088168948456</v>
      </c>
    </row>
    <row r="43" spans="2:25" s="224" customFormat="1" ht="31">
      <c r="B43" s="365">
        <v>23</v>
      </c>
      <c r="C43" s="183" t="s">
        <v>96</v>
      </c>
      <c r="D43" s="240">
        <f>'4a. OEB_Adjustment_Input_Sheet'!E81</f>
        <v>152.71163580267125</v>
      </c>
      <c r="E43" s="525">
        <f>'4a. OEB_Adjustment_Input_Sheet'!F81</f>
        <v>152.91471063362906</v>
      </c>
      <c r="F43" s="225">
        <f t="shared" si="46"/>
        <v>0</v>
      </c>
      <c r="G43" s="241">
        <f>'4a. OEB_Adjustment_Input_Sheet'!H81</f>
        <v>152.91471063362906</v>
      </c>
      <c r="H43" s="240">
        <f>'4a. OEB_Adjustment_Input_Sheet'!I81</f>
        <v>152.71163580267125</v>
      </c>
      <c r="I43" s="525">
        <f>'4a. OEB_Adjustment_Input_Sheet'!J81</f>
        <v>152.91471063362906</v>
      </c>
      <c r="J43" s="242">
        <f t="shared" si="45"/>
        <v>0</v>
      </c>
      <c r="K43" s="241">
        <f>'4a. OEB_Adjustment_Input_Sheet'!L81</f>
        <v>152.91471063362906</v>
      </c>
      <c r="L43" s="240">
        <f>'4a. OEB_Adjustment_Input_Sheet'!M81</f>
        <v>152.71163580267125</v>
      </c>
      <c r="M43" s="525">
        <f>'4a. OEB_Adjustment_Input_Sheet'!N81</f>
        <v>152.91471063362906</v>
      </c>
      <c r="N43" s="225">
        <f t="shared" si="47"/>
        <v>0</v>
      </c>
      <c r="O43" s="241">
        <f>'4a. OEB_Adjustment_Input_Sheet'!P81</f>
        <v>152.91471063362906</v>
      </c>
      <c r="P43" s="240">
        <f>'4a. OEB_Adjustment_Input_Sheet'!Q81</f>
        <v>108.83745600164499</v>
      </c>
      <c r="Q43" s="525">
        <f>'4a. OEB_Adjustment_Input_Sheet'!R81</f>
        <v>108.83745600164499</v>
      </c>
      <c r="R43" s="225">
        <f t="shared" si="48"/>
        <v>0</v>
      </c>
      <c r="S43" s="241">
        <f>'4a. OEB_Adjustment_Input_Sheet'!T81</f>
        <v>108.83745600164499</v>
      </c>
      <c r="T43" s="240">
        <f>'4a. OEB_Adjustment_Input_Sheet'!U81</f>
        <v>108.83745600164499</v>
      </c>
      <c r="U43" s="525">
        <f>'4a. OEB_Adjustment_Input_Sheet'!V81</f>
        <v>108.83745600164499</v>
      </c>
      <c r="V43" s="225">
        <f t="shared" si="49"/>
        <v>0</v>
      </c>
      <c r="W43" s="241">
        <f>'4a. OEB_Adjustment_Input_Sheet'!X81</f>
        <v>108.83745600164499</v>
      </c>
    </row>
    <row r="44" spans="2:25" s="224" customFormat="1" ht="31">
      <c r="B44" s="365">
        <v>24</v>
      </c>
      <c r="C44" s="183" t="s">
        <v>97</v>
      </c>
      <c r="D44" s="240">
        <f>'4a. OEB_Adjustment_Input_Sheet'!E82</f>
        <v>-1.5846242538770858</v>
      </c>
      <c r="E44" s="525">
        <f>'4a. OEB_Adjustment_Input_Sheet'!F82</f>
        <v>-1.5846242538770858</v>
      </c>
      <c r="F44" s="225">
        <f t="shared" si="46"/>
        <v>0</v>
      </c>
      <c r="G44" s="241">
        <f>'4a. OEB_Adjustment_Input_Sheet'!H82</f>
        <v>-1.5846242538770858</v>
      </c>
      <c r="H44" s="240">
        <f>'4a. OEB_Adjustment_Input_Sheet'!I82</f>
        <v>-1.5846242538770858</v>
      </c>
      <c r="I44" s="525">
        <f>'4a. OEB_Adjustment_Input_Sheet'!J82</f>
        <v>-1.5846242538770858</v>
      </c>
      <c r="J44" s="242">
        <f t="shared" si="45"/>
        <v>0</v>
      </c>
      <c r="K44" s="241">
        <f>'4a. OEB_Adjustment_Input_Sheet'!L82</f>
        <v>-1.5846242538770858</v>
      </c>
      <c r="L44" s="240">
        <f>'4a. OEB_Adjustment_Input_Sheet'!M82</f>
        <v>-1.5846242538770858</v>
      </c>
      <c r="M44" s="525">
        <f>'4a. OEB_Adjustment_Input_Sheet'!N82</f>
        <v>-1.5846242538770858</v>
      </c>
      <c r="N44" s="225">
        <f t="shared" si="47"/>
        <v>0</v>
      </c>
      <c r="O44" s="241">
        <f>'4a. OEB_Adjustment_Input_Sheet'!P82</f>
        <v>-1.5846242538770858</v>
      </c>
      <c r="P44" s="240">
        <f>'4a. OEB_Adjustment_Input_Sheet'!Q82</f>
        <v>0</v>
      </c>
      <c r="Q44" s="525">
        <f>'4a. OEB_Adjustment_Input_Sheet'!R82</f>
        <v>0</v>
      </c>
      <c r="R44" s="225">
        <f t="shared" si="48"/>
        <v>0</v>
      </c>
      <c r="S44" s="241">
        <f>'4a. OEB_Adjustment_Input_Sheet'!T82</f>
        <v>0</v>
      </c>
      <c r="T44" s="240">
        <f>'4a. OEB_Adjustment_Input_Sheet'!U82</f>
        <v>0</v>
      </c>
      <c r="U44" s="525">
        <f>'4a. OEB_Adjustment_Input_Sheet'!V82</f>
        <v>0</v>
      </c>
      <c r="V44" s="225">
        <f t="shared" si="49"/>
        <v>0</v>
      </c>
      <c r="W44" s="241">
        <f>'4a. OEB_Adjustment_Input_Sheet'!X82</f>
        <v>0</v>
      </c>
    </row>
    <row r="45" spans="2:25" s="224" customFormat="1" ht="15.5">
      <c r="B45" s="365">
        <v>25</v>
      </c>
      <c r="C45" s="183" t="s">
        <v>98</v>
      </c>
      <c r="D45" s="240">
        <f>'4a. OEB_Adjustment_Input_Sheet'!E83</f>
        <v>3.597820166296974</v>
      </c>
      <c r="E45" s="525">
        <f>'4a. OEB_Adjustment_Input_Sheet'!F83</f>
        <v>3.597820166296974</v>
      </c>
      <c r="F45" s="225">
        <f t="shared" si="46"/>
        <v>0</v>
      </c>
      <c r="G45" s="241">
        <f>'4a. OEB_Adjustment_Input_Sheet'!H83</f>
        <v>3.597820166296974</v>
      </c>
      <c r="H45" s="240">
        <f>'4a. OEB_Adjustment_Input_Sheet'!I83</f>
        <v>0</v>
      </c>
      <c r="I45" s="525">
        <f>'4a. OEB_Adjustment_Input_Sheet'!J83</f>
        <v>0</v>
      </c>
      <c r="J45" s="242">
        <f t="shared" si="45"/>
        <v>0</v>
      </c>
      <c r="K45" s="241">
        <f>'4a. OEB_Adjustment_Input_Sheet'!L83</f>
        <v>0</v>
      </c>
      <c r="L45" s="240">
        <f>'4a. OEB_Adjustment_Input_Sheet'!M83</f>
        <v>0</v>
      </c>
      <c r="M45" s="525">
        <f>'4a. OEB_Adjustment_Input_Sheet'!N83</f>
        <v>0</v>
      </c>
      <c r="N45" s="225">
        <f t="shared" si="47"/>
        <v>0</v>
      </c>
      <c r="O45" s="241">
        <f>'4a. OEB_Adjustment_Input_Sheet'!P83</f>
        <v>0</v>
      </c>
      <c r="P45" s="240">
        <f>'4a. OEB_Adjustment_Input_Sheet'!Q83</f>
        <v>0</v>
      </c>
      <c r="Q45" s="525">
        <f>'4a. OEB_Adjustment_Input_Sheet'!R83</f>
        <v>0</v>
      </c>
      <c r="R45" s="225">
        <f t="shared" si="48"/>
        <v>0</v>
      </c>
      <c r="S45" s="241">
        <f>'4a. OEB_Adjustment_Input_Sheet'!T83</f>
        <v>0</v>
      </c>
      <c r="T45" s="240">
        <f>'4a. OEB_Adjustment_Input_Sheet'!U83</f>
        <v>0</v>
      </c>
      <c r="U45" s="525">
        <f>'4a. OEB_Adjustment_Input_Sheet'!V83</f>
        <v>0</v>
      </c>
      <c r="V45" s="225">
        <f t="shared" si="49"/>
        <v>0</v>
      </c>
      <c r="W45" s="241">
        <f>'4a. OEB_Adjustment_Input_Sheet'!X83</f>
        <v>0</v>
      </c>
    </row>
    <row r="46" spans="2:25" s="224" customFormat="1" ht="31">
      <c r="B46" s="365">
        <v>26</v>
      </c>
      <c r="C46" s="183" t="s">
        <v>99</v>
      </c>
      <c r="D46" s="240">
        <f>'4a. OEB_Adjustment_Input_Sheet'!E84</f>
        <v>17.430090235469507</v>
      </c>
      <c r="E46" s="525">
        <f>'4a. OEB_Adjustment_Input_Sheet'!F84</f>
        <v>17.430090235469507</v>
      </c>
      <c r="F46" s="225">
        <f t="shared" si="46"/>
        <v>0</v>
      </c>
      <c r="G46" s="241">
        <f>'4a. OEB_Adjustment_Input_Sheet'!H84</f>
        <v>17.430090235469507</v>
      </c>
      <c r="H46" s="240">
        <f>'4a. OEB_Adjustment_Input_Sheet'!I84</f>
        <v>16.491746397084174</v>
      </c>
      <c r="I46" s="525">
        <f>'4a. OEB_Adjustment_Input_Sheet'!J84</f>
        <v>16.491746397084174</v>
      </c>
      <c r="J46" s="242">
        <f t="shared" si="45"/>
        <v>0</v>
      </c>
      <c r="K46" s="241">
        <f>'4a. OEB_Adjustment_Input_Sheet'!L84</f>
        <v>16.491746397084174</v>
      </c>
      <c r="L46" s="240">
        <f>'4a. OEB_Adjustment_Input_Sheet'!M84</f>
        <v>16.348856813984188</v>
      </c>
      <c r="M46" s="525">
        <f>'4a. OEB_Adjustment_Input_Sheet'!N84</f>
        <v>16.348856813984188</v>
      </c>
      <c r="N46" s="225">
        <f t="shared" si="47"/>
        <v>0</v>
      </c>
      <c r="O46" s="241">
        <f>'4a. OEB_Adjustment_Input_Sheet'!P84</f>
        <v>16.348856813984188</v>
      </c>
      <c r="P46" s="240">
        <f>'4a. OEB_Adjustment_Input_Sheet'!Q84</f>
        <v>16.337297250904879</v>
      </c>
      <c r="Q46" s="525">
        <f>'4a. OEB_Adjustment_Input_Sheet'!R84</f>
        <v>16.337297250904879</v>
      </c>
      <c r="R46" s="225">
        <f t="shared" si="48"/>
        <v>0</v>
      </c>
      <c r="S46" s="241">
        <f>'4a. OEB_Adjustment_Input_Sheet'!T84</f>
        <v>16.337297250904879</v>
      </c>
      <c r="T46" s="240">
        <f>'4a. OEB_Adjustment_Input_Sheet'!U84</f>
        <v>16.069975063804481</v>
      </c>
      <c r="U46" s="525">
        <f>'4a. OEB_Adjustment_Input_Sheet'!V84</f>
        <v>16.069975063804481</v>
      </c>
      <c r="V46" s="225">
        <f t="shared" si="49"/>
        <v>0</v>
      </c>
      <c r="W46" s="241">
        <f>'4a. OEB_Adjustment_Input_Sheet'!X84</f>
        <v>16.069975063804481</v>
      </c>
    </row>
    <row r="47" spans="2:25" s="224" customFormat="1" ht="15.5">
      <c r="B47" s="365">
        <v>27</v>
      </c>
      <c r="C47" s="183" t="s">
        <v>100</v>
      </c>
      <c r="D47" s="243">
        <f>'4a. OEB_Adjustment_Input_Sheet'!E85</f>
        <v>73.164971082621662</v>
      </c>
      <c r="E47" s="525">
        <f>'4a. OEB_Adjustment_Input_Sheet'!F85</f>
        <v>72.643562511878656</v>
      </c>
      <c r="F47" s="225">
        <f t="shared" si="46"/>
        <v>0</v>
      </c>
      <c r="G47" s="244">
        <f>'4a. OEB_Adjustment_Input_Sheet'!H85</f>
        <v>72.643562511878656</v>
      </c>
      <c r="H47" s="243">
        <f>'4a. OEB_Adjustment_Input_Sheet'!I85</f>
        <v>76.192151601295052</v>
      </c>
      <c r="I47" s="525">
        <f>'4a. OEB_Adjustment_Input_Sheet'!J85</f>
        <v>76.269397019255692</v>
      </c>
      <c r="J47" s="242">
        <f t="shared" si="45"/>
        <v>0</v>
      </c>
      <c r="K47" s="244">
        <f>'4a. OEB_Adjustment_Input_Sheet'!L85</f>
        <v>76.269397019255692</v>
      </c>
      <c r="L47" s="243">
        <f>'4a. OEB_Adjustment_Input_Sheet'!M85</f>
        <v>35.494417176983731</v>
      </c>
      <c r="M47" s="525">
        <f>'4a. OEB_Adjustment_Input_Sheet'!N85</f>
        <v>35.979293708678412</v>
      </c>
      <c r="N47" s="225">
        <f t="shared" si="47"/>
        <v>0</v>
      </c>
      <c r="O47" s="244">
        <f>'4a. OEB_Adjustment_Input_Sheet'!P85</f>
        <v>35.979293708678412</v>
      </c>
      <c r="P47" s="243">
        <f>'4a. OEB_Adjustment_Input_Sheet'!Q85</f>
        <v>4.3756813397757135</v>
      </c>
      <c r="Q47" s="525">
        <f>'4a. OEB_Adjustment_Input_Sheet'!R85</f>
        <v>4.9757069031797734</v>
      </c>
      <c r="R47" s="225">
        <f t="shared" si="48"/>
        <v>0</v>
      </c>
      <c r="S47" s="244">
        <f>'4a. OEB_Adjustment_Input_Sheet'!T85</f>
        <v>4.9757069031797734</v>
      </c>
      <c r="T47" s="243">
        <f>'4a. OEB_Adjustment_Input_Sheet'!U85</f>
        <v>-69.260879719855225</v>
      </c>
      <c r="U47" s="525">
        <f>'4a. OEB_Adjustment_Input_Sheet'!V85</f>
        <v>-69.99323337296228</v>
      </c>
      <c r="V47" s="225">
        <f t="shared" si="49"/>
        <v>0</v>
      </c>
      <c r="W47" s="244">
        <f>'4a. OEB_Adjustment_Input_Sheet'!X85</f>
        <v>-69.99323337296228</v>
      </c>
    </row>
    <row r="48" spans="2:25" ht="16" thickBot="1">
      <c r="B48" s="365">
        <v>28</v>
      </c>
      <c r="C48" s="94" t="s">
        <v>101</v>
      </c>
      <c r="D48" s="134">
        <f>SUM(D38:D47)</f>
        <v>1277.7692871219613</v>
      </c>
      <c r="E48" s="504">
        <f t="shared" ref="E48" si="50">SUM(E38:E47)</f>
        <v>1275.2734801189317</v>
      </c>
      <c r="F48" s="180">
        <f>G48-E48</f>
        <v>0</v>
      </c>
      <c r="G48" s="135">
        <f>SUM(G38:G47)</f>
        <v>1275.2734801189317</v>
      </c>
      <c r="H48" s="134">
        <f>SUM(H38:H47)</f>
        <v>1210.7327885138038</v>
      </c>
      <c r="I48" s="504">
        <f t="shared" ref="I48" si="51">SUM(I38:I47)</f>
        <v>1206.084636682674</v>
      </c>
      <c r="J48" s="530">
        <f t="shared" si="45"/>
        <v>0</v>
      </c>
      <c r="K48" s="135">
        <f>SUM(K38:K47)</f>
        <v>1206.084636682674</v>
      </c>
      <c r="L48" s="134">
        <f>SUM(L38:L47)</f>
        <v>1291.2364056264512</v>
      </c>
      <c r="M48" s="504">
        <f t="shared" ref="M48" si="52">SUM(M38:M47)</f>
        <v>1284.2200177900104</v>
      </c>
      <c r="N48" s="180">
        <f t="shared" ref="N48" si="53">SUM(N38:N47)</f>
        <v>0</v>
      </c>
      <c r="O48" s="135">
        <f>SUM(O38:O47)</f>
        <v>1284.2200177900104</v>
      </c>
      <c r="P48" s="134">
        <f>SUM(P38:P47)</f>
        <v>1236.7458344352945</v>
      </c>
      <c r="Q48" s="531">
        <f>'4a. OEB_Adjustment_Input_Sheet'!R86</f>
        <v>1226.4646107478181</v>
      </c>
      <c r="R48" s="180">
        <f>S48-Q48</f>
        <v>0</v>
      </c>
      <c r="S48" s="135">
        <f>SUM(S38:S47)</f>
        <v>1226.4646107478181</v>
      </c>
      <c r="T48" s="134">
        <f>SUM(T38:T47)</f>
        <v>1404.3626271031876</v>
      </c>
      <c r="U48" s="531">
        <f>'4a. OEB_Adjustment_Input_Sheet'!V86</f>
        <v>1391.2654405442477</v>
      </c>
      <c r="V48" s="532">
        <f t="shared" si="49"/>
        <v>0</v>
      </c>
      <c r="W48" s="135">
        <f>SUM(W38:W47)</f>
        <v>1391.2654405442477</v>
      </c>
    </row>
    <row r="49" spans="2:23" ht="15.5">
      <c r="B49" s="54"/>
      <c r="C49" s="95"/>
      <c r="D49" s="79"/>
      <c r="E49" s="95"/>
      <c r="F49" s="228"/>
      <c r="G49" s="229"/>
      <c r="H49" s="79"/>
      <c r="I49" s="95"/>
      <c r="J49" s="228"/>
      <c r="K49" s="229"/>
      <c r="L49" s="79"/>
      <c r="M49" s="95"/>
      <c r="N49" s="228"/>
      <c r="O49" s="229"/>
      <c r="P49" s="79"/>
      <c r="Q49" s="95"/>
      <c r="R49" s="228"/>
      <c r="S49" s="229"/>
      <c r="T49" s="79"/>
      <c r="U49" s="95"/>
      <c r="V49" s="228"/>
      <c r="W49" s="229"/>
    </row>
    <row r="50" spans="2:23" ht="16" thickBot="1">
      <c r="B50" s="54"/>
      <c r="C50" s="94" t="s">
        <v>102</v>
      </c>
      <c r="D50" s="131"/>
      <c r="E50" s="228"/>
      <c r="F50" s="228"/>
      <c r="G50" s="229"/>
      <c r="H50" s="131"/>
      <c r="I50" s="228"/>
      <c r="J50" s="228"/>
      <c r="K50" s="229"/>
      <c r="L50" s="131"/>
      <c r="M50" s="228"/>
      <c r="N50" s="228"/>
      <c r="O50" s="229"/>
      <c r="P50" s="131"/>
      <c r="Q50" s="228"/>
      <c r="R50" s="228"/>
      <c r="S50" s="229"/>
      <c r="T50" s="131"/>
      <c r="U50" s="228"/>
      <c r="V50" s="228"/>
      <c r="W50" s="229"/>
    </row>
    <row r="51" spans="2:23" ht="15.5">
      <c r="B51" s="44">
        <v>29</v>
      </c>
      <c r="C51" s="219" t="s">
        <v>195</v>
      </c>
      <c r="D51" s="163">
        <f>'4a. OEB_Adjustment_Input_Sheet'!E89</f>
        <v>839.497235500584</v>
      </c>
      <c r="E51" s="186">
        <f>'4a. OEB_Adjustment_Input_Sheet'!F89</f>
        <v>825.78211165451046</v>
      </c>
      <c r="F51" s="151">
        <f>G51-E51</f>
        <v>0</v>
      </c>
      <c r="G51" s="164">
        <f>'4a. OEB_Adjustment_Input_Sheet'!H89</f>
        <v>825.78211165451046</v>
      </c>
      <c r="H51" s="163">
        <f>'4a. OEB_Adjustment_Input_Sheet'!I89</f>
        <v>878.8456548207231</v>
      </c>
      <c r="I51" s="186">
        <f>'4a. OEB_Adjustment_Input_Sheet'!J89</f>
        <v>860.11597139910509</v>
      </c>
      <c r="J51" s="151">
        <f>K51-I51</f>
        <v>0</v>
      </c>
      <c r="K51" s="164">
        <f>'4a. OEB_Adjustment_Input_Sheet'!L89</f>
        <v>860.11597139910509</v>
      </c>
      <c r="L51" s="163">
        <f>'4a. OEB_Adjustment_Input_Sheet'!M89</f>
        <v>834.09557954607533</v>
      </c>
      <c r="M51" s="186">
        <f>'4a. OEB_Adjustment_Input_Sheet'!N89</f>
        <v>813.83394783590074</v>
      </c>
      <c r="N51" s="151">
        <f>O51-M51</f>
        <v>0</v>
      </c>
      <c r="O51" s="164">
        <f>'4a. OEB_Adjustment_Input_Sheet'!P89</f>
        <v>813.83394783590074</v>
      </c>
      <c r="P51" s="163">
        <f>'4a. OEB_Adjustment_Input_Sheet'!Q89</f>
        <v>860.24825883569542</v>
      </c>
      <c r="Q51" s="186">
        <f>'4a. OEB_Adjustment_Input_Sheet'!R89</f>
        <v>835.9645841653944</v>
      </c>
      <c r="R51" s="151">
        <f>S51-Q51</f>
        <v>0</v>
      </c>
      <c r="S51" s="164">
        <f>'4a. OEB_Adjustment_Input_Sheet'!T89</f>
        <v>835.9645841653944</v>
      </c>
      <c r="T51" s="163">
        <f>'4a. OEB_Adjustment_Input_Sheet'!U89</f>
        <v>828.48349984362119</v>
      </c>
      <c r="U51" s="186">
        <f>'4a. OEB_Adjustment_Input_Sheet'!V89</f>
        <v>803.9108758700379</v>
      </c>
      <c r="V51" s="151">
        <f>W51-U51</f>
        <v>0</v>
      </c>
      <c r="W51" s="164">
        <f>'4a. OEB_Adjustment_Input_Sheet'!X89</f>
        <v>803.9108758700379</v>
      </c>
    </row>
    <row r="52" spans="2:23" ht="15.5">
      <c r="B52" s="44">
        <v>30</v>
      </c>
      <c r="C52" s="219" t="s">
        <v>196</v>
      </c>
      <c r="D52" s="165">
        <f>'4a. OEB_Adjustment_Input_Sheet'!E90</f>
        <v>269.5976166713275</v>
      </c>
      <c r="E52" s="178">
        <f>'4a. OEB_Adjustment_Input_Sheet'!F90</f>
        <v>269.5976166713275</v>
      </c>
      <c r="F52" s="149">
        <f>G52-E52</f>
        <v>0</v>
      </c>
      <c r="G52" s="132">
        <f>'4a. OEB_Adjustment_Input_Sheet'!H90</f>
        <v>269.5976166713275</v>
      </c>
      <c r="H52" s="165">
        <f>'4a. OEB_Adjustment_Input_Sheet'!I90</f>
        <v>262.70896213976346</v>
      </c>
      <c r="I52" s="178">
        <f>'4a. OEB_Adjustment_Input_Sheet'!J90</f>
        <v>262.70896213976346</v>
      </c>
      <c r="J52" s="149">
        <f>K52-I52</f>
        <v>0</v>
      </c>
      <c r="K52" s="132">
        <f>'4a. OEB_Adjustment_Input_Sheet'!L90</f>
        <v>262.70896213976346</v>
      </c>
      <c r="L52" s="165">
        <f>'4a. OEB_Adjustment_Input_Sheet'!M90</f>
        <v>306.13638855412813</v>
      </c>
      <c r="M52" s="178">
        <f>'4a. OEB_Adjustment_Input_Sheet'!N90</f>
        <v>306.13638855412813</v>
      </c>
      <c r="N52" s="149">
        <f>O52-M52</f>
        <v>0</v>
      </c>
      <c r="O52" s="132">
        <f>'4a. OEB_Adjustment_Input_Sheet'!P90</f>
        <v>306.13638855412813</v>
      </c>
      <c r="P52" s="178">
        <f>'4a. OEB_Adjustment_Input_Sheet'!Q90</f>
        <v>463.9440692809091</v>
      </c>
      <c r="Q52" s="178">
        <f>'4a. OEB_Adjustment_Input_Sheet'!R90</f>
        <v>463.9440692809091</v>
      </c>
      <c r="R52" s="149">
        <f>S52-Q52</f>
        <v>0</v>
      </c>
      <c r="S52" s="132">
        <f>'4a. OEB_Adjustment_Input_Sheet'!T90</f>
        <v>463.9440692809091</v>
      </c>
      <c r="T52" s="165">
        <f>'4a. OEB_Adjustment_Input_Sheet'!U90</f>
        <v>638.35779912807254</v>
      </c>
      <c r="U52" s="178">
        <f>'4a. OEB_Adjustment_Input_Sheet'!V90</f>
        <v>638.35779912807254</v>
      </c>
      <c r="V52" s="149">
        <f>W52-U52</f>
        <v>0</v>
      </c>
      <c r="W52" s="132">
        <f>'4a. OEB_Adjustment_Input_Sheet'!X90</f>
        <v>638.35779912807254</v>
      </c>
    </row>
    <row r="53" spans="2:23" ht="15.5">
      <c r="B53" s="44">
        <v>31</v>
      </c>
      <c r="C53" s="219" t="s">
        <v>197</v>
      </c>
      <c r="D53" s="165">
        <f>'4a. OEB_Adjustment_Input_Sheet'!E91</f>
        <v>244.35916878626745</v>
      </c>
      <c r="E53" s="178">
        <f>'4a. OEB_Adjustment_Input_Sheet'!F91</f>
        <v>244.35916878626745</v>
      </c>
      <c r="F53" s="149">
        <f t="shared" ref="F53:F58" si="54">G53-E53</f>
        <v>0</v>
      </c>
      <c r="G53" s="132">
        <f>'4a. OEB_Adjustment_Input_Sheet'!H91</f>
        <v>244.35916878626745</v>
      </c>
      <c r="H53" s="165">
        <f>'4a. OEB_Adjustment_Input_Sheet'!I91</f>
        <v>100.61757313139947</v>
      </c>
      <c r="I53" s="178">
        <f>'4a. OEB_Adjustment_Input_Sheet'!J91</f>
        <v>100.61757313139947</v>
      </c>
      <c r="J53" s="149">
        <f t="shared" ref="J53:J57" si="55">K53-I53</f>
        <v>0</v>
      </c>
      <c r="K53" s="132">
        <f>'4a. OEB_Adjustment_Input_Sheet'!L91</f>
        <v>100.61757313139947</v>
      </c>
      <c r="L53" s="165">
        <f>'4a. OEB_Adjustment_Input_Sheet'!M91</f>
        <v>100.61757313139947</v>
      </c>
      <c r="M53" s="178">
        <f>'4a. OEB_Adjustment_Input_Sheet'!N91</f>
        <v>100.61757313139947</v>
      </c>
      <c r="N53" s="149">
        <f t="shared" ref="N53:N58" si="56">O53-M53</f>
        <v>0</v>
      </c>
      <c r="O53" s="132">
        <f>'4a. OEB_Adjustment_Input_Sheet'!P91</f>
        <v>100.61757313139947</v>
      </c>
      <c r="P53" s="165">
        <f>'4a. OEB_Adjustment_Input_Sheet'!Q91</f>
        <v>0</v>
      </c>
      <c r="Q53" s="178">
        <f>'4a. OEB_Adjustment_Input_Sheet'!R91</f>
        <v>0</v>
      </c>
      <c r="R53" s="149">
        <f t="shared" ref="R53:R58" si="57">S53-Q53</f>
        <v>0</v>
      </c>
      <c r="S53" s="132">
        <f>'4a. OEB_Adjustment_Input_Sheet'!T91</f>
        <v>0</v>
      </c>
      <c r="T53" s="165">
        <f>'4a. OEB_Adjustment_Input_Sheet'!U91</f>
        <v>0</v>
      </c>
      <c r="U53" s="178">
        <f>'4a. OEB_Adjustment_Input_Sheet'!V91</f>
        <v>0</v>
      </c>
      <c r="V53" s="149">
        <f>W53-U53</f>
        <v>0</v>
      </c>
      <c r="W53" s="132">
        <f>'4a. OEB_Adjustment_Input_Sheet'!X91</f>
        <v>0</v>
      </c>
    </row>
    <row r="54" spans="2:23" ht="15.5">
      <c r="B54" s="44">
        <v>32</v>
      </c>
      <c r="C54" s="219" t="s">
        <v>198</v>
      </c>
      <c r="D54" s="165">
        <f>'4a. OEB_Adjustment_Input_Sheet'!E92</f>
        <v>148.5</v>
      </c>
      <c r="E54" s="178">
        <f>'4a. OEB_Adjustment_Input_Sheet'!F92</f>
        <v>148.5</v>
      </c>
      <c r="F54" s="149">
        <f t="shared" si="54"/>
        <v>0</v>
      </c>
      <c r="G54" s="132">
        <f>'4a. OEB_Adjustment_Input_Sheet'!H92</f>
        <v>148.5</v>
      </c>
      <c r="H54" s="165">
        <f>'4a. OEB_Adjustment_Input_Sheet'!I92</f>
        <v>151.5</v>
      </c>
      <c r="I54" s="178">
        <f>'4a. OEB_Adjustment_Input_Sheet'!J92</f>
        <v>151.5</v>
      </c>
      <c r="J54" s="149">
        <f t="shared" si="55"/>
        <v>0</v>
      </c>
      <c r="K54" s="132">
        <f>'4a. OEB_Adjustment_Input_Sheet'!L92</f>
        <v>151.5</v>
      </c>
      <c r="L54" s="165">
        <f>'4a. OEB_Adjustment_Input_Sheet'!M92</f>
        <v>152.1</v>
      </c>
      <c r="M54" s="178">
        <f>'4a. OEB_Adjustment_Input_Sheet'!N92</f>
        <v>152.1</v>
      </c>
      <c r="N54" s="149">
        <f t="shared" si="56"/>
        <v>0</v>
      </c>
      <c r="O54" s="132">
        <f>'4a. OEB_Adjustment_Input_Sheet'!P92</f>
        <v>152.1</v>
      </c>
      <c r="P54" s="165">
        <f>'4a. OEB_Adjustment_Input_Sheet'!Q92</f>
        <v>151.69999999999999</v>
      </c>
      <c r="Q54" s="178">
        <f>'4a. OEB_Adjustment_Input_Sheet'!R92</f>
        <v>151.69999999999999</v>
      </c>
      <c r="R54" s="149">
        <f t="shared" si="57"/>
        <v>0</v>
      </c>
      <c r="S54" s="132">
        <f>'4a. OEB_Adjustment_Input_Sheet'!T92</f>
        <v>151.69999999999999</v>
      </c>
      <c r="T54" s="165">
        <f>'4a. OEB_Adjustment_Input_Sheet'!U92</f>
        <v>123</v>
      </c>
      <c r="U54" s="178">
        <f>'4a. OEB_Adjustment_Input_Sheet'!V92</f>
        <v>123</v>
      </c>
      <c r="V54" s="149">
        <f>W54-U54</f>
        <v>0</v>
      </c>
      <c r="W54" s="132">
        <f>'4a. OEB_Adjustment_Input_Sheet'!X92</f>
        <v>123</v>
      </c>
    </row>
    <row r="55" spans="2:23" ht="15.5">
      <c r="B55" s="44">
        <v>33</v>
      </c>
      <c r="C55" s="219" t="s">
        <v>199</v>
      </c>
      <c r="D55" s="165">
        <f>'4a. OEB_Adjustment_Input_Sheet'!E93</f>
        <v>98</v>
      </c>
      <c r="E55" s="178">
        <f>'4a. OEB_Adjustment_Input_Sheet'!F93</f>
        <v>98</v>
      </c>
      <c r="F55" s="149">
        <f t="shared" si="54"/>
        <v>0</v>
      </c>
      <c r="G55" s="132">
        <f>'4a. OEB_Adjustment_Input_Sheet'!H93</f>
        <v>98</v>
      </c>
      <c r="H55" s="165">
        <f>'4a. OEB_Adjustment_Input_Sheet'!I93</f>
        <v>101.4</v>
      </c>
      <c r="I55" s="178">
        <f>'4a. OEB_Adjustment_Input_Sheet'!J93</f>
        <v>101.4</v>
      </c>
      <c r="J55" s="149">
        <f t="shared" si="55"/>
        <v>0</v>
      </c>
      <c r="K55" s="132">
        <f>'4a. OEB_Adjustment_Input_Sheet'!L93</f>
        <v>101.4</v>
      </c>
      <c r="L55" s="165">
        <f>'4a. OEB_Adjustment_Input_Sheet'!M93</f>
        <v>103.2</v>
      </c>
      <c r="M55" s="178">
        <f>'4a. OEB_Adjustment_Input_Sheet'!N93</f>
        <v>103.2</v>
      </c>
      <c r="N55" s="149">
        <f t="shared" si="56"/>
        <v>0</v>
      </c>
      <c r="O55" s="132">
        <f>'4a. OEB_Adjustment_Input_Sheet'!P93</f>
        <v>103.2</v>
      </c>
      <c r="P55" s="165">
        <f>'4a. OEB_Adjustment_Input_Sheet'!Q93</f>
        <v>103.8</v>
      </c>
      <c r="Q55" s="178">
        <f>'4a. OEB_Adjustment_Input_Sheet'!R93</f>
        <v>103.8</v>
      </c>
      <c r="R55" s="149">
        <f t="shared" si="57"/>
        <v>0</v>
      </c>
      <c r="S55" s="132">
        <f>'4a. OEB_Adjustment_Input_Sheet'!T93</f>
        <v>103.8</v>
      </c>
      <c r="T55" s="165">
        <f>'4a. OEB_Adjustment_Input_Sheet'!U93</f>
        <v>104.2</v>
      </c>
      <c r="U55" s="178">
        <f>'4a. OEB_Adjustment_Input_Sheet'!V93</f>
        <v>104.2</v>
      </c>
      <c r="V55" s="149">
        <f t="shared" ref="V55:V57" si="58">W55-U55</f>
        <v>0</v>
      </c>
      <c r="W55" s="132">
        <f>'4a. OEB_Adjustment_Input_Sheet'!X93</f>
        <v>104.2</v>
      </c>
    </row>
    <row r="56" spans="2:23" ht="15.5">
      <c r="B56" s="44">
        <v>34</v>
      </c>
      <c r="C56" s="219" t="s">
        <v>200</v>
      </c>
      <c r="D56" s="165">
        <f>'4a. OEB_Adjustment_Input_Sheet'!E95</f>
        <v>34.987087916248633</v>
      </c>
      <c r="E56" s="178">
        <f>'4a. OEB_Adjustment_Input_Sheet'!F95</f>
        <v>34.987087916248633</v>
      </c>
      <c r="F56" s="149">
        <f t="shared" si="54"/>
        <v>0</v>
      </c>
      <c r="G56" s="132">
        <f>'4a. OEB_Adjustment_Input_Sheet'!H95</f>
        <v>34.987087916248633</v>
      </c>
      <c r="H56" s="165">
        <f>'4a. OEB_Adjustment_Input_Sheet'!I95</f>
        <v>34.153834810701603</v>
      </c>
      <c r="I56" s="178">
        <f>'4a. OEB_Adjustment_Input_Sheet'!J95</f>
        <v>34.153834810701603</v>
      </c>
      <c r="J56" s="149">
        <f t="shared" si="55"/>
        <v>0</v>
      </c>
      <c r="K56" s="132">
        <f>'4a. OEB_Adjustment_Input_Sheet'!L95</f>
        <v>34.153834810701603</v>
      </c>
      <c r="L56" s="165">
        <f>'4a. OEB_Adjustment_Input_Sheet'!M95</f>
        <v>34.392555451885116</v>
      </c>
      <c r="M56" s="178">
        <f>'4a. OEB_Adjustment_Input_Sheet'!N95</f>
        <v>34.392555451885116</v>
      </c>
      <c r="N56" s="149">
        <f t="shared" si="56"/>
        <v>0</v>
      </c>
      <c r="O56" s="132">
        <f>'4a. OEB_Adjustment_Input_Sheet'!P95</f>
        <v>34.392555451885116</v>
      </c>
      <c r="P56" s="165">
        <f>'4a. OEB_Adjustment_Input_Sheet'!Q95</f>
        <v>33.145802940282465</v>
      </c>
      <c r="Q56" s="178">
        <f>'4a. OEB_Adjustment_Input_Sheet'!R95</f>
        <v>33.145802940282465</v>
      </c>
      <c r="R56" s="149">
        <f t="shared" si="57"/>
        <v>0</v>
      </c>
      <c r="S56" s="132">
        <f>'4a. OEB_Adjustment_Input_Sheet'!T95</f>
        <v>33.145802940282465</v>
      </c>
      <c r="T56" s="165">
        <f>'4a. OEB_Adjustment_Input_Sheet'!U95</f>
        <v>32.301558091819999</v>
      </c>
      <c r="U56" s="178">
        <f>'4a. OEB_Adjustment_Input_Sheet'!V95</f>
        <v>32.301558091819999</v>
      </c>
      <c r="V56" s="149">
        <f t="shared" si="58"/>
        <v>0</v>
      </c>
      <c r="W56" s="132">
        <f>'4a. OEB_Adjustment_Input_Sheet'!X95</f>
        <v>32.301558091819999</v>
      </c>
    </row>
    <row r="57" spans="2:23" ht="15.5">
      <c r="B57" s="44">
        <v>35</v>
      </c>
      <c r="C57" s="219" t="s">
        <v>201</v>
      </c>
      <c r="D57" s="245">
        <f>'4a. OEB_Adjustment_Input_Sheet'!E96</f>
        <v>0</v>
      </c>
      <c r="E57" s="436">
        <f>'4a. OEB_Adjustment_Input_Sheet'!F96</f>
        <v>0</v>
      </c>
      <c r="F57" s="149">
        <f t="shared" si="54"/>
        <v>0</v>
      </c>
      <c r="G57" s="133">
        <f>'4a. OEB_Adjustment_Input_Sheet'!H96</f>
        <v>0</v>
      </c>
      <c r="H57" s="245">
        <f>'4a. OEB_Adjustment_Input_Sheet'!I96</f>
        <v>0</v>
      </c>
      <c r="I57" s="436">
        <f>'4a. OEB_Adjustment_Input_Sheet'!J96</f>
        <v>0</v>
      </c>
      <c r="J57" s="149">
        <f t="shared" si="55"/>
        <v>0</v>
      </c>
      <c r="K57" s="133">
        <f>'4a. OEB_Adjustment_Input_Sheet'!L96</f>
        <v>0</v>
      </c>
      <c r="L57" s="245">
        <f>'4a. OEB_Adjustment_Input_Sheet'!M96</f>
        <v>6.1450376204296653</v>
      </c>
      <c r="M57" s="436">
        <f>'4a. OEB_Adjustment_Input_Sheet'!N96</f>
        <v>6.1450376204296653</v>
      </c>
      <c r="N57" s="149">
        <f t="shared" si="56"/>
        <v>0</v>
      </c>
      <c r="O57" s="133">
        <f>'4a. OEB_Adjustment_Input_Sheet'!P96</f>
        <v>6.1450376204296653</v>
      </c>
      <c r="P57" s="245">
        <f>'4a. OEB_Adjustment_Input_Sheet'!Q96</f>
        <v>6.3312143495101321</v>
      </c>
      <c r="Q57" s="436">
        <f>'4a. OEB_Adjustment_Input_Sheet'!R96</f>
        <v>6.3312143495101321</v>
      </c>
      <c r="R57" s="149">
        <f t="shared" si="57"/>
        <v>0</v>
      </c>
      <c r="S57" s="133">
        <f>'4a. OEB_Adjustment_Input_Sheet'!T96</f>
        <v>6.3312143495101321</v>
      </c>
      <c r="T57" s="245">
        <f>'4a. OEB_Adjustment_Input_Sheet'!U96</f>
        <v>6.8760287295811846</v>
      </c>
      <c r="U57" s="436">
        <f>'4a. OEB_Adjustment_Input_Sheet'!V96</f>
        <v>6.8760287295811846</v>
      </c>
      <c r="V57" s="149">
        <f t="shared" si="58"/>
        <v>0</v>
      </c>
      <c r="W57" s="133">
        <f>'4a. OEB_Adjustment_Input_Sheet'!X96</f>
        <v>6.8760287295811846</v>
      </c>
    </row>
    <row r="58" spans="2:23" ht="16" thickBot="1">
      <c r="B58" s="45">
        <v>36</v>
      </c>
      <c r="C58" s="97" t="s">
        <v>110</v>
      </c>
      <c r="D58" s="134">
        <f>SUM(D51:D57)</f>
        <v>1634.9411088744275</v>
      </c>
      <c r="E58" s="504">
        <f t="shared" ref="E58" si="59">SUM(E51:E57)</f>
        <v>1621.225985028354</v>
      </c>
      <c r="F58" s="528">
        <f t="shared" si="54"/>
        <v>0</v>
      </c>
      <c r="G58" s="135">
        <f>SUM(G51:G57)</f>
        <v>1621.225985028354</v>
      </c>
      <c r="H58" s="176">
        <f>SUM(H51:H57)</f>
        <v>1529.2260249025878</v>
      </c>
      <c r="I58" s="150">
        <f t="shared" ref="I58" si="60">SUM(I51:I57)</f>
        <v>1510.4963414809699</v>
      </c>
      <c r="J58" s="180">
        <f>K58-I58</f>
        <v>0</v>
      </c>
      <c r="K58" s="135">
        <f>SUM(K51:K57)</f>
        <v>1510.4963414809699</v>
      </c>
      <c r="L58" s="176">
        <f>SUM(L51:L57)</f>
        <v>1536.6871343039177</v>
      </c>
      <c r="M58" s="150">
        <f t="shared" ref="M58" si="61">SUM(M51:M57)</f>
        <v>1516.4255025937432</v>
      </c>
      <c r="N58" s="528">
        <f t="shared" si="56"/>
        <v>0</v>
      </c>
      <c r="O58" s="135">
        <f>SUM(O51:O57)</f>
        <v>1516.4255025937432</v>
      </c>
      <c r="P58" s="134">
        <f>SUM(P51:P57)</f>
        <v>1619.1693454063973</v>
      </c>
      <c r="Q58" s="504">
        <f t="shared" ref="Q58" si="62">SUM(Q51:Q57)</f>
        <v>1594.8856707360962</v>
      </c>
      <c r="R58" s="528">
        <f t="shared" si="57"/>
        <v>0</v>
      </c>
      <c r="S58" s="135">
        <f>SUM(S51:S57)</f>
        <v>1594.8856707360962</v>
      </c>
      <c r="T58" s="134">
        <f>SUM(T51:T57)</f>
        <v>1733.2188857930948</v>
      </c>
      <c r="U58" s="504">
        <f t="shared" ref="U58" si="63">SUM(U51:U57)</f>
        <v>1708.6462618195114</v>
      </c>
      <c r="V58" s="180">
        <f>W58-U58</f>
        <v>0</v>
      </c>
      <c r="W58" s="135">
        <f>SUM(W51:W57)</f>
        <v>1708.6462618195114</v>
      </c>
    </row>
    <row r="59" spans="2:23"/>
    <row r="60" spans="2:23" ht="20">
      <c r="B60" s="334" t="s">
        <v>173</v>
      </c>
      <c r="D60" s="332"/>
      <c r="E60" s="332"/>
      <c r="H60" s="332"/>
      <c r="I60" s="332"/>
      <c r="L60" s="332"/>
      <c r="M60" s="332"/>
      <c r="P60" s="332"/>
      <c r="Q60" s="332"/>
      <c r="S60" s="23"/>
    </row>
  </sheetData>
  <mergeCells count="6">
    <mergeCell ref="D6:W6"/>
    <mergeCell ref="D7:G7"/>
    <mergeCell ref="T7:W7"/>
    <mergeCell ref="P7:S7"/>
    <mergeCell ref="L7:O7"/>
    <mergeCell ref="H7:K7"/>
  </mergeCells>
  <pageMargins left="1" right="1" top="1" bottom="1" header="0.5" footer="0.5"/>
  <pageSetup paperSize="17" scale="46" orientation="landscape" r:id="rId1"/>
  <headerFooter>
    <oddHeader>&amp;COPG Regulatory Income Taxes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0.79998168889431442"/>
  </sheetPr>
  <dimension ref="A1:X1048576"/>
  <sheetViews>
    <sheetView showGridLines="0" view="pageBreakPreview" zoomScale="55" zoomScaleNormal="70" zoomScaleSheetLayoutView="55" workbookViewId="0">
      <selection activeCell="B2" sqref="B2"/>
    </sheetView>
  </sheetViews>
  <sheetFormatPr defaultColWidth="0" defaultRowHeight="15.5" zeroHeight="1"/>
  <cols>
    <col min="1" max="1" width="2.7265625" style="3" customWidth="1"/>
    <col min="2" max="2" width="6.453125" style="3" bestFit="1" customWidth="1"/>
    <col min="3" max="3" width="39.54296875" style="3" customWidth="1"/>
    <col min="4" max="23" width="16.7265625" style="3" customWidth="1"/>
    <col min="24" max="24" width="8.7265625" style="3" customWidth="1"/>
    <col min="25" max="16384" width="9.26953125" style="3" hidden="1"/>
  </cols>
  <sheetData>
    <row r="1" spans="1:24" ht="15.75" customHeight="1">
      <c r="A1" s="2"/>
      <c r="B1" s="396" t="s">
        <v>202</v>
      </c>
      <c r="C1" s="396"/>
      <c r="D1" s="396"/>
      <c r="E1" s="533"/>
      <c r="F1" s="396"/>
      <c r="G1" s="396"/>
      <c r="H1" s="396"/>
      <c r="I1" s="533"/>
      <c r="J1" s="396"/>
      <c r="K1" s="396"/>
      <c r="L1" s="396"/>
      <c r="M1" s="533"/>
      <c r="N1" s="396"/>
      <c r="O1" s="396"/>
      <c r="P1" s="396"/>
      <c r="Q1" s="533"/>
      <c r="R1" s="396"/>
      <c r="S1" s="396"/>
      <c r="T1" s="396"/>
      <c r="U1" s="533"/>
      <c r="V1" s="396"/>
      <c r="W1" s="389" t="str">
        <f>'1. Cover'!M1</f>
        <v>Updated: 2021-07-16</v>
      </c>
      <c r="X1" s="2"/>
    </row>
    <row r="2" spans="1:24" ht="15.75" customHeight="1">
      <c r="A2" s="2"/>
      <c r="B2" s="592" t="s">
        <v>291</v>
      </c>
      <c r="C2" s="396"/>
      <c r="D2" s="396"/>
      <c r="E2" s="533"/>
      <c r="F2" s="396"/>
      <c r="G2" s="396"/>
      <c r="H2" s="396"/>
      <c r="I2" s="533"/>
      <c r="J2" s="396"/>
      <c r="K2" s="396"/>
      <c r="L2" s="396"/>
      <c r="M2" s="533"/>
      <c r="N2" s="396"/>
      <c r="O2" s="396"/>
      <c r="P2" s="396"/>
      <c r="Q2" s="533"/>
      <c r="R2" s="396"/>
      <c r="S2" s="396"/>
      <c r="T2" s="396"/>
      <c r="U2" s="533"/>
      <c r="V2" s="396"/>
      <c r="W2" s="389" t="str">
        <f>'1. Cover'!M2</f>
        <v>EB-2020-0290</v>
      </c>
      <c r="X2" s="2"/>
    </row>
    <row r="3" spans="1:24" ht="15.75" customHeight="1">
      <c r="A3" s="2"/>
      <c r="B3" s="396"/>
      <c r="C3" s="396"/>
      <c r="D3" s="396"/>
      <c r="E3" s="533"/>
      <c r="F3" s="396"/>
      <c r="G3" s="396"/>
      <c r="H3" s="396"/>
      <c r="I3" s="533"/>
      <c r="J3" s="396"/>
      <c r="K3" s="396"/>
      <c r="L3" s="396"/>
      <c r="M3" s="533"/>
      <c r="N3" s="396"/>
      <c r="O3" s="396"/>
      <c r="P3" s="396"/>
      <c r="Q3" s="533"/>
      <c r="R3" s="396"/>
      <c r="S3" s="396"/>
      <c r="T3" s="396"/>
      <c r="U3" s="533"/>
      <c r="V3" s="396"/>
      <c r="W3" s="389" t="str">
        <f>'1. Cover'!M3</f>
        <v>Draft Payment Amounts Order</v>
      </c>
      <c r="X3" s="2"/>
    </row>
    <row r="4" spans="1:24" ht="15.75" customHeight="1">
      <c r="A4" s="2"/>
      <c r="B4" s="396"/>
      <c r="C4" s="396"/>
      <c r="D4" s="396"/>
      <c r="E4" s="533"/>
      <c r="F4" s="396"/>
      <c r="G4" s="396"/>
      <c r="H4" s="396"/>
      <c r="I4" s="533"/>
      <c r="J4" s="396"/>
      <c r="K4" s="396"/>
      <c r="L4" s="396"/>
      <c r="M4" s="533"/>
      <c r="N4" s="396"/>
      <c r="O4" s="396"/>
      <c r="P4" s="396"/>
      <c r="Q4" s="533"/>
      <c r="R4" s="396"/>
      <c r="S4" s="396"/>
      <c r="T4" s="396"/>
      <c r="U4" s="533"/>
      <c r="V4" s="396"/>
      <c r="W4" s="389" t="str">
        <f>'1. Cover'!M4</f>
        <v>Appendix G</v>
      </c>
      <c r="X4" s="2"/>
    </row>
    <row r="5" spans="1:24" ht="15.75" customHeight="1" thickBot="1">
      <c r="A5" s="2"/>
      <c r="B5" s="396"/>
      <c r="C5" s="396"/>
      <c r="D5" s="396"/>
      <c r="E5" s="533"/>
      <c r="F5" s="396"/>
      <c r="G5" s="396"/>
      <c r="H5" s="396"/>
      <c r="I5" s="533"/>
      <c r="J5" s="396"/>
      <c r="K5" s="396"/>
      <c r="L5" s="396"/>
      <c r="M5" s="533"/>
      <c r="N5" s="396"/>
      <c r="O5" s="396"/>
      <c r="P5" s="396"/>
      <c r="Q5" s="533"/>
      <c r="R5" s="396"/>
      <c r="S5" s="396"/>
      <c r="T5" s="396"/>
      <c r="U5" s="533"/>
      <c r="V5" s="396"/>
      <c r="W5" s="396"/>
      <c r="X5" s="2"/>
    </row>
    <row r="6" spans="1:24" ht="15.75" customHeight="1" thickBot="1">
      <c r="A6" s="35"/>
      <c r="B6" s="18"/>
      <c r="C6" s="18"/>
      <c r="D6" s="611" t="s">
        <v>61</v>
      </c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3"/>
      <c r="X6" s="35"/>
    </row>
    <row r="7" spans="1:24" ht="17.25" customHeight="1">
      <c r="A7" s="35"/>
      <c r="B7" s="43"/>
      <c r="C7" s="395"/>
      <c r="D7" s="616">
        <v>2022</v>
      </c>
      <c r="E7" s="610"/>
      <c r="F7" s="610"/>
      <c r="G7" s="618"/>
      <c r="H7" s="610">
        <v>2023</v>
      </c>
      <c r="I7" s="610"/>
      <c r="J7" s="610"/>
      <c r="K7" s="618"/>
      <c r="L7" s="616">
        <v>2024</v>
      </c>
      <c r="M7" s="610"/>
      <c r="N7" s="610"/>
      <c r="O7" s="618"/>
      <c r="P7" s="616">
        <v>2025</v>
      </c>
      <c r="Q7" s="610"/>
      <c r="R7" s="610"/>
      <c r="S7" s="618"/>
      <c r="T7" s="616">
        <v>2026</v>
      </c>
      <c r="U7" s="610"/>
      <c r="V7" s="610"/>
      <c r="W7" s="618"/>
      <c r="X7" s="35"/>
    </row>
    <row r="8" spans="1:24" ht="17.25" customHeight="1">
      <c r="A8" s="35"/>
      <c r="B8" s="40" t="s">
        <v>22</v>
      </c>
      <c r="C8" s="42"/>
      <c r="D8" s="202" t="s">
        <v>23</v>
      </c>
      <c r="E8" s="410" t="s">
        <v>266</v>
      </c>
      <c r="F8" s="410" t="s">
        <v>24</v>
      </c>
      <c r="G8" s="474" t="s">
        <v>24</v>
      </c>
      <c r="H8" s="410" t="s">
        <v>23</v>
      </c>
      <c r="I8" s="410" t="s">
        <v>266</v>
      </c>
      <c r="J8" s="410" t="s">
        <v>24</v>
      </c>
      <c r="K8" s="474" t="s">
        <v>24</v>
      </c>
      <c r="L8" s="202" t="s">
        <v>23</v>
      </c>
      <c r="M8" s="410" t="s">
        <v>268</v>
      </c>
      <c r="N8" s="410" t="s">
        <v>24</v>
      </c>
      <c r="O8" s="474" t="s">
        <v>24</v>
      </c>
      <c r="P8" s="202" t="s">
        <v>23</v>
      </c>
      <c r="Q8" s="410" t="s">
        <v>268</v>
      </c>
      <c r="R8" s="410" t="s">
        <v>24</v>
      </c>
      <c r="S8" s="474" t="s">
        <v>24</v>
      </c>
      <c r="T8" s="202" t="s">
        <v>23</v>
      </c>
      <c r="U8" s="410" t="s">
        <v>268</v>
      </c>
      <c r="V8" s="410" t="s">
        <v>24</v>
      </c>
      <c r="W8" s="474" t="s">
        <v>24</v>
      </c>
      <c r="X8" s="35"/>
    </row>
    <row r="9" spans="1:24" ht="17.25" customHeight="1" thickBot="1">
      <c r="A9" s="35"/>
      <c r="B9" s="20" t="s">
        <v>7</v>
      </c>
      <c r="C9" s="19" t="s">
        <v>25</v>
      </c>
      <c r="D9" s="255">
        <f>'4a. OEB_Adjustment_Input_Sheet'!$E$9</f>
        <v>44196</v>
      </c>
      <c r="E9" s="254" t="s">
        <v>269</v>
      </c>
      <c r="F9" s="174" t="s">
        <v>27</v>
      </c>
      <c r="G9" s="11" t="s">
        <v>28</v>
      </c>
      <c r="H9" s="255">
        <f>'4a. OEB_Adjustment_Input_Sheet'!$E$9</f>
        <v>44196</v>
      </c>
      <c r="I9" s="254" t="s">
        <v>269</v>
      </c>
      <c r="J9" s="174" t="s">
        <v>27</v>
      </c>
      <c r="K9" s="11" t="s">
        <v>28</v>
      </c>
      <c r="L9" s="255">
        <f>'4a. OEB_Adjustment_Input_Sheet'!$E$9</f>
        <v>44196</v>
      </c>
      <c r="M9" s="254" t="s">
        <v>269</v>
      </c>
      <c r="N9" s="174" t="s">
        <v>27</v>
      </c>
      <c r="O9" s="11" t="s">
        <v>28</v>
      </c>
      <c r="P9" s="255">
        <f>'4a. OEB_Adjustment_Input_Sheet'!$E$9</f>
        <v>44196</v>
      </c>
      <c r="Q9" s="174" t="s">
        <v>269</v>
      </c>
      <c r="R9" s="174" t="s">
        <v>27</v>
      </c>
      <c r="S9" s="11" t="s">
        <v>28</v>
      </c>
      <c r="T9" s="255">
        <f>'4a. OEB_Adjustment_Input_Sheet'!$E$9</f>
        <v>44196</v>
      </c>
      <c r="U9" s="174" t="s">
        <v>269</v>
      </c>
      <c r="V9" s="174" t="s">
        <v>27</v>
      </c>
      <c r="W9" s="11" t="s">
        <v>28</v>
      </c>
      <c r="X9" s="35"/>
    </row>
    <row r="10" spans="1:24">
      <c r="A10" s="2"/>
      <c r="B10" s="475"/>
      <c r="C10" s="582"/>
      <c r="D10" s="170" t="s">
        <v>29</v>
      </c>
      <c r="E10" s="170" t="s">
        <v>30</v>
      </c>
      <c r="F10" s="579" t="s">
        <v>283</v>
      </c>
      <c r="G10" s="172" t="s">
        <v>31</v>
      </c>
      <c r="H10" s="586" t="s">
        <v>284</v>
      </c>
      <c r="I10" s="170" t="s">
        <v>32</v>
      </c>
      <c r="J10" s="171" t="s">
        <v>33</v>
      </c>
      <c r="K10" s="172" t="s">
        <v>34</v>
      </c>
      <c r="L10" s="170" t="s">
        <v>35</v>
      </c>
      <c r="M10" s="170" t="s">
        <v>36</v>
      </c>
      <c r="N10" s="171" t="s">
        <v>37</v>
      </c>
      <c r="O10" s="172" t="s">
        <v>38</v>
      </c>
      <c r="P10" s="170" t="s">
        <v>39</v>
      </c>
      <c r="Q10" s="170" t="s">
        <v>40</v>
      </c>
      <c r="R10" s="171" t="s">
        <v>41</v>
      </c>
      <c r="S10" s="172" t="s">
        <v>278</v>
      </c>
      <c r="T10" s="170" t="s">
        <v>279</v>
      </c>
      <c r="U10" s="170" t="s">
        <v>280</v>
      </c>
      <c r="V10" s="171" t="s">
        <v>281</v>
      </c>
      <c r="W10" s="172" t="s">
        <v>282</v>
      </c>
      <c r="X10" s="2"/>
    </row>
    <row r="11" spans="1:24" ht="16" thickBot="1">
      <c r="A11" s="2"/>
      <c r="B11" s="477" t="s">
        <v>203</v>
      </c>
      <c r="C11" s="21"/>
      <c r="D11" s="177"/>
      <c r="E11" s="38"/>
      <c r="F11" s="157"/>
      <c r="G11" s="158"/>
      <c r="H11" s="38"/>
      <c r="I11" s="38"/>
      <c r="J11" s="157"/>
      <c r="K11" s="158"/>
      <c r="L11" s="177"/>
      <c r="M11" s="38"/>
      <c r="N11" s="157"/>
      <c r="O11" s="158"/>
      <c r="P11" s="177"/>
      <c r="Q11" s="38"/>
      <c r="R11" s="157"/>
      <c r="S11" s="158"/>
      <c r="T11" s="177"/>
      <c r="U11" s="38"/>
      <c r="V11" s="157"/>
      <c r="W11" s="158"/>
      <c r="X11" s="39"/>
    </row>
    <row r="12" spans="1:24">
      <c r="A12" s="2"/>
      <c r="B12" s="478">
        <f>MAX(B6:B11)+1</f>
        <v>1</v>
      </c>
      <c r="C12" s="539" t="s">
        <v>204</v>
      </c>
      <c r="D12" s="143">
        <f>'4a. OEB_Adjustment_Input_Sheet'!E20*'5. Rate_Base_&amp;_Cost_of_Capital'!D13</f>
        <v>2.8996627571257081</v>
      </c>
      <c r="E12" s="520">
        <f>'4a. OEB_Adjustment_Input_Sheet'!F20*'5. Rate_Base_&amp;_Cost_of_Capital'!E13</f>
        <v>2.8947701700578174</v>
      </c>
      <c r="F12" s="189">
        <f t="shared" ref="F12:F17" si="0">G12-E12</f>
        <v>0</v>
      </c>
      <c r="G12" s="479">
        <f>'4a. OEB_Adjustment_Input_Sheet'!H20*'5. Rate_Base_&amp;_Cost_of_Capital'!G13</f>
        <v>2.8947701700578174</v>
      </c>
      <c r="H12" s="143">
        <f>'4a. OEB_Adjustment_Input_Sheet'!I20*'5. Rate_Base_&amp;_Cost_of_Capital'!H13</f>
        <v>3.0409875038925098</v>
      </c>
      <c r="I12" s="520">
        <f>'4a. OEB_Adjustment_Input_Sheet'!J20*'5. Rate_Base_&amp;_Cost_of_Capital'!I13</f>
        <v>3.0264913648758087</v>
      </c>
      <c r="J12" s="189">
        <f t="shared" ref="J12:J17" si="1">K12-I12</f>
        <v>0</v>
      </c>
      <c r="K12" s="479">
        <f>'4a. OEB_Adjustment_Input_Sheet'!L20*'5. Rate_Base_&amp;_Cost_of_Capital'!K13</f>
        <v>3.0264913648758087</v>
      </c>
      <c r="L12" s="143">
        <f>'4a. OEB_Adjustment_Input_Sheet'!M20*'5. Rate_Base_&amp;_Cost_of_Capital'!L13</f>
        <v>3.5850052378607224</v>
      </c>
      <c r="M12" s="520">
        <f>'4a. OEB_Adjustment_Input_Sheet'!N20*'5. Rate_Base_&amp;_Cost_of_Capital'!M13</f>
        <v>3.5655945968903842</v>
      </c>
      <c r="N12" s="189">
        <f>O12-M12</f>
        <v>0</v>
      </c>
      <c r="O12" s="479">
        <f>'4a. OEB_Adjustment_Input_Sheet'!P20*'5. Rate_Base_&amp;_Cost_of_Capital'!O13</f>
        <v>3.5655945968903842</v>
      </c>
      <c r="P12" s="143">
        <f>'4a. OEB_Adjustment_Input_Sheet'!Q20*'5. Rate_Base_&amp;_Cost_of_Capital'!P13</f>
        <v>3.9699631056119249</v>
      </c>
      <c r="Q12" s="520">
        <f>'4a. OEB_Adjustment_Input_Sheet'!R20*'5. Rate_Base_&amp;_Cost_of_Capital'!Q13</f>
        <v>3.9440066644639815</v>
      </c>
      <c r="R12" s="189">
        <f t="shared" ref="R12:R17" si="2">S12-Q12</f>
        <v>0</v>
      </c>
      <c r="S12" s="479">
        <f>'4a. OEB_Adjustment_Input_Sheet'!T20*'5. Rate_Base_&amp;_Cost_of_Capital'!S13</f>
        <v>3.9440066644639815</v>
      </c>
      <c r="T12" s="143">
        <f>'4a. OEB_Adjustment_Input_Sheet'!U20*'5. Rate_Base_&amp;_Cost_of_Capital'!T13</f>
        <v>4.3394417734402095</v>
      </c>
      <c r="U12" s="520">
        <f>'4a. OEB_Adjustment_Input_Sheet'!V20*'5. Rate_Base_&amp;_Cost_of_Capital'!U13</f>
        <v>4.3074552930917642</v>
      </c>
      <c r="V12" s="189">
        <f t="shared" ref="V12:V17" si="3">W12-U12</f>
        <v>0</v>
      </c>
      <c r="W12" s="479">
        <f>'4a. OEB_Adjustment_Input_Sheet'!X20*'5. Rate_Base_&amp;_Cost_of_Capital'!W13</f>
        <v>4.3074552930917642</v>
      </c>
      <c r="X12" s="39"/>
    </row>
    <row r="13" spans="1:24">
      <c r="A13" s="2"/>
      <c r="B13" s="478">
        <f>MAX(B6:B12)+1</f>
        <v>2</v>
      </c>
      <c r="C13" s="539" t="s">
        <v>205</v>
      </c>
      <c r="D13" s="145">
        <f>'5. Rate_Base_&amp;_Cost_of_Capital'!D39+'5. Rate_Base_&amp;_Cost_of_Capital'!D40</f>
        <v>154.02299300568734</v>
      </c>
      <c r="E13" s="521">
        <f>'5. Rate_Base_&amp;_Cost_of_Capital'!E39+'5. Rate_Base_&amp;_Cost_of_Capital'!E40</f>
        <v>169.00519605760002</v>
      </c>
      <c r="F13" s="324">
        <f t="shared" si="0"/>
        <v>0</v>
      </c>
      <c r="G13" s="480">
        <f>'5. Rate_Base_&amp;_Cost_of_Capital'!G39+'5. Rate_Base_&amp;_Cost_of_Capital'!G40</f>
        <v>169.00519605760002</v>
      </c>
      <c r="H13" s="145">
        <f>'5. Rate_Base_&amp;_Cost_of_Capital'!H39+'5. Rate_Base_&amp;_Cost_of_Capital'!H40</f>
        <v>151.38083818622269</v>
      </c>
      <c r="I13" s="521">
        <f>'5. Rate_Base_&amp;_Cost_of_Capital'!I39+'5. Rate_Base_&amp;_Cost_of_Capital'!I40</f>
        <v>165.0322291655522</v>
      </c>
      <c r="J13" s="324">
        <f t="shared" si="1"/>
        <v>0</v>
      </c>
      <c r="K13" s="480">
        <f>'5. Rate_Base_&amp;_Cost_of_Capital'!K39+'5. Rate_Base_&amp;_Cost_of_Capital'!K40</f>
        <v>165.03222916555214</v>
      </c>
      <c r="L13" s="145">
        <f>'5. Rate_Base_&amp;_Cost_of_Capital'!L39+'5. Rate_Base_&amp;_Cost_of_Capital'!L40</f>
        <v>201.43033926800192</v>
      </c>
      <c r="M13" s="521">
        <f>'5. Rate_Base_&amp;_Cost_of_Capital'!M39+'5. Rate_Base_&amp;_Cost_of_Capital'!M40</f>
        <v>218.92995578131416</v>
      </c>
      <c r="N13" s="324">
        <f>O13-M13</f>
        <v>0</v>
      </c>
      <c r="O13" s="480">
        <f>'5. Rate_Base_&amp;_Cost_of_Capital'!O39+'5. Rate_Base_&amp;_Cost_of_Capital'!O40</f>
        <v>218.92995578131411</v>
      </c>
      <c r="P13" s="145">
        <f>'5. Rate_Base_&amp;_Cost_of_Capital'!P39+'5. Rate_Base_&amp;_Cost_of_Capital'!P40</f>
        <v>225.64222645442044</v>
      </c>
      <c r="Q13" s="521">
        <f>'5. Rate_Base_&amp;_Cost_of_Capital'!Q39+'5. Rate_Base_&amp;_Cost_of_Capital'!Q40</f>
        <v>244.43272469271335</v>
      </c>
      <c r="R13" s="324">
        <f t="shared" si="2"/>
        <v>0</v>
      </c>
      <c r="S13" s="480">
        <f>'5. Rate_Base_&amp;_Cost_of_Capital'!S39+'5. Rate_Base_&amp;_Cost_of_Capital'!S40</f>
        <v>244.43272469271335</v>
      </c>
      <c r="T13" s="145">
        <f>'5. Rate_Base_&amp;_Cost_of_Capital'!T39+'5. Rate_Base_&amp;_Cost_of_Capital'!T40</f>
        <v>241.08940988916206</v>
      </c>
      <c r="U13" s="521">
        <f>'5. Rate_Base_&amp;_Cost_of_Capital'!U39+'5. Rate_Base_&amp;_Cost_of_Capital'!U40</f>
        <v>260.55216709089308</v>
      </c>
      <c r="V13" s="324">
        <f t="shared" si="3"/>
        <v>0</v>
      </c>
      <c r="W13" s="480">
        <f>'5. Rate_Base_&amp;_Cost_of_Capital'!W39+'5. Rate_Base_&amp;_Cost_of_Capital'!W40</f>
        <v>260.55216709089314</v>
      </c>
      <c r="X13" s="39"/>
    </row>
    <row r="14" spans="1:24">
      <c r="A14" s="2"/>
      <c r="B14" s="478">
        <f>MAX(B6:B13)+1</f>
        <v>3</v>
      </c>
      <c r="C14" s="36" t="s">
        <v>272</v>
      </c>
      <c r="D14" s="145">
        <f>'5. Rate_Base_&amp;_Cost_of_Capital'!D36</f>
        <v>360.57099893313062</v>
      </c>
      <c r="E14" s="521">
        <f>'5. Rate_Base_&amp;_Cost_of_Capital'!E36</f>
        <v>312.61933177157471</v>
      </c>
      <c r="F14" s="324">
        <f t="shared" si="0"/>
        <v>0</v>
      </c>
      <c r="G14" s="480">
        <f>'5. Rate_Base_&amp;_Cost_of_Capital'!G36</f>
        <v>312.61933177157476</v>
      </c>
      <c r="H14" s="145">
        <f>'5. Rate_Base_&amp;_Cost_of_Capital'!H36</f>
        <v>366.49041807729679</v>
      </c>
      <c r="I14" s="521">
        <f>'5. Rate_Base_&amp;_Cost_of_Capital'!I36</f>
        <v>317.1431670372275</v>
      </c>
      <c r="J14" s="324">
        <f t="shared" si="1"/>
        <v>0</v>
      </c>
      <c r="K14" s="349">
        <f>'5. Rate_Base_&amp;_Cost_of_Capital'!K36</f>
        <v>317.14316703722761</v>
      </c>
      <c r="L14" s="145">
        <f>'5. Rate_Base_&amp;_Cost_of_Capital'!L36</f>
        <v>469.57323052871737</v>
      </c>
      <c r="M14" s="521">
        <f>'5. Rate_Base_&amp;_Cost_of_Capital'!M36</f>
        <v>409.07951506069946</v>
      </c>
      <c r="N14" s="324">
        <f>O14-M14</f>
        <v>0</v>
      </c>
      <c r="O14" s="349">
        <f>'5. Rate_Base_&amp;_Cost_of_Capital'!O36</f>
        <v>409.07951506069958</v>
      </c>
      <c r="P14" s="145">
        <f>'5. Rate_Base_&amp;_Cost_of_Capital'!P36</f>
        <v>519.93463381859863</v>
      </c>
      <c r="Q14" s="521">
        <f>'5. Rate_Base_&amp;_Cost_of_Capital'!Q36</f>
        <v>453.45965293556401</v>
      </c>
      <c r="R14" s="324">
        <f t="shared" si="2"/>
        <v>0</v>
      </c>
      <c r="S14" s="349">
        <f>'5. Rate_Base_&amp;_Cost_of_Capital'!S36</f>
        <v>453.45965293556401</v>
      </c>
      <c r="T14" s="145">
        <f>'5. Rate_Base_&amp;_Cost_of_Capital'!T36</f>
        <v>555.11229344454637</v>
      </c>
      <c r="U14" s="521">
        <f>'5. Rate_Base_&amp;_Cost_of_Capital'!U36</f>
        <v>484.41270115872669</v>
      </c>
      <c r="V14" s="324">
        <f t="shared" si="3"/>
        <v>0</v>
      </c>
      <c r="W14" s="349">
        <f>'5. Rate_Base_&amp;_Cost_of_Capital'!W36</f>
        <v>484.41270115872663</v>
      </c>
      <c r="X14" s="39"/>
    </row>
    <row r="15" spans="1:24">
      <c r="A15" s="2"/>
      <c r="B15" s="478">
        <v>4</v>
      </c>
      <c r="C15" s="36" t="s">
        <v>267</v>
      </c>
      <c r="D15" s="145"/>
      <c r="E15" s="521">
        <f>'5. Rate_Base_&amp;_Cost_of_Capital'!E37</f>
        <v>4.6447257588309867</v>
      </c>
      <c r="F15" s="324">
        <f t="shared" si="0"/>
        <v>0</v>
      </c>
      <c r="G15" s="480">
        <f>'5. Rate_Base_&amp;_Cost_of_Capital'!G37</f>
        <v>4.6447257588309867</v>
      </c>
      <c r="H15" s="145"/>
      <c r="I15" s="521">
        <f>'5. Rate_Base_&amp;_Cost_of_Capital'!I37</f>
        <v>3.9381340676936762</v>
      </c>
      <c r="J15" s="324">
        <f t="shared" si="1"/>
        <v>0</v>
      </c>
      <c r="K15" s="349">
        <f>'5. Rate_Base_&amp;_Cost_of_Capital'!K37</f>
        <v>3.9381340676936762</v>
      </c>
      <c r="L15" s="145"/>
      <c r="M15" s="521">
        <f>'5. Rate_Base_&amp;_Cost_of_Capital'!M37</f>
        <v>3.5267873377721957</v>
      </c>
      <c r="N15" s="324">
        <f t="shared" ref="N15" si="4">O15-M15</f>
        <v>0</v>
      </c>
      <c r="O15" s="349">
        <f>'5. Rate_Base_&amp;_Cost_of_Capital'!O37</f>
        <v>3.5267873377721957</v>
      </c>
      <c r="P15" s="145"/>
      <c r="Q15" s="521">
        <f>'5. Rate_Base_&amp;_Cost_of_Capital'!Q37</f>
        <v>3.0717003097221642</v>
      </c>
      <c r="R15" s="324">
        <f t="shared" si="2"/>
        <v>0</v>
      </c>
      <c r="S15" s="349">
        <f>'5. Rate_Base_&amp;_Cost_of_Capital'!S37</f>
        <v>3.0717003097221642</v>
      </c>
      <c r="T15" s="145"/>
      <c r="U15" s="521">
        <f>'5. Rate_Base_&amp;_Cost_of_Capital'!U37</f>
        <v>2.66584575087025</v>
      </c>
      <c r="V15" s="324">
        <f t="shared" si="3"/>
        <v>0</v>
      </c>
      <c r="W15" s="349">
        <f>'5. Rate_Base_&amp;_Cost_of_Capital'!W37</f>
        <v>2.66584575087025</v>
      </c>
      <c r="X15" s="39"/>
    </row>
    <row r="16" spans="1:24">
      <c r="A16" s="2"/>
      <c r="B16" s="478">
        <v>5</v>
      </c>
      <c r="C16" s="36" t="s">
        <v>60</v>
      </c>
      <c r="D16" s="483">
        <f>'5. Rate_Base_&amp;_Cost_of_Capital'!D34</f>
        <v>3.597820166296974</v>
      </c>
      <c r="E16" s="521">
        <f>'5. Rate_Base_&amp;_Cost_of_Capital'!E34</f>
        <v>3.597820166296974</v>
      </c>
      <c r="F16" s="324">
        <f t="shared" si="0"/>
        <v>0</v>
      </c>
      <c r="G16" s="480">
        <f>'5. Rate_Base_&amp;_Cost_of_Capital'!G34</f>
        <v>3.597820166296974</v>
      </c>
      <c r="H16" s="483">
        <f>'5. Rate_Base_&amp;_Cost_of_Capital'!H34</f>
        <v>0</v>
      </c>
      <c r="I16" s="521">
        <f>'5. Rate_Base_&amp;_Cost_of_Capital'!I34</f>
        <v>0</v>
      </c>
      <c r="J16" s="324">
        <f t="shared" si="1"/>
        <v>0</v>
      </c>
      <c r="K16" s="480">
        <f>'5. Rate_Base_&amp;_Cost_of_Capital'!K34</f>
        <v>0</v>
      </c>
      <c r="L16" s="483">
        <f>'5. Rate_Base_&amp;_Cost_of_Capital'!L34</f>
        <v>0</v>
      </c>
      <c r="M16" s="521">
        <f>'5. Rate_Base_&amp;_Cost_of_Capital'!M34</f>
        <v>0</v>
      </c>
      <c r="N16" s="324">
        <f>O16-M16</f>
        <v>0</v>
      </c>
      <c r="O16" s="480">
        <f>'5. Rate_Base_&amp;_Cost_of_Capital'!O34</f>
        <v>0</v>
      </c>
      <c r="P16" s="145">
        <f>'5. Rate_Base_&amp;_Cost_of_Capital'!P34</f>
        <v>0</v>
      </c>
      <c r="Q16" s="535">
        <f>'5. Rate_Base_&amp;_Cost_of_Capital'!Q34</f>
        <v>0</v>
      </c>
      <c r="R16" s="324">
        <f t="shared" si="2"/>
        <v>0</v>
      </c>
      <c r="S16" s="480">
        <f>'5. Rate_Base_&amp;_Cost_of_Capital'!S34</f>
        <v>0</v>
      </c>
      <c r="T16" s="145">
        <f>'5. Rate_Base_&amp;_Cost_of_Capital'!T34</f>
        <v>0</v>
      </c>
      <c r="U16" s="535">
        <f>'5. Rate_Base_&amp;_Cost_of_Capital'!U34</f>
        <v>0</v>
      </c>
      <c r="V16" s="324">
        <f t="shared" si="3"/>
        <v>0</v>
      </c>
      <c r="W16" s="480">
        <f>'5. Rate_Base_&amp;_Cost_of_Capital'!W34</f>
        <v>0</v>
      </c>
      <c r="X16" s="39"/>
    </row>
    <row r="17" spans="1:24" ht="16" thickBot="1">
      <c r="A17" s="2"/>
      <c r="B17" s="478">
        <f>MAX(B6:B16)+1</f>
        <v>6</v>
      </c>
      <c r="C17" s="21" t="s">
        <v>69</v>
      </c>
      <c r="D17" s="154">
        <f>SUM(D12:D16)</f>
        <v>521.0914748622406</v>
      </c>
      <c r="E17" s="522">
        <f t="shared" ref="E17" si="5">SUM(E12:E16)</f>
        <v>492.76184392436051</v>
      </c>
      <c r="F17" s="481">
        <f t="shared" si="0"/>
        <v>0</v>
      </c>
      <c r="G17" s="482">
        <f>SUM(G12:G16)</f>
        <v>492.76184392436056</v>
      </c>
      <c r="H17" s="154">
        <f>SUM(H12:H16)</f>
        <v>520.91224376741206</v>
      </c>
      <c r="I17" s="522">
        <f t="shared" ref="I17" si="6">SUM(I12:I16)</f>
        <v>489.14002163534917</v>
      </c>
      <c r="J17" s="481">
        <f t="shared" si="1"/>
        <v>0</v>
      </c>
      <c r="K17" s="482">
        <f>SUM(K12:K16)</f>
        <v>489.14002163534923</v>
      </c>
      <c r="L17" s="154">
        <f>SUM(L12:L16)</f>
        <v>674.58857503458</v>
      </c>
      <c r="M17" s="522">
        <f t="shared" ref="M17" si="7">SUM(M12:M16)</f>
        <v>635.1018527766762</v>
      </c>
      <c r="N17" s="481">
        <f>O17-M17</f>
        <v>0</v>
      </c>
      <c r="O17" s="482">
        <f>SUM(O12:O16)</f>
        <v>635.10185277667631</v>
      </c>
      <c r="P17" s="154">
        <f>SUM(P12:P16)</f>
        <v>749.54682337863096</v>
      </c>
      <c r="Q17" s="522">
        <f t="shared" ref="Q17" si="8">SUM(Q12:Q16)</f>
        <v>704.90808460246342</v>
      </c>
      <c r="R17" s="481">
        <f t="shared" si="2"/>
        <v>0</v>
      </c>
      <c r="S17" s="482">
        <f>SUM(S12:S16)</f>
        <v>704.90808460246342</v>
      </c>
      <c r="T17" s="154">
        <f>SUM(T12:T16)</f>
        <v>800.54114510714862</v>
      </c>
      <c r="U17" s="522">
        <f t="shared" ref="U17" si="9">SUM(U12:U16)</f>
        <v>751.93816929358184</v>
      </c>
      <c r="V17" s="481">
        <f t="shared" si="3"/>
        <v>0</v>
      </c>
      <c r="W17" s="482">
        <f>SUM(W12:W16)</f>
        <v>751.93816929358184</v>
      </c>
      <c r="X17" s="39"/>
    </row>
    <row r="18" spans="1:24">
      <c r="B18" s="478"/>
      <c r="C18" s="21"/>
      <c r="D18" s="159"/>
      <c r="E18" s="157"/>
      <c r="F18" s="157"/>
      <c r="G18" s="158"/>
      <c r="H18" s="159"/>
      <c r="I18" s="157"/>
      <c r="J18" s="157"/>
      <c r="K18" s="158"/>
      <c r="L18" s="159"/>
      <c r="M18" s="157"/>
      <c r="N18" s="157"/>
      <c r="O18" s="158"/>
      <c r="P18" s="159"/>
      <c r="Q18" s="157"/>
      <c r="R18" s="157"/>
      <c r="S18" s="158"/>
      <c r="T18" s="159"/>
      <c r="U18" s="157"/>
      <c r="V18" s="157"/>
      <c r="W18" s="158"/>
      <c r="X18" s="39"/>
    </row>
    <row r="19" spans="1:24" ht="16" thickBot="1">
      <c r="B19" s="22" t="s">
        <v>70</v>
      </c>
      <c r="C19" s="21"/>
      <c r="D19" s="159"/>
      <c r="E19" s="157"/>
      <c r="F19" s="157"/>
      <c r="G19" s="158"/>
      <c r="H19" s="159"/>
      <c r="I19" s="157"/>
      <c r="J19" s="157"/>
      <c r="K19" s="158"/>
      <c r="L19" s="159"/>
      <c r="M19" s="157"/>
      <c r="N19" s="157"/>
      <c r="O19" s="158"/>
      <c r="P19" s="159"/>
      <c r="Q19" s="157"/>
      <c r="R19" s="157"/>
      <c r="S19" s="158"/>
      <c r="T19" s="159"/>
      <c r="U19" s="157"/>
      <c r="V19" s="157"/>
      <c r="W19" s="158"/>
      <c r="X19" s="39"/>
    </row>
    <row r="20" spans="1:24">
      <c r="B20" s="478">
        <f>MAX(B6:B19)+1</f>
        <v>7</v>
      </c>
      <c r="C20" s="36" t="s">
        <v>71</v>
      </c>
      <c r="D20" s="143">
        <f>'4a. OEB_Adjustment_Input_Sheet'!E48</f>
        <v>2341.1830407303878</v>
      </c>
      <c r="E20" s="520">
        <f>'4a. OEB_Adjustment_Input_Sheet'!F48</f>
        <v>2276.1821131137126</v>
      </c>
      <c r="F20" s="189">
        <f>G20-E20</f>
        <v>0</v>
      </c>
      <c r="G20" s="479">
        <f>'4a. OEB_Adjustment_Input_Sheet'!H48</f>
        <v>2276.1821131137126</v>
      </c>
      <c r="H20" s="143">
        <f>'4a. OEB_Adjustment_Input_Sheet'!I48</f>
        <v>2382.0445776492661</v>
      </c>
      <c r="I20" s="520">
        <f>'4a. OEB_Adjustment_Input_Sheet'!J48</f>
        <v>2315.0131596556307</v>
      </c>
      <c r="J20" s="189">
        <f>K20-I20</f>
        <v>0</v>
      </c>
      <c r="K20" s="479">
        <f>'4a. OEB_Adjustment_Input_Sheet'!L48</f>
        <v>2315.0131596556307</v>
      </c>
      <c r="L20" s="143">
        <f>'4a. OEB_Adjustment_Input_Sheet'!M48</f>
        <v>2207.0701716094759</v>
      </c>
      <c r="M20" s="520">
        <f>'4a. OEB_Adjustment_Input_Sheet'!N48</f>
        <v>2137.0050776658404</v>
      </c>
      <c r="N20" s="189">
        <f>O20-M20</f>
        <v>0</v>
      </c>
      <c r="O20" s="479">
        <f>'4a. OEB_Adjustment_Input_Sheet'!P48</f>
        <v>2137.0050776658404</v>
      </c>
      <c r="P20" s="143">
        <f>'4a. OEB_Adjustment_Input_Sheet'!Q48</f>
        <v>1869.0412869013185</v>
      </c>
      <c r="Q20" s="520">
        <f>'4a. OEB_Adjustment_Input_Sheet'!R48</f>
        <v>1803.2639737181387</v>
      </c>
      <c r="R20" s="189">
        <f>S20-Q20</f>
        <v>0</v>
      </c>
      <c r="S20" s="479">
        <f>'4a. OEB_Adjustment_Input_Sheet'!T48</f>
        <v>1803.2639737181387</v>
      </c>
      <c r="T20" s="143">
        <f>'4a. OEB_Adjustment_Input_Sheet'!U48</f>
        <v>1083.2856701268979</v>
      </c>
      <c r="U20" s="520">
        <f>'4a. OEB_Adjustment_Input_Sheet'!V48</f>
        <v>1038.8693352463804</v>
      </c>
      <c r="V20" s="189">
        <f>W20-U20</f>
        <v>0</v>
      </c>
      <c r="W20" s="479">
        <f>'4a. OEB_Adjustment_Input_Sheet'!X48</f>
        <v>1038.8693352463804</v>
      </c>
      <c r="X20" s="39"/>
    </row>
    <row r="21" spans="1:24">
      <c r="B21" s="478">
        <f>MAX(B6:B20)+1</f>
        <v>8</v>
      </c>
      <c r="C21" s="36" t="s">
        <v>73</v>
      </c>
      <c r="D21" s="145">
        <f>'4a. OEB_Adjustment_Input_Sheet'!E49</f>
        <v>178.30914615894022</v>
      </c>
      <c r="E21" s="521">
        <f>'4a. OEB_Adjustment_Input_Sheet'!F49</f>
        <v>177.26632901745413</v>
      </c>
      <c r="F21" s="324">
        <f>G21-E21</f>
        <v>0</v>
      </c>
      <c r="G21" s="480">
        <f>'4a. OEB_Adjustment_Input_Sheet'!H49</f>
        <v>177.26632901745413</v>
      </c>
      <c r="H21" s="145">
        <f>'4a. OEB_Adjustment_Input_Sheet'!I49</f>
        <v>182.13638400290574</v>
      </c>
      <c r="I21" s="521">
        <f>'4a. OEB_Adjustment_Input_Sheet'!J49</f>
        <v>181.24805769734093</v>
      </c>
      <c r="J21" s="324">
        <f>K21-I21</f>
        <v>0</v>
      </c>
      <c r="K21" s="480">
        <f>'4a. OEB_Adjustment_Input_Sheet'!L49</f>
        <v>181.24805769734093</v>
      </c>
      <c r="L21" s="145">
        <f>'4a. OEB_Adjustment_Input_Sheet'!M49</f>
        <v>209.43947990488485</v>
      </c>
      <c r="M21" s="521">
        <f>'4a. OEB_Adjustment_Input_Sheet'!N49</f>
        <v>209.52090666270939</v>
      </c>
      <c r="N21" s="324">
        <f>O21-M21</f>
        <v>0</v>
      </c>
      <c r="O21" s="480">
        <f>'4a. OEB_Adjustment_Input_Sheet'!P49</f>
        <v>209.52090666270939</v>
      </c>
      <c r="P21" s="145">
        <f>'4a. OEB_Adjustment_Input_Sheet'!Q49</f>
        <v>188.58161880088213</v>
      </c>
      <c r="Q21" s="521">
        <f>'4a. OEB_Adjustment_Input_Sheet'!R49</f>
        <v>189.86309668551479</v>
      </c>
      <c r="R21" s="324">
        <f>S21-Q21</f>
        <v>0</v>
      </c>
      <c r="S21" s="480">
        <f>'4a. OEB_Adjustment_Input_Sheet'!T49</f>
        <v>189.86309668551479</v>
      </c>
      <c r="T21" s="145">
        <f>'4a. OEB_Adjustment_Input_Sheet'!U49</f>
        <v>148.18171404924288</v>
      </c>
      <c r="U21" s="521">
        <f>'4a. OEB_Adjustment_Input_Sheet'!V49</f>
        <v>147.9984846276615</v>
      </c>
      <c r="V21" s="324">
        <f>W21-U21</f>
        <v>0</v>
      </c>
      <c r="W21" s="480">
        <f>'4a. OEB_Adjustment_Input_Sheet'!X49</f>
        <v>147.9984846276615</v>
      </c>
      <c r="X21" s="39"/>
    </row>
    <row r="22" spans="1:24">
      <c r="B22" s="478">
        <f>MAX(B6:B21)+1</f>
        <v>9</v>
      </c>
      <c r="C22" s="36" t="s">
        <v>74</v>
      </c>
      <c r="D22" s="145">
        <f>'4a. OEB_Adjustment_Input_Sheet'!E50</f>
        <v>553.00620716084643</v>
      </c>
      <c r="E22" s="521">
        <f>'4a. OEB_Adjustment_Input_Sheet'!F50</f>
        <v>550.10940838049294</v>
      </c>
      <c r="F22" s="324">
        <f t="shared" ref="F22" si="10">G22-E22</f>
        <v>0</v>
      </c>
      <c r="G22" s="480">
        <f>'4a. OEB_Adjustment_Input_Sheet'!H50</f>
        <v>550.10940838049294</v>
      </c>
      <c r="H22" s="145">
        <f>'4a. OEB_Adjustment_Input_Sheet'!I50</f>
        <v>471.54580560553313</v>
      </c>
      <c r="I22" s="521">
        <f>'4a. OEB_Adjustment_Input_Sheet'!J50</f>
        <v>465.89800800837565</v>
      </c>
      <c r="J22" s="324">
        <f>K22-I22</f>
        <v>0</v>
      </c>
      <c r="K22" s="480">
        <f>'4a. OEB_Adjustment_Input_Sheet'!L50</f>
        <v>465.89800800837565</v>
      </c>
      <c r="L22" s="145">
        <f>'4a. OEB_Adjustment_Input_Sheet'!M50</f>
        <v>578.74083776306861</v>
      </c>
      <c r="M22" s="521">
        <f>'4a. OEB_Adjustment_Input_Sheet'!N50</f>
        <v>570.31717304686617</v>
      </c>
      <c r="N22" s="324">
        <f>O22-M22</f>
        <v>0</v>
      </c>
      <c r="O22" s="480">
        <f>'4a. OEB_Adjustment_Input_Sheet'!P50</f>
        <v>570.31717304686617</v>
      </c>
      <c r="P22" s="145">
        <f>'4a. OEB_Adjustment_Input_Sheet'!Q50</f>
        <v>521.64900513544978</v>
      </c>
      <c r="Q22" s="521">
        <f>'4a. OEB_Adjustment_Input_Sheet'!R50</f>
        <v>510.76775588456934</v>
      </c>
      <c r="R22" s="324">
        <f>S22-Q22</f>
        <v>0</v>
      </c>
      <c r="S22" s="480">
        <f>'4a. OEB_Adjustment_Input_Sheet'!T50</f>
        <v>510.76775588456934</v>
      </c>
      <c r="T22" s="145">
        <f>'4a. OEB_Adjustment_Input_Sheet'!U50</f>
        <v>568.58392504591666</v>
      </c>
      <c r="U22" s="521">
        <f>'4a. OEB_Adjustment_Input_Sheet'!V50</f>
        <v>555.31909214008374</v>
      </c>
      <c r="V22" s="324">
        <f>W22-U22</f>
        <v>0</v>
      </c>
      <c r="W22" s="480">
        <f>'4a. OEB_Adjustment_Input_Sheet'!X50</f>
        <v>555.31909214008374</v>
      </c>
      <c r="X22" s="39"/>
    </row>
    <row r="23" spans="1:24">
      <c r="B23" s="478">
        <f>MAX(B6:B22)+1</f>
        <v>10</v>
      </c>
      <c r="C23" s="36" t="s">
        <v>75</v>
      </c>
      <c r="D23" s="145">
        <f>'4a. OEB_Adjustment_Input_Sheet'!E51</f>
        <v>12.920303329500001</v>
      </c>
      <c r="E23" s="535">
        <f>'4a. OEB_Adjustment_Input_Sheet'!F51</f>
        <v>12.920303329500001</v>
      </c>
      <c r="F23" s="324">
        <f>G23-E23</f>
        <v>0</v>
      </c>
      <c r="G23" s="480">
        <f>'4a. OEB_Adjustment_Input_Sheet'!H51</f>
        <v>12.920303329500001</v>
      </c>
      <c r="H23" s="145">
        <f>'4a. OEB_Adjustment_Input_Sheet'!I51</f>
        <v>13.243310912737499</v>
      </c>
      <c r="I23" s="535">
        <f>'4a. OEB_Adjustment_Input_Sheet'!J51</f>
        <v>13.243310912737499</v>
      </c>
      <c r="J23" s="324">
        <f>K23-I23</f>
        <v>0</v>
      </c>
      <c r="K23" s="480">
        <f>'4a. OEB_Adjustment_Input_Sheet'!L51</f>
        <v>13.243310912737499</v>
      </c>
      <c r="L23" s="145">
        <f>'4a. OEB_Adjustment_Input_Sheet'!M51</f>
        <v>13.574393685555934</v>
      </c>
      <c r="M23" s="535">
        <f>'4a. OEB_Adjustment_Input_Sheet'!N51</f>
        <v>13.574393685555934</v>
      </c>
      <c r="N23" s="324">
        <f>O23-M23</f>
        <v>0</v>
      </c>
      <c r="O23" s="480">
        <f>'4a. OEB_Adjustment_Input_Sheet'!P51</f>
        <v>13.574393685555934</v>
      </c>
      <c r="P23" s="483">
        <f>'4a. OEB_Adjustment_Input_Sheet'!Q51</f>
        <v>12.677447328858811</v>
      </c>
      <c r="Q23" s="535">
        <f>'4a. OEB_Adjustment_Input_Sheet'!R51</f>
        <v>12.677447328858811</v>
      </c>
      <c r="R23" s="324">
        <f>S23-Q23</f>
        <v>0</v>
      </c>
      <c r="S23" s="480">
        <f>'4a. OEB_Adjustment_Input_Sheet'!T51</f>
        <v>12.677447328858811</v>
      </c>
      <c r="T23" s="483">
        <f>'4a. OEB_Adjustment_Input_Sheet'!U51</f>
        <v>9.7825564648545598</v>
      </c>
      <c r="U23" s="521">
        <f>'4a. OEB_Adjustment_Input_Sheet'!V51</f>
        <v>9.7825564648545598</v>
      </c>
      <c r="V23" s="324">
        <f>W23-U23</f>
        <v>0</v>
      </c>
      <c r="W23" s="480">
        <f>'4a. OEB_Adjustment_Input_Sheet'!X51</f>
        <v>9.7825564648545598</v>
      </c>
      <c r="X23" s="39"/>
    </row>
    <row r="24" spans="1:24" ht="16" thickBot="1">
      <c r="B24" s="478">
        <f>MAX(B6:B23)+1</f>
        <v>11</v>
      </c>
      <c r="C24" s="21" t="s">
        <v>69</v>
      </c>
      <c r="D24" s="154">
        <f>SUM(D20:D23)</f>
        <v>3085.4186973796741</v>
      </c>
      <c r="E24" s="522">
        <f t="shared" ref="E24" si="11">SUM(E20:E23)</f>
        <v>3016.4781538411594</v>
      </c>
      <c r="F24" s="481">
        <f>G24-E24</f>
        <v>0</v>
      </c>
      <c r="G24" s="482">
        <f>SUM(G20:G23)</f>
        <v>3016.4781538411594</v>
      </c>
      <c r="H24" s="154">
        <f>SUM(H20:H23)</f>
        <v>3048.9700781704423</v>
      </c>
      <c r="I24" s="522">
        <f t="shared" ref="I24" si="12">SUM(I20:I23)</f>
        <v>2975.4025362740845</v>
      </c>
      <c r="J24" s="481">
        <f>K24-I24</f>
        <v>0</v>
      </c>
      <c r="K24" s="482">
        <f>SUM(K20:K23)</f>
        <v>2975.4025362740845</v>
      </c>
      <c r="L24" s="154">
        <f>SUM(L20:L23)</f>
        <v>3008.8248829629856</v>
      </c>
      <c r="M24" s="522">
        <f t="shared" ref="M24" si="13">SUM(M20:M23)</f>
        <v>2930.4175510609721</v>
      </c>
      <c r="N24" s="481">
        <f>O24-M24</f>
        <v>0</v>
      </c>
      <c r="O24" s="482">
        <f>SUM(O20:O23)</f>
        <v>2930.4175510609721</v>
      </c>
      <c r="P24" s="154">
        <f>SUM(P20:P23)</f>
        <v>2591.9493581665092</v>
      </c>
      <c r="Q24" s="522">
        <f t="shared" ref="Q24" si="14">SUM(Q20:Q23)</f>
        <v>2516.5722736170815</v>
      </c>
      <c r="R24" s="481">
        <f>S24-Q24</f>
        <v>0</v>
      </c>
      <c r="S24" s="482">
        <f>SUM(S20:S23)</f>
        <v>2516.5722736170815</v>
      </c>
      <c r="T24" s="154">
        <f>SUM(T20:T23)</f>
        <v>1809.8338656869118</v>
      </c>
      <c r="U24" s="522">
        <f t="shared" ref="U24" si="15">SUM(U20:U23)</f>
        <v>1751.9694684789802</v>
      </c>
      <c r="V24" s="481">
        <f>W24-U24</f>
        <v>0</v>
      </c>
      <c r="W24" s="482">
        <f>SUM(W20:W23)</f>
        <v>1751.9694684789802</v>
      </c>
      <c r="X24" s="39"/>
    </row>
    <row r="25" spans="1:24">
      <c r="B25" s="478"/>
      <c r="C25" s="21"/>
      <c r="D25" s="159"/>
      <c r="E25" s="157"/>
      <c r="F25" s="157"/>
      <c r="G25" s="158"/>
      <c r="H25" s="159"/>
      <c r="I25" s="157"/>
      <c r="J25" s="157"/>
      <c r="K25" s="158"/>
      <c r="L25" s="159"/>
      <c r="M25" s="157"/>
      <c r="N25" s="157"/>
      <c r="O25" s="158"/>
      <c r="P25" s="159"/>
      <c r="Q25" s="157"/>
      <c r="R25" s="157"/>
      <c r="S25" s="158"/>
      <c r="T25" s="159"/>
      <c r="U25" s="157"/>
      <c r="V25" s="157"/>
      <c r="W25" s="158"/>
      <c r="X25" s="39"/>
    </row>
    <row r="26" spans="1:24" ht="16" thickBot="1">
      <c r="B26" s="22" t="s">
        <v>206</v>
      </c>
      <c r="C26" s="21"/>
      <c r="D26" s="159"/>
      <c r="E26" s="157"/>
      <c r="F26" s="157"/>
      <c r="G26" s="158"/>
      <c r="H26" s="159"/>
      <c r="I26" s="157"/>
      <c r="J26" s="157"/>
      <c r="K26" s="158"/>
      <c r="L26" s="159"/>
      <c r="M26" s="157"/>
      <c r="N26" s="157"/>
      <c r="O26" s="158"/>
      <c r="P26" s="159"/>
      <c r="Q26" s="157"/>
      <c r="R26" s="157"/>
      <c r="S26" s="158"/>
      <c r="T26" s="159"/>
      <c r="U26" s="157"/>
      <c r="V26" s="157"/>
      <c r="W26" s="158"/>
      <c r="X26" s="39"/>
    </row>
    <row r="27" spans="1:24">
      <c r="B27" s="478">
        <f>MAX(B6:B26)+1</f>
        <v>12</v>
      </c>
      <c r="C27" s="36" t="s">
        <v>191</v>
      </c>
      <c r="D27" s="143">
        <f>'4a. OEB_Adjustment_Input_Sheet'!E55</f>
        <v>-45.584611799724598</v>
      </c>
      <c r="E27" s="520">
        <f>'4a. OEB_Adjustment_Input_Sheet'!F55</f>
        <v>-45.584611799724598</v>
      </c>
      <c r="F27" s="189">
        <f>G27-E27</f>
        <v>0</v>
      </c>
      <c r="G27" s="479">
        <f>'4a. OEB_Adjustment_Input_Sheet'!H55</f>
        <v>-45.584611799724598</v>
      </c>
      <c r="H27" s="143">
        <f>'4a. OEB_Adjustment_Input_Sheet'!I55</f>
        <v>-38.721479407920185</v>
      </c>
      <c r="I27" s="520">
        <f>'4a. OEB_Adjustment_Input_Sheet'!J55</f>
        <v>-38.721479407920185</v>
      </c>
      <c r="J27" s="189">
        <f>K27-I27</f>
        <v>0</v>
      </c>
      <c r="K27" s="479">
        <f>'4a. OEB_Adjustment_Input_Sheet'!L55</f>
        <v>-38.721479407920185</v>
      </c>
      <c r="L27" s="143">
        <f>'4a. OEB_Adjustment_Input_Sheet'!M55</f>
        <v>-48.1397697129905</v>
      </c>
      <c r="M27" s="520">
        <f>'4a. OEB_Adjustment_Input_Sheet'!N55</f>
        <v>-48.1397697129905</v>
      </c>
      <c r="N27" s="189">
        <f>O27-M27</f>
        <v>0</v>
      </c>
      <c r="O27" s="479">
        <f>'4a. OEB_Adjustment_Input_Sheet'!P55</f>
        <v>-48.1397697129905</v>
      </c>
      <c r="P27" s="143">
        <f>'4a. OEB_Adjustment_Input_Sheet'!Q55</f>
        <v>-46.481303960917245</v>
      </c>
      <c r="Q27" s="520">
        <f>'4a. OEB_Adjustment_Input_Sheet'!R55</f>
        <v>-46.481303960917245</v>
      </c>
      <c r="R27" s="189">
        <f>S27-Q27</f>
        <v>0</v>
      </c>
      <c r="S27" s="479">
        <f>'4a. OEB_Adjustment_Input_Sheet'!T55</f>
        <v>-46.481303960917245</v>
      </c>
      <c r="T27" s="143">
        <f>'4a. OEB_Adjustment_Input_Sheet'!U55</f>
        <v>-38.298392871747069</v>
      </c>
      <c r="U27" s="520">
        <f>'4a. OEB_Adjustment_Input_Sheet'!V55</f>
        <v>-38.298392871747069</v>
      </c>
      <c r="V27" s="189">
        <f>W27-U27</f>
        <v>0</v>
      </c>
      <c r="W27" s="479">
        <f>'4a. OEB_Adjustment_Input_Sheet'!X55</f>
        <v>-38.298392871747069</v>
      </c>
      <c r="X27" s="39"/>
    </row>
    <row r="28" spans="1:24">
      <c r="B28" s="478">
        <f>MAX(B6:B27)+1</f>
        <v>13</v>
      </c>
      <c r="C28" s="36" t="s">
        <v>79</v>
      </c>
      <c r="D28" s="483">
        <f>'4a. OEB_Adjustment_Input_Sheet'!E56</f>
        <v>24.200000000000003</v>
      </c>
      <c r="E28" s="535">
        <f>'4a. OEB_Adjustment_Input_Sheet'!F56</f>
        <v>26.620000000000005</v>
      </c>
      <c r="F28" s="484">
        <f>G28-E28</f>
        <v>0</v>
      </c>
      <c r="G28" s="485">
        <f>'4a. OEB_Adjustment_Input_Sheet'!H56</f>
        <v>26.620000000000005</v>
      </c>
      <c r="H28" s="483">
        <f>'4a. OEB_Adjustment_Input_Sheet'!I56</f>
        <v>41.9</v>
      </c>
      <c r="I28" s="535">
        <f>'4a. OEB_Adjustment_Input_Sheet'!J56</f>
        <v>46.089999999999996</v>
      </c>
      <c r="J28" s="484">
        <f>K28-I28</f>
        <v>0</v>
      </c>
      <c r="K28" s="485">
        <f>'4a. OEB_Adjustment_Input_Sheet'!L56</f>
        <v>46.089999999999996</v>
      </c>
      <c r="L28" s="483">
        <f>'4a. OEB_Adjustment_Input_Sheet'!M56</f>
        <v>52.300000000000004</v>
      </c>
      <c r="M28" s="535">
        <f>'4a. OEB_Adjustment_Input_Sheet'!N56</f>
        <v>57.53</v>
      </c>
      <c r="N28" s="484">
        <f>O28-M28</f>
        <v>0</v>
      </c>
      <c r="O28" s="485">
        <f>'4a. OEB_Adjustment_Input_Sheet'!P56</f>
        <v>57.53</v>
      </c>
      <c r="P28" s="483">
        <f>'4a. OEB_Adjustment_Input_Sheet'!Q56</f>
        <v>21.8</v>
      </c>
      <c r="Q28" s="535">
        <f>'4a. OEB_Adjustment_Input_Sheet'!R56</f>
        <v>23.98</v>
      </c>
      <c r="R28" s="484">
        <f>S28-Q28</f>
        <v>0</v>
      </c>
      <c r="S28" s="485">
        <f>'4a. OEB_Adjustment_Input_Sheet'!T56</f>
        <v>23.98</v>
      </c>
      <c r="T28" s="483">
        <f>'4a. OEB_Adjustment_Input_Sheet'!U56</f>
        <v>63.8</v>
      </c>
      <c r="U28" s="535">
        <f>'4a. OEB_Adjustment_Input_Sheet'!V56</f>
        <v>70.179999999999993</v>
      </c>
      <c r="V28" s="484">
        <f>W28-U28</f>
        <v>0</v>
      </c>
      <c r="W28" s="485">
        <f>'4a. OEB_Adjustment_Input_Sheet'!X56</f>
        <v>70.179999999999993</v>
      </c>
      <c r="X28" s="39"/>
    </row>
    <row r="29" spans="1:24" ht="16" thickBot="1">
      <c r="B29" s="478">
        <f>MAX(B6:B28)+1</f>
        <v>14</v>
      </c>
      <c r="C29" s="21" t="s">
        <v>69</v>
      </c>
      <c r="D29" s="154">
        <f t="shared" ref="D29:E29" si="16">SUM(D27:D28)</f>
        <v>-21.384611799724595</v>
      </c>
      <c r="E29" s="154">
        <f t="shared" si="16"/>
        <v>-18.964611799724594</v>
      </c>
      <c r="F29" s="481">
        <f>G29-E29</f>
        <v>0</v>
      </c>
      <c r="G29" s="482">
        <f t="shared" ref="G29:H29" si="17">SUM(G27:G28)</f>
        <v>-18.964611799724594</v>
      </c>
      <c r="H29" s="154">
        <f t="shared" si="17"/>
        <v>3.1785205920798134</v>
      </c>
      <c r="I29" s="522">
        <f t="shared" ref="I29" si="18">SUM(I27:I28)</f>
        <v>7.3685205920798111</v>
      </c>
      <c r="J29" s="481">
        <f>K29-I29</f>
        <v>0</v>
      </c>
      <c r="K29" s="482">
        <f t="shared" ref="K29:M29" si="19">SUM(K27:K28)</f>
        <v>7.3685205920798111</v>
      </c>
      <c r="L29" s="154">
        <f t="shared" si="19"/>
        <v>4.1602302870095045</v>
      </c>
      <c r="M29" s="522">
        <f t="shared" si="19"/>
        <v>9.3902302870095014</v>
      </c>
      <c r="N29" s="481">
        <f>O29-M29</f>
        <v>0</v>
      </c>
      <c r="O29" s="482">
        <f t="shared" ref="O29:P29" si="20">SUM(O27:O28)</f>
        <v>9.3902302870095014</v>
      </c>
      <c r="P29" s="154">
        <f t="shared" si="20"/>
        <v>-24.681303960917244</v>
      </c>
      <c r="Q29" s="522">
        <f t="shared" ref="Q29" si="21">SUM(Q27:Q28)</f>
        <v>-22.501303960917244</v>
      </c>
      <c r="R29" s="481">
        <f>S29-Q29</f>
        <v>0</v>
      </c>
      <c r="S29" s="482">
        <f t="shared" ref="S29:T29" si="22">SUM(S27:S28)</f>
        <v>-22.501303960917244</v>
      </c>
      <c r="T29" s="154">
        <f t="shared" si="22"/>
        <v>25.501607128252928</v>
      </c>
      <c r="U29" s="522">
        <f t="shared" ref="U29" si="23">SUM(U27:U28)</f>
        <v>31.881607128252924</v>
      </c>
      <c r="V29" s="481">
        <f>W29-U29</f>
        <v>0</v>
      </c>
      <c r="W29" s="482">
        <f t="shared" ref="W29" si="24">SUM(W27:W28)</f>
        <v>31.881607128252924</v>
      </c>
      <c r="X29" s="39"/>
    </row>
    <row r="30" spans="1:24" ht="16" thickBot="1">
      <c r="B30" s="478"/>
      <c r="C30" s="21"/>
      <c r="D30" s="159"/>
      <c r="E30" s="157"/>
      <c r="F30" s="157"/>
      <c r="G30" s="158"/>
      <c r="H30" s="159"/>
      <c r="I30" s="157"/>
      <c r="J30" s="157"/>
      <c r="K30" s="158"/>
      <c r="L30" s="159"/>
      <c r="M30" s="157"/>
      <c r="N30" s="157"/>
      <c r="O30" s="158"/>
      <c r="P30" s="159"/>
      <c r="Q30" s="157"/>
      <c r="R30" s="157"/>
      <c r="S30" s="158"/>
      <c r="T30" s="159"/>
      <c r="U30" s="157"/>
      <c r="V30" s="157"/>
      <c r="W30" s="158"/>
      <c r="X30" s="39"/>
    </row>
    <row r="31" spans="1:24" ht="16" thickBot="1">
      <c r="B31" s="478">
        <f>MAX(B6:B30)+1</f>
        <v>15</v>
      </c>
      <c r="C31" s="80" t="s">
        <v>207</v>
      </c>
      <c r="D31" s="152">
        <f>'6. Taxes'!D33</f>
        <v>-16.52886807661406</v>
      </c>
      <c r="E31" s="536">
        <f>'6. Taxes'!E33</f>
        <v>-16.52886807661406</v>
      </c>
      <c r="F31" s="161">
        <f>G31-E31</f>
        <v>0</v>
      </c>
      <c r="G31" s="486">
        <f>'6. Taxes'!G33</f>
        <v>-16.52886807661406</v>
      </c>
      <c r="H31" s="152">
        <f>'6. Taxes'!H33</f>
        <v>-16.338221736742721</v>
      </c>
      <c r="I31" s="536">
        <f>'6. Taxes'!I33</f>
        <v>-16.338221736742721</v>
      </c>
      <c r="J31" s="161">
        <f>K31-I31</f>
        <v>0</v>
      </c>
      <c r="K31" s="486">
        <f>'6. Taxes'!K33</f>
        <v>-16.338221736742721</v>
      </c>
      <c r="L31" s="152">
        <f>'6. Taxes'!L33</f>
        <v>-16.392840454861386</v>
      </c>
      <c r="M31" s="536">
        <f>'6. Taxes'!M33</f>
        <v>-16.392840454861386</v>
      </c>
      <c r="N31" s="161">
        <f>O31-M31</f>
        <v>0</v>
      </c>
      <c r="O31" s="486">
        <f>'6. Taxes'!O33</f>
        <v>-16.392840454861386</v>
      </c>
      <c r="P31" s="152">
        <f>'6. Taxes'!P33</f>
        <v>-16.107586428827602</v>
      </c>
      <c r="Q31" s="536">
        <f>'6. Taxes'!Q33</f>
        <v>-16.107586428827602</v>
      </c>
      <c r="R31" s="161">
        <f>S31-Q31</f>
        <v>0</v>
      </c>
      <c r="S31" s="486">
        <f>'6. Taxes'!S33</f>
        <v>-16.107586428827602</v>
      </c>
      <c r="T31" s="152">
        <f>'6. Taxes'!T33</f>
        <v>-15.914425204173135</v>
      </c>
      <c r="U31" s="536">
        <f>'6. Taxes'!U33</f>
        <v>-15.914425204173135</v>
      </c>
      <c r="V31" s="161">
        <f>W31-U31</f>
        <v>0</v>
      </c>
      <c r="W31" s="486">
        <f>'6. Taxes'!W33</f>
        <v>-15.914425204173135</v>
      </c>
      <c r="X31" s="187"/>
    </row>
    <row r="32" spans="1:24" ht="16" thickBot="1">
      <c r="B32" s="478"/>
      <c r="C32" s="21"/>
      <c r="D32" s="159"/>
      <c r="E32" s="157"/>
      <c r="F32" s="157"/>
      <c r="G32" s="158"/>
      <c r="H32" s="159"/>
      <c r="I32" s="157"/>
      <c r="J32" s="157"/>
      <c r="K32" s="158"/>
      <c r="L32" s="159"/>
      <c r="M32" s="157"/>
      <c r="N32" s="157"/>
      <c r="O32" s="158"/>
      <c r="P32" s="159"/>
      <c r="Q32" s="157"/>
      <c r="R32" s="157"/>
      <c r="S32" s="158"/>
      <c r="T32" s="159"/>
      <c r="U32" s="157"/>
      <c r="V32" s="157"/>
      <c r="W32" s="158"/>
      <c r="X32" s="39"/>
    </row>
    <row r="33" spans="2:24" ht="31.5" thickBot="1">
      <c r="B33" s="478">
        <v>15</v>
      </c>
      <c r="C33" s="360" t="s">
        <v>208</v>
      </c>
      <c r="D33" s="361">
        <f>D17+D24-D29+D31</f>
        <v>3611.3659159650256</v>
      </c>
      <c r="E33" s="537">
        <f t="shared" ref="E33" si="25">E17+E24-E29+E31</f>
        <v>3511.6757414886306</v>
      </c>
      <c r="F33" s="487">
        <f>G33-E33</f>
        <v>0</v>
      </c>
      <c r="G33" s="488">
        <f>G17+G24-G29+G31</f>
        <v>3511.6757414886306</v>
      </c>
      <c r="H33" s="361">
        <f>H17+H24-H29+H31</f>
        <v>3550.3655796090325</v>
      </c>
      <c r="I33" s="537">
        <f t="shared" ref="I33" si="26">I17+I24-I29+I31</f>
        <v>3440.8358155806113</v>
      </c>
      <c r="J33" s="487">
        <f>K33-I33</f>
        <v>0</v>
      </c>
      <c r="K33" s="488">
        <f>K17+K24-K29+K31</f>
        <v>3440.8358155806113</v>
      </c>
      <c r="L33" s="361">
        <f>L17+L24-L29+L31</f>
        <v>3662.8603872556946</v>
      </c>
      <c r="M33" s="537">
        <f t="shared" ref="M33" si="27">M17+M24-M29+M31</f>
        <v>3539.7363330957774</v>
      </c>
      <c r="N33" s="487">
        <f>O33-M33</f>
        <v>0</v>
      </c>
      <c r="O33" s="488">
        <f>O17+O24-O29+O31</f>
        <v>3539.7363330957774</v>
      </c>
      <c r="P33" s="361">
        <f>P17+P24-P29+P31</f>
        <v>3350.0698990772298</v>
      </c>
      <c r="Q33" s="537">
        <f t="shared" ref="Q33" si="28">Q17+Q24-Q29+Q31</f>
        <v>3227.8740757516343</v>
      </c>
      <c r="R33" s="487">
        <f>S33-Q33</f>
        <v>0</v>
      </c>
      <c r="S33" s="488">
        <f>S17+S24-S29+S31</f>
        <v>3227.8740757516343</v>
      </c>
      <c r="T33" s="361">
        <f>T17+T24-T29+T31</f>
        <v>2568.9589784616342</v>
      </c>
      <c r="U33" s="537">
        <f t="shared" ref="U33" si="29">U17+U24-U29+U31</f>
        <v>2456.1116054401355</v>
      </c>
      <c r="V33" s="487">
        <f>W33-U33</f>
        <v>0</v>
      </c>
      <c r="W33" s="488">
        <f>W17+W24-W29+W31</f>
        <v>2456.1116054401355</v>
      </c>
      <c r="X33" s="39"/>
    </row>
    <row r="34" spans="2:24" ht="16" thickBot="1">
      <c r="B34" s="478"/>
      <c r="C34" s="21"/>
      <c r="D34" s="159"/>
      <c r="E34" s="157"/>
      <c r="F34" s="489"/>
      <c r="G34" s="158"/>
      <c r="H34" s="159"/>
      <c r="I34" s="157"/>
      <c r="J34" s="489"/>
      <c r="K34" s="158"/>
      <c r="L34" s="159"/>
      <c r="M34" s="157"/>
      <c r="N34" s="489"/>
      <c r="O34" s="158"/>
      <c r="P34" s="159"/>
      <c r="Q34" s="157"/>
      <c r="R34" s="489"/>
      <c r="S34" s="158"/>
      <c r="T34" s="159"/>
      <c r="U34" s="157"/>
      <c r="V34" s="489"/>
      <c r="W34" s="158"/>
      <c r="X34" s="39"/>
    </row>
    <row r="35" spans="2:24" ht="29.5" thickBot="1">
      <c r="B35" s="478">
        <v>16</v>
      </c>
      <c r="C35" s="363" t="s">
        <v>209</v>
      </c>
      <c r="D35" s="362">
        <v>0</v>
      </c>
      <c r="E35" s="538">
        <v>0</v>
      </c>
      <c r="F35" s="490"/>
      <c r="G35" s="491">
        <f>E35+F35</f>
        <v>0</v>
      </c>
      <c r="H35" s="362">
        <v>9.5390547613850636</v>
      </c>
      <c r="I35" s="538">
        <v>14.944668602328054</v>
      </c>
      <c r="J35" s="490"/>
      <c r="K35" s="491">
        <f>I35+J35</f>
        <v>14.944668602328054</v>
      </c>
      <c r="L35" s="362">
        <v>18.650690153069959</v>
      </c>
      <c r="M35" s="538">
        <v>29.234597728971131</v>
      </c>
      <c r="N35" s="490"/>
      <c r="O35" s="491">
        <f>N35+M35</f>
        <v>29.234597728971131</v>
      </c>
      <c r="P35" s="362">
        <v>25.546493040031301</v>
      </c>
      <c r="Q35" s="538">
        <v>39.899645412837003</v>
      </c>
      <c r="R35" s="490"/>
      <c r="S35" s="491">
        <f>R35+Q35</f>
        <v>39.899645412837003</v>
      </c>
      <c r="T35" s="362">
        <v>18.033300733095004</v>
      </c>
      <c r="U35" s="538">
        <v>27.575405836878929</v>
      </c>
      <c r="V35" s="490"/>
      <c r="W35" s="491">
        <f>U35+V35</f>
        <v>27.575405836878929</v>
      </c>
      <c r="X35" s="39"/>
    </row>
    <row r="36" spans="2:24" ht="16" thickBot="1">
      <c r="B36" s="478"/>
      <c r="C36" s="21"/>
      <c r="D36" s="159"/>
      <c r="E36" s="157"/>
      <c r="F36" s="157"/>
      <c r="G36" s="158"/>
      <c r="H36" s="159"/>
      <c r="I36" s="157"/>
      <c r="J36" s="157"/>
      <c r="K36" s="158"/>
      <c r="L36" s="159"/>
      <c r="M36" s="157"/>
      <c r="N36" s="157"/>
      <c r="O36" s="158"/>
      <c r="P36" s="159"/>
      <c r="Q36" s="157"/>
      <c r="R36" s="157"/>
      <c r="S36" s="158"/>
      <c r="T36" s="159"/>
      <c r="U36" s="157"/>
      <c r="V36" s="157"/>
      <c r="W36" s="158"/>
      <c r="X36" s="39"/>
    </row>
    <row r="37" spans="2:24" ht="16.5" customHeight="1" thickBot="1">
      <c r="B37" s="492">
        <f>MAX(B6:B32)+1</f>
        <v>16</v>
      </c>
      <c r="C37" s="71" t="s">
        <v>210</v>
      </c>
      <c r="D37" s="152">
        <f>D33-D35</f>
        <v>3611.3659159650256</v>
      </c>
      <c r="E37" s="536">
        <f t="shared" ref="E37" si="30">E33-E35</f>
        <v>3511.6757414886306</v>
      </c>
      <c r="F37" s="161">
        <f>G37-E37</f>
        <v>0</v>
      </c>
      <c r="G37" s="486">
        <f>G33-G35</f>
        <v>3511.6757414886306</v>
      </c>
      <c r="H37" s="152">
        <f>H33-H35</f>
        <v>3540.8265248476473</v>
      </c>
      <c r="I37" s="536">
        <f t="shared" ref="I37" si="31">I33-I35</f>
        <v>3425.8911469782834</v>
      </c>
      <c r="J37" s="161">
        <f>K37-I37</f>
        <v>0</v>
      </c>
      <c r="K37" s="486">
        <f>K33-K35</f>
        <v>3425.8911469782834</v>
      </c>
      <c r="L37" s="152">
        <f>L33-L35</f>
        <v>3644.2096971026244</v>
      </c>
      <c r="M37" s="536">
        <f t="shared" ref="M37" si="32">M33-M35</f>
        <v>3510.5017353668063</v>
      </c>
      <c r="N37" s="161">
        <f>O37-M37</f>
        <v>0</v>
      </c>
      <c r="O37" s="486">
        <f>O33-O35</f>
        <v>3510.5017353668063</v>
      </c>
      <c r="P37" s="152">
        <f>P33-P35</f>
        <v>3324.5234060371986</v>
      </c>
      <c r="Q37" s="536">
        <f t="shared" ref="Q37" si="33">Q33-Q35</f>
        <v>3187.9744303387974</v>
      </c>
      <c r="R37" s="161">
        <f>S37-Q37</f>
        <v>0</v>
      </c>
      <c r="S37" s="486">
        <f>S33-S35</f>
        <v>3187.9744303387974</v>
      </c>
      <c r="T37" s="152">
        <f>T33-T35</f>
        <v>2550.9256777285391</v>
      </c>
      <c r="U37" s="536">
        <f t="shared" ref="U37" si="34">U33-U35</f>
        <v>2428.5361996032566</v>
      </c>
      <c r="V37" s="161">
        <f>W37-U37</f>
        <v>0</v>
      </c>
      <c r="W37" s="486">
        <f>W33-W35</f>
        <v>2428.5361996032566</v>
      </c>
      <c r="X37" s="39"/>
    </row>
    <row r="38" spans="2:24">
      <c r="B38" s="493"/>
      <c r="C38" s="21"/>
      <c r="D38" s="21"/>
      <c r="E38" s="21"/>
      <c r="F38" s="21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7"/>
    </row>
    <row r="39" spans="2:24">
      <c r="B39" s="334" t="s">
        <v>173</v>
      </c>
      <c r="C39" s="2"/>
      <c r="D39" s="323"/>
      <c r="E39" s="3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2:24">
      <c r="B40" s="2"/>
      <c r="C40" s="2"/>
      <c r="D40" s="323"/>
      <c r="E40" s="323"/>
      <c r="F40" s="323"/>
      <c r="G40" s="323"/>
      <c r="H40" s="323"/>
      <c r="I40" s="323"/>
      <c r="J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2"/>
    </row>
    <row r="41" spans="2:24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38"/>
      <c r="V41" s="38"/>
      <c r="W41" s="2"/>
      <c r="X41" s="2"/>
    </row>
    <row r="42" spans="2:24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38"/>
      <c r="V42" s="38"/>
      <c r="W42" s="2"/>
      <c r="X42" s="2"/>
    </row>
    <row r="43" spans="2:24">
      <c r="B43" s="2"/>
      <c r="C43" s="2"/>
      <c r="D43" s="2"/>
      <c r="E43" s="2"/>
      <c r="F43" s="2"/>
      <c r="G43" s="2"/>
      <c r="H43" s="323"/>
      <c r="I43" s="32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38"/>
      <c r="V43" s="38"/>
      <c r="W43" s="2"/>
      <c r="X43" s="2"/>
    </row>
    <row r="44" spans="2:24">
      <c r="B44" s="2"/>
      <c r="C44" s="2"/>
      <c r="D44" s="2"/>
      <c r="E44" s="2"/>
      <c r="F44" s="2"/>
      <c r="G44" s="2"/>
      <c r="H44" s="323"/>
      <c r="I44" s="32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38"/>
      <c r="V44" s="38"/>
      <c r="W44" s="2"/>
      <c r="X44" s="2"/>
    </row>
    <row r="45" spans="2:24">
      <c r="B45" s="2"/>
      <c r="C45" s="2"/>
      <c r="D45" s="2"/>
      <c r="E45" s="2"/>
      <c r="F45" s="2"/>
      <c r="G45" s="2"/>
      <c r="H45" s="323"/>
      <c r="I45" s="32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2:24">
      <c r="B46" s="2"/>
      <c r="C46" s="2"/>
      <c r="D46" s="2"/>
      <c r="E46" s="2"/>
      <c r="F46" s="2"/>
      <c r="G46" s="2"/>
      <c r="H46" s="323"/>
      <c r="I46" s="32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2:24">
      <c r="B47" s="2"/>
      <c r="C47" s="2"/>
      <c r="D47" s="2"/>
      <c r="E47" s="2"/>
      <c r="F47" s="2"/>
      <c r="G47" s="2"/>
      <c r="H47" s="323"/>
      <c r="I47" s="32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2:24">
      <c r="B48" s="2"/>
      <c r="C48" s="2"/>
      <c r="D48" s="2"/>
      <c r="E48" s="2"/>
      <c r="F48" s="2"/>
      <c r="G48" s="2"/>
      <c r="H48" s="323"/>
      <c r="I48" s="32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2:24">
      <c r="B49" s="2"/>
      <c r="C49" s="2"/>
      <c r="D49" s="2"/>
      <c r="E49" s="2"/>
      <c r="F49" s="2"/>
      <c r="G49" s="2"/>
      <c r="H49" s="323"/>
      <c r="I49" s="32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2:24">
      <c r="H50" s="323"/>
      <c r="I50" s="323"/>
    </row>
    <row r="51" spans="2:24">
      <c r="H51" s="2"/>
      <c r="I51" s="2"/>
    </row>
    <row r="52" spans="2:24">
      <c r="H52" s="2"/>
      <c r="I52" s="2"/>
    </row>
    <row r="53" spans="2:24">
      <c r="H53" s="2"/>
      <c r="I53" s="2"/>
    </row>
    <row r="54" spans="2:24">
      <c r="H54" s="2"/>
      <c r="I54" s="2"/>
    </row>
    <row r="55" spans="2:24">
      <c r="H55" s="2"/>
      <c r="I55" s="2"/>
    </row>
    <row r="56" spans="2:24">
      <c r="H56" s="2"/>
      <c r="I56" s="2"/>
    </row>
    <row r="57" spans="2:24">
      <c r="H57" s="2"/>
      <c r="I57" s="2"/>
    </row>
    <row r="58" spans="2:24">
      <c r="H58" s="2"/>
      <c r="I58" s="2"/>
    </row>
    <row r="59" spans="2:24">
      <c r="H59" s="2"/>
      <c r="I59" s="2"/>
    </row>
    <row r="60" spans="2:24">
      <c r="H60" s="2"/>
      <c r="I60" s="2"/>
    </row>
    <row r="61" spans="2:24">
      <c r="H61" s="2"/>
      <c r="I61" s="2"/>
    </row>
    <row r="62" spans="2:24">
      <c r="H62" s="2"/>
      <c r="I62" s="2"/>
    </row>
    <row r="63" spans="2:24">
      <c r="H63" s="2"/>
      <c r="I63" s="2"/>
    </row>
    <row r="64" spans="2:24">
      <c r="H64" s="2"/>
      <c r="I64" s="2"/>
    </row>
    <row r="65" spans="8:9">
      <c r="H65" s="2"/>
      <c r="I65" s="2"/>
    </row>
    <row r="66" spans="8:9"/>
    <row r="67" spans="8:9"/>
    <row r="68" spans="8:9"/>
    <row r="69" spans="8:9"/>
    <row r="70" spans="8:9"/>
    <row r="71" spans="8:9"/>
    <row r="72" spans="8:9"/>
    <row r="73" spans="8:9"/>
    <row r="74" spans="8:9"/>
    <row r="75" spans="8:9"/>
    <row r="76" spans="8:9"/>
    <row r="77" spans="8:9"/>
    <row r="78" spans="8:9"/>
    <row r="79" spans="8:9"/>
    <row r="80" spans="8:9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D6:W6"/>
    <mergeCell ref="D7:G7"/>
    <mergeCell ref="H7:K7"/>
    <mergeCell ref="L7:O7"/>
    <mergeCell ref="P7:S7"/>
    <mergeCell ref="T7:W7"/>
  </mergeCells>
  <pageMargins left="1" right="1" top="1" bottom="1" header="0.5" footer="0.5"/>
  <pageSetup paperSize="17" scale="51" fitToHeight="2" orientation="landscape" r:id="rId1"/>
  <headerFooter>
    <oddHeader>&amp;COPG Revenue Requirement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K83"/>
  <sheetViews>
    <sheetView showGridLines="0" view="pageBreakPreview" zoomScale="60" zoomScaleNormal="70" workbookViewId="0">
      <selection activeCell="B2" sqref="B2"/>
    </sheetView>
  </sheetViews>
  <sheetFormatPr defaultColWidth="0" defaultRowHeight="15.5" zeroHeight="1"/>
  <cols>
    <col min="1" max="1" width="2.7265625" style="2" customWidth="1"/>
    <col min="2" max="2" width="6.26953125" style="2" bestFit="1" customWidth="1"/>
    <col min="3" max="3" width="66.453125" style="2" customWidth="1"/>
    <col min="4" max="7" width="18.54296875" style="2" customWidth="1"/>
    <col min="8" max="23" width="16.7265625" style="2" customWidth="1"/>
    <col min="24" max="24" width="8.7265625" style="2" customWidth="1"/>
    <col min="25" max="25" width="9.26953125" style="2" hidden="1" customWidth="1"/>
    <col min="26" max="28" width="0" style="2" hidden="1" customWidth="1"/>
    <col min="29" max="29" width="9.26953125" style="2" hidden="1" customWidth="1"/>
    <col min="30" max="30" width="0" style="2" hidden="1" customWidth="1"/>
    <col min="31" max="31" width="9.26953125" style="2" hidden="1" customWidth="1"/>
    <col min="32" max="32" width="0" style="2" hidden="1" customWidth="1"/>
    <col min="33" max="33" width="9.26953125" style="2" hidden="1" customWidth="1"/>
    <col min="34" max="34" width="0" style="2" hidden="1" customWidth="1"/>
    <col min="35" max="35" width="9.26953125" style="2" hidden="1" customWidth="1"/>
    <col min="36" max="36" width="0" style="2" hidden="1" customWidth="1"/>
    <col min="37" max="37" width="9.26953125" style="2" hidden="1" customWidth="1"/>
    <col min="38" max="16384" width="0" style="2" hidden="1"/>
  </cols>
  <sheetData>
    <row r="1" spans="1:24" ht="15.75" customHeight="1">
      <c r="A1" s="35"/>
      <c r="B1" s="47" t="s">
        <v>211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389" t="str">
        <f>'1. Cover'!M1</f>
        <v>Updated: 2021-07-16</v>
      </c>
    </row>
    <row r="2" spans="1:24" ht="15.75" customHeight="1">
      <c r="A2" s="35"/>
      <c r="B2" s="592" t="s">
        <v>291</v>
      </c>
      <c r="C2" s="396"/>
      <c r="D2" s="396"/>
      <c r="E2" s="534"/>
      <c r="F2" s="396"/>
      <c r="G2" s="396"/>
      <c r="H2" s="396"/>
      <c r="I2" s="534"/>
      <c r="J2" s="396"/>
      <c r="K2" s="396"/>
      <c r="L2" s="396"/>
      <c r="M2" s="534"/>
      <c r="N2" s="396"/>
      <c r="O2" s="396"/>
      <c r="P2" s="396"/>
      <c r="Q2" s="534"/>
      <c r="R2" s="396"/>
      <c r="S2" s="396"/>
      <c r="T2" s="396"/>
      <c r="U2" s="534"/>
      <c r="V2" s="396"/>
      <c r="W2" s="389" t="str">
        <f>'1. Cover'!M2</f>
        <v>EB-2020-0290</v>
      </c>
    </row>
    <row r="3" spans="1:24" ht="15.75" customHeight="1">
      <c r="A3" s="35"/>
      <c r="B3" s="396"/>
      <c r="C3" s="396"/>
      <c r="D3" s="396"/>
      <c r="E3" s="534"/>
      <c r="F3" s="396"/>
      <c r="G3" s="396"/>
      <c r="H3" s="396"/>
      <c r="I3" s="534"/>
      <c r="J3" s="396"/>
      <c r="K3" s="396"/>
      <c r="L3" s="396"/>
      <c r="M3" s="534"/>
      <c r="N3" s="396"/>
      <c r="O3" s="396"/>
      <c r="P3" s="396"/>
      <c r="Q3" s="534"/>
      <c r="R3" s="396"/>
      <c r="S3" s="396"/>
      <c r="T3" s="396"/>
      <c r="U3" s="534"/>
      <c r="V3" s="396"/>
      <c r="W3" s="389" t="str">
        <f>'1. Cover'!M3</f>
        <v>Draft Payment Amounts Order</v>
      </c>
    </row>
    <row r="4" spans="1:24" ht="15.75" customHeight="1">
      <c r="A4" s="35"/>
      <c r="B4" s="396"/>
      <c r="C4" s="396"/>
      <c r="D4" s="396"/>
      <c r="E4" s="534"/>
      <c r="F4" s="396"/>
      <c r="G4" s="396"/>
      <c r="H4" s="396"/>
      <c r="I4" s="534"/>
      <c r="J4" s="396"/>
      <c r="K4" s="396"/>
      <c r="L4" s="396"/>
      <c r="M4" s="534"/>
      <c r="N4" s="396"/>
      <c r="O4" s="396"/>
      <c r="P4" s="396"/>
      <c r="Q4" s="534"/>
      <c r="R4" s="396"/>
      <c r="S4" s="396"/>
      <c r="T4" s="396"/>
      <c r="U4" s="534"/>
      <c r="V4" s="396"/>
      <c r="W4" s="389" t="str">
        <f>'1. Cover'!M4</f>
        <v>Appendix G</v>
      </c>
    </row>
    <row r="5" spans="1:24" ht="17.25" customHeight="1" thickBot="1">
      <c r="A5" s="35"/>
      <c r="B5" s="53"/>
      <c r="C5" s="21"/>
      <c r="D5" s="21"/>
      <c r="E5" s="21"/>
      <c r="F5" s="31"/>
      <c r="G5" s="31"/>
      <c r="H5" s="21"/>
      <c r="I5" s="21"/>
      <c r="J5" s="31"/>
      <c r="K5" s="31"/>
      <c r="L5" s="21"/>
      <c r="M5" s="21"/>
      <c r="N5" s="31"/>
      <c r="O5" s="31"/>
      <c r="P5" s="21"/>
      <c r="Q5" s="21"/>
      <c r="R5" s="31"/>
      <c r="S5" s="31"/>
      <c r="T5" s="21"/>
      <c r="U5" s="21"/>
      <c r="V5" s="31"/>
      <c r="W5" s="31"/>
      <c r="X5" s="37"/>
    </row>
    <row r="6" spans="1:24" ht="16" thickBot="1">
      <c r="A6" s="35"/>
      <c r="B6" s="18"/>
      <c r="C6" s="18"/>
      <c r="D6" s="611" t="s">
        <v>61</v>
      </c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37"/>
    </row>
    <row r="7" spans="1:24">
      <c r="A7" s="35"/>
      <c r="B7" s="7"/>
      <c r="C7" s="397"/>
      <c r="D7" s="617">
        <v>2022</v>
      </c>
      <c r="E7" s="605"/>
      <c r="F7" s="605"/>
      <c r="G7" s="606"/>
      <c r="H7" s="617">
        <v>2023</v>
      </c>
      <c r="I7" s="605"/>
      <c r="J7" s="605"/>
      <c r="K7" s="606"/>
      <c r="L7" s="617">
        <v>2024</v>
      </c>
      <c r="M7" s="605"/>
      <c r="N7" s="605"/>
      <c r="O7" s="606"/>
      <c r="P7" s="617">
        <v>2025</v>
      </c>
      <c r="Q7" s="605"/>
      <c r="R7" s="605"/>
      <c r="S7" s="606"/>
      <c r="T7" s="617">
        <v>2026</v>
      </c>
      <c r="U7" s="605"/>
      <c r="V7" s="605"/>
      <c r="W7" s="606"/>
      <c r="X7" s="37"/>
    </row>
    <row r="8" spans="1:24">
      <c r="B8" s="8" t="s">
        <v>22</v>
      </c>
      <c r="C8" s="41"/>
      <c r="D8" s="202" t="s">
        <v>23</v>
      </c>
      <c r="E8" s="410" t="s">
        <v>266</v>
      </c>
      <c r="F8" s="410" t="s">
        <v>24</v>
      </c>
      <c r="G8" s="474" t="s">
        <v>24</v>
      </c>
      <c r="H8" s="202" t="s">
        <v>23</v>
      </c>
      <c r="I8" s="410" t="s">
        <v>268</v>
      </c>
      <c r="J8" s="410" t="s">
        <v>24</v>
      </c>
      <c r="K8" s="474" t="s">
        <v>24</v>
      </c>
      <c r="L8" s="202" t="s">
        <v>23</v>
      </c>
      <c r="M8" s="410" t="s">
        <v>268</v>
      </c>
      <c r="N8" s="410" t="s">
        <v>24</v>
      </c>
      <c r="O8" s="474" t="s">
        <v>24</v>
      </c>
      <c r="P8" s="202" t="s">
        <v>23</v>
      </c>
      <c r="Q8" s="410" t="s">
        <v>268</v>
      </c>
      <c r="R8" s="410" t="s">
        <v>24</v>
      </c>
      <c r="S8" s="474" t="s">
        <v>24</v>
      </c>
      <c r="T8" s="202" t="s">
        <v>23</v>
      </c>
      <c r="U8" s="410" t="s">
        <v>268</v>
      </c>
      <c r="V8" s="410" t="s">
        <v>24</v>
      </c>
      <c r="W8" s="474" t="s">
        <v>24</v>
      </c>
      <c r="X8" s="37"/>
    </row>
    <row r="9" spans="1:24" ht="16" thickBot="1">
      <c r="B9" s="10" t="s">
        <v>7</v>
      </c>
      <c r="C9" s="10" t="s">
        <v>25</v>
      </c>
      <c r="D9" s="255">
        <f>'4a. OEB_Adjustment_Input_Sheet'!$E$9</f>
        <v>44196</v>
      </c>
      <c r="E9" s="254" t="s">
        <v>27</v>
      </c>
      <c r="F9" s="174" t="s">
        <v>27</v>
      </c>
      <c r="G9" s="11" t="s">
        <v>28</v>
      </c>
      <c r="H9" s="255">
        <f>'4a. OEB_Adjustment_Input_Sheet'!$E$9</f>
        <v>44196</v>
      </c>
      <c r="I9" s="254" t="s">
        <v>27</v>
      </c>
      <c r="J9" s="174" t="s">
        <v>27</v>
      </c>
      <c r="K9" s="11" t="s">
        <v>28</v>
      </c>
      <c r="L9" s="255">
        <f>'4a. OEB_Adjustment_Input_Sheet'!$E$9</f>
        <v>44196</v>
      </c>
      <c r="M9" s="254" t="s">
        <v>27</v>
      </c>
      <c r="N9" s="174" t="s">
        <v>27</v>
      </c>
      <c r="O9" s="11" t="s">
        <v>28</v>
      </c>
      <c r="P9" s="255">
        <f>'4a. OEB_Adjustment_Input_Sheet'!$E$9</f>
        <v>44196</v>
      </c>
      <c r="Q9" s="254" t="s">
        <v>27</v>
      </c>
      <c r="R9" s="174" t="s">
        <v>27</v>
      </c>
      <c r="S9" s="11" t="s">
        <v>28</v>
      </c>
      <c r="T9" s="255">
        <f>'4a. OEB_Adjustment_Input_Sheet'!$E$9</f>
        <v>44196</v>
      </c>
      <c r="U9" s="254" t="s">
        <v>27</v>
      </c>
      <c r="V9" s="174" t="s">
        <v>27</v>
      </c>
      <c r="W9" s="11" t="s">
        <v>28</v>
      </c>
      <c r="X9" s="37"/>
    </row>
    <row r="10" spans="1:24">
      <c r="B10" s="475"/>
      <c r="C10" s="476"/>
      <c r="D10" s="580" t="s">
        <v>29</v>
      </c>
      <c r="E10" s="170" t="s">
        <v>30</v>
      </c>
      <c r="F10" s="579" t="s">
        <v>283</v>
      </c>
      <c r="G10" s="172" t="s">
        <v>31</v>
      </c>
      <c r="H10" s="586" t="s">
        <v>284</v>
      </c>
      <c r="I10" s="170" t="s">
        <v>32</v>
      </c>
      <c r="J10" s="171" t="s">
        <v>33</v>
      </c>
      <c r="K10" s="172" t="s">
        <v>34</v>
      </c>
      <c r="L10" s="170" t="s">
        <v>35</v>
      </c>
      <c r="M10" s="170" t="s">
        <v>36</v>
      </c>
      <c r="N10" s="171" t="s">
        <v>37</v>
      </c>
      <c r="O10" s="172" t="s">
        <v>38</v>
      </c>
      <c r="P10" s="170" t="s">
        <v>39</v>
      </c>
      <c r="Q10" s="170" t="s">
        <v>40</v>
      </c>
      <c r="R10" s="171" t="s">
        <v>41</v>
      </c>
      <c r="S10" s="172" t="s">
        <v>278</v>
      </c>
      <c r="T10" s="170" t="s">
        <v>279</v>
      </c>
      <c r="U10" s="170" t="s">
        <v>280</v>
      </c>
      <c r="V10" s="171" t="s">
        <v>281</v>
      </c>
      <c r="W10" s="172" t="s">
        <v>282</v>
      </c>
      <c r="X10" s="37"/>
    </row>
    <row r="11" spans="1:24" ht="16" thickBot="1">
      <c r="B11" s="12" t="s">
        <v>212</v>
      </c>
      <c r="C11" s="476"/>
      <c r="D11" s="188"/>
      <c r="E11" s="541"/>
      <c r="F11" s="476"/>
      <c r="G11" s="494"/>
      <c r="H11" s="188"/>
      <c r="I11" s="541"/>
      <c r="J11" s="476"/>
      <c r="K11" s="494"/>
      <c r="L11" s="188"/>
      <c r="M11" s="541"/>
      <c r="N11" s="476"/>
      <c r="O11" s="494"/>
      <c r="P11" s="188"/>
      <c r="Q11" s="541"/>
      <c r="R11" s="476"/>
      <c r="S11" s="494"/>
      <c r="T11" s="188"/>
      <c r="U11" s="541"/>
      <c r="V11" s="476"/>
      <c r="W11" s="494"/>
      <c r="X11" s="37"/>
    </row>
    <row r="12" spans="1:24">
      <c r="B12" s="44">
        <v>1</v>
      </c>
      <c r="C12" s="36" t="s">
        <v>213</v>
      </c>
      <c r="D12" s="143">
        <f>'4a. OEB_Adjustment_Input_Sheet'!E59</f>
        <v>33.200164176462152</v>
      </c>
      <c r="E12" s="520">
        <f>'4a. OEB_Adjustment_Input_Sheet'!F59</f>
        <v>33.600164176462151</v>
      </c>
      <c r="F12" s="495">
        <f>G12-E12</f>
        <v>0</v>
      </c>
      <c r="G12" s="144">
        <f>'4a. OEB_Adjustment_Input_Sheet'!H59</f>
        <v>33.600164176462151</v>
      </c>
      <c r="H12" s="143">
        <f>'4a. OEB_Adjustment_Input_Sheet'!I59</f>
        <v>30.827702027725657</v>
      </c>
      <c r="I12" s="520">
        <f>'4a. OEB_Adjustment_Input_Sheet'!J59</f>
        <v>31.227702027725655</v>
      </c>
      <c r="J12" s="495">
        <f>K12-I12</f>
        <v>0</v>
      </c>
      <c r="K12" s="144">
        <f>'4a. OEB_Adjustment_Input_Sheet'!L59</f>
        <v>31.227702027725655</v>
      </c>
      <c r="L12" s="143">
        <f>'4a. OEB_Adjustment_Input_Sheet'!M59</f>
        <v>33.299999999999997</v>
      </c>
      <c r="M12" s="520">
        <f>'4a. OEB_Adjustment_Input_Sheet'!N59</f>
        <v>34</v>
      </c>
      <c r="N12" s="495">
        <f>O12-M12</f>
        <v>0</v>
      </c>
      <c r="O12" s="144">
        <f>'4a. OEB_Adjustment_Input_Sheet'!P59</f>
        <v>34</v>
      </c>
      <c r="P12" s="143">
        <f>'4a. OEB_Adjustment_Input_Sheet'!Q59</f>
        <v>30.189065368159635</v>
      </c>
      <c r="Q12" s="520">
        <f>'4a. OEB_Adjustment_Input_Sheet'!R59</f>
        <v>31.089065368159634</v>
      </c>
      <c r="R12" s="495">
        <f>S12-Q12</f>
        <v>0</v>
      </c>
      <c r="S12" s="144">
        <f>'4a. OEB_Adjustment_Input_Sheet'!T59</f>
        <v>31.089065368159634</v>
      </c>
      <c r="T12" s="143">
        <f>'4a. OEB_Adjustment_Input_Sheet'!U59</f>
        <v>21.511204607036518</v>
      </c>
      <c r="U12" s="520">
        <f>'4a. OEB_Adjustment_Input_Sheet'!V59</f>
        <v>21.911204607036517</v>
      </c>
      <c r="V12" s="495">
        <f>W12-U12</f>
        <v>0</v>
      </c>
      <c r="W12" s="144">
        <f>'4a. OEB_Adjustment_Input_Sheet'!X59</f>
        <v>21.911204607036517</v>
      </c>
      <c r="X12" s="37"/>
    </row>
    <row r="13" spans="1:24">
      <c r="B13" s="44">
        <v>2</v>
      </c>
      <c r="C13" s="36" t="s">
        <v>214</v>
      </c>
      <c r="D13" s="190">
        <v>89.7</v>
      </c>
      <c r="E13" s="544">
        <v>89.7</v>
      </c>
      <c r="F13" s="246">
        <f>G13-E13</f>
        <v>0</v>
      </c>
      <c r="G13" s="191">
        <v>89.7</v>
      </c>
      <c r="H13" s="546">
        <v>89.7</v>
      </c>
      <c r="I13" s="542">
        <v>89.7</v>
      </c>
      <c r="J13" s="246">
        <f>K13-I13</f>
        <v>0</v>
      </c>
      <c r="K13" s="191">
        <v>89.7</v>
      </c>
      <c r="L13" s="190">
        <v>89.7</v>
      </c>
      <c r="M13" s="544">
        <v>89.7</v>
      </c>
      <c r="N13" s="246">
        <f>O13-M13</f>
        <v>0</v>
      </c>
      <c r="O13" s="191">
        <v>89.7</v>
      </c>
      <c r="P13" s="190">
        <v>89.7</v>
      </c>
      <c r="Q13" s="544">
        <v>89.7</v>
      </c>
      <c r="R13" s="246">
        <f>S13-Q13</f>
        <v>0</v>
      </c>
      <c r="S13" s="191">
        <v>89.7</v>
      </c>
      <c r="T13" s="190">
        <v>89.7</v>
      </c>
      <c r="U13" s="544">
        <v>89.7</v>
      </c>
      <c r="V13" s="246">
        <f>W13-U13</f>
        <v>0</v>
      </c>
      <c r="W13" s="191">
        <v>89.7</v>
      </c>
      <c r="X13" s="69"/>
    </row>
    <row r="14" spans="1:24" ht="16" thickBot="1">
      <c r="B14" s="44">
        <v>3</v>
      </c>
      <c r="C14" s="21" t="s">
        <v>215</v>
      </c>
      <c r="D14" s="154">
        <f>D12*D13</f>
        <v>2978.0547266286553</v>
      </c>
      <c r="E14" s="522">
        <f t="shared" ref="E14" si="0">E12*E13</f>
        <v>3013.934726628655</v>
      </c>
      <c r="F14" s="247">
        <f>G14-E14</f>
        <v>0</v>
      </c>
      <c r="G14" s="155">
        <f>G12*G13</f>
        <v>3013.934726628655</v>
      </c>
      <c r="H14" s="154">
        <f>H12*H13</f>
        <v>2765.2448718869914</v>
      </c>
      <c r="I14" s="522">
        <f t="shared" ref="I14" si="1">I12*I13</f>
        <v>2801.1248718869915</v>
      </c>
      <c r="J14" s="247">
        <f>K14-I14</f>
        <v>0</v>
      </c>
      <c r="K14" s="155">
        <f>K12*K13</f>
        <v>2801.1248718869915</v>
      </c>
      <c r="L14" s="154">
        <f>L12*L13</f>
        <v>2987.0099999999998</v>
      </c>
      <c r="M14" s="522">
        <f t="shared" ref="M14" si="2">M12*M13</f>
        <v>3049.8</v>
      </c>
      <c r="N14" s="247">
        <f>O14-M14</f>
        <v>0</v>
      </c>
      <c r="O14" s="155">
        <f>O12*O13</f>
        <v>3049.8</v>
      </c>
      <c r="P14" s="154">
        <f>P12*P13</f>
        <v>2707.9591635239194</v>
      </c>
      <c r="Q14" s="522">
        <f t="shared" ref="Q14" si="3">Q12*Q13</f>
        <v>2788.6891635239194</v>
      </c>
      <c r="R14" s="247">
        <f>S14-Q14</f>
        <v>0</v>
      </c>
      <c r="S14" s="155">
        <f>S12*S13</f>
        <v>2788.6891635239194</v>
      </c>
      <c r="T14" s="154">
        <f>T12*T13</f>
        <v>1929.5550532511757</v>
      </c>
      <c r="U14" s="522">
        <f t="shared" ref="U14" si="4">U12*U13</f>
        <v>1965.4350532511755</v>
      </c>
      <c r="V14" s="247">
        <f>W14-U14</f>
        <v>0</v>
      </c>
      <c r="W14" s="155">
        <f>W12*W13</f>
        <v>1965.4350532511755</v>
      </c>
      <c r="X14" s="37"/>
    </row>
    <row r="15" spans="1:24">
      <c r="B15" s="44"/>
      <c r="C15" s="36"/>
      <c r="D15" s="156"/>
      <c r="E15" s="543"/>
      <c r="F15" s="157"/>
      <c r="G15" s="158"/>
      <c r="H15" s="156"/>
      <c r="I15" s="543"/>
      <c r="J15" s="157"/>
      <c r="K15" s="158"/>
      <c r="L15" s="156"/>
      <c r="M15" s="543"/>
      <c r="N15" s="157"/>
      <c r="O15" s="158"/>
      <c r="P15" s="156"/>
      <c r="Q15" s="543"/>
      <c r="R15" s="157"/>
      <c r="S15" s="158"/>
      <c r="T15" s="156"/>
      <c r="U15" s="543"/>
      <c r="V15" s="157"/>
      <c r="W15" s="158"/>
      <c r="X15" s="37"/>
    </row>
    <row r="16" spans="1:24" ht="16" thickBot="1">
      <c r="B16" s="12" t="s">
        <v>13</v>
      </c>
      <c r="C16" s="36"/>
      <c r="D16" s="159"/>
      <c r="E16" s="157"/>
      <c r="F16" s="157"/>
      <c r="G16" s="158"/>
      <c r="H16" s="159"/>
      <c r="I16" s="157"/>
      <c r="J16" s="157"/>
      <c r="K16" s="158"/>
      <c r="L16" s="159"/>
      <c r="M16" s="157"/>
      <c r="N16" s="157"/>
      <c r="O16" s="158"/>
      <c r="P16" s="159"/>
      <c r="Q16" s="157"/>
      <c r="R16" s="157"/>
      <c r="S16" s="158"/>
      <c r="T16" s="159"/>
      <c r="U16" s="157"/>
      <c r="V16" s="157"/>
      <c r="W16" s="158"/>
      <c r="X16" s="37"/>
    </row>
    <row r="17" spans="2:24">
      <c r="B17" s="44">
        <v>4</v>
      </c>
      <c r="C17" s="36" t="s">
        <v>216</v>
      </c>
      <c r="D17" s="143">
        <f>'7. Rev_Req'!D37</f>
        <v>3611.3659159650256</v>
      </c>
      <c r="E17" s="545">
        <f>'7. Rev_Req'!E37</f>
        <v>3511.6757414886306</v>
      </c>
      <c r="F17" s="189">
        <f>G17-E17</f>
        <v>0</v>
      </c>
      <c r="G17" s="144">
        <f>'7. Rev_Req'!G37</f>
        <v>3511.6757414886306</v>
      </c>
      <c r="H17" s="547">
        <f>'7. Rev_Req'!H37</f>
        <v>3540.8265248476473</v>
      </c>
      <c r="I17" s="520">
        <f>'7. Rev_Req'!I37</f>
        <v>3425.8911469782834</v>
      </c>
      <c r="J17" s="189">
        <f>K17-I17</f>
        <v>0</v>
      </c>
      <c r="K17" s="144">
        <f>'7. Rev_Req'!K37</f>
        <v>3425.8911469782834</v>
      </c>
      <c r="L17" s="143">
        <f>'7. Rev_Req'!L37</f>
        <v>3644.2096971026244</v>
      </c>
      <c r="M17" s="545">
        <f>'7. Rev_Req'!M37</f>
        <v>3510.5017353668063</v>
      </c>
      <c r="N17" s="189">
        <f>O17-M17</f>
        <v>0</v>
      </c>
      <c r="O17" s="144">
        <f>'7. Rev_Req'!O37</f>
        <v>3510.5017353668063</v>
      </c>
      <c r="P17" s="143">
        <f>'7. Rev_Req'!P37</f>
        <v>3324.5234060371986</v>
      </c>
      <c r="Q17" s="545">
        <f>'7. Rev_Req'!Q37</f>
        <v>3187.9744303387974</v>
      </c>
      <c r="R17" s="189">
        <f>S17-Q17</f>
        <v>0</v>
      </c>
      <c r="S17" s="144">
        <f>'7. Rev_Req'!S37</f>
        <v>3187.9744303387974</v>
      </c>
      <c r="T17" s="143">
        <f>'7. Rev_Req'!T37</f>
        <v>2550.9256777285391</v>
      </c>
      <c r="U17" s="545">
        <f>'7. Rev_Req'!U37</f>
        <v>2428.5361996032566</v>
      </c>
      <c r="V17" s="189">
        <f>W17-U17</f>
        <v>0</v>
      </c>
      <c r="W17" s="144">
        <f>'7. Rev_Req'!W37</f>
        <v>2428.5361996032566</v>
      </c>
      <c r="X17" s="37"/>
    </row>
    <row r="18" spans="2:24" ht="16" thickBot="1">
      <c r="B18" s="45">
        <v>5</v>
      </c>
      <c r="C18" s="46" t="s">
        <v>217</v>
      </c>
      <c r="D18" s="154">
        <f>+D17-D14</f>
        <v>633.31118933637026</v>
      </c>
      <c r="E18" s="522">
        <f t="shared" ref="E18" si="5">+E17-E14</f>
        <v>497.74101485997562</v>
      </c>
      <c r="F18" s="481">
        <f>G18-E18</f>
        <v>0</v>
      </c>
      <c r="G18" s="155">
        <f>+G17-G14</f>
        <v>497.74101485997562</v>
      </c>
      <c r="H18" s="154">
        <f>+H17-H14</f>
        <v>775.5816529606559</v>
      </c>
      <c r="I18" s="522">
        <f t="shared" ref="I18" si="6">+I17-I14</f>
        <v>624.76627509129185</v>
      </c>
      <c r="J18" s="481">
        <f>K18-I18</f>
        <v>0</v>
      </c>
      <c r="K18" s="155">
        <f>+K17-K14</f>
        <v>624.76627509129185</v>
      </c>
      <c r="L18" s="154">
        <f>+L17-L14</f>
        <v>657.19969710262467</v>
      </c>
      <c r="M18" s="522">
        <f t="shared" ref="M18" si="7">+M17-M14</f>
        <v>460.70173536680613</v>
      </c>
      <c r="N18" s="481">
        <f>O18-M18</f>
        <v>0</v>
      </c>
      <c r="O18" s="155">
        <f>+O17-O14</f>
        <v>460.70173536680613</v>
      </c>
      <c r="P18" s="154">
        <f>+P17-P14</f>
        <v>616.56424251327917</v>
      </c>
      <c r="Q18" s="522">
        <f t="shared" ref="Q18" si="8">+Q17-Q14</f>
        <v>399.28526681487801</v>
      </c>
      <c r="R18" s="481">
        <f>S18-Q18</f>
        <v>0</v>
      </c>
      <c r="S18" s="155">
        <f>+S17-S14</f>
        <v>399.28526681487801</v>
      </c>
      <c r="T18" s="154">
        <f>+T17-T14</f>
        <v>621.37062447736344</v>
      </c>
      <c r="U18" s="522">
        <f t="shared" ref="U18" si="9">+U17-U14</f>
        <v>463.10114635208106</v>
      </c>
      <c r="V18" s="481">
        <f>W18-U18</f>
        <v>0</v>
      </c>
      <c r="W18" s="155">
        <f>+W17-W14</f>
        <v>463.10114635208106</v>
      </c>
      <c r="X18" s="37"/>
    </row>
    <row r="19" spans="2:24">
      <c r="F19" s="61"/>
      <c r="G19" s="61"/>
      <c r="J19" s="61"/>
      <c r="K19" s="61"/>
      <c r="N19" s="61"/>
      <c r="O19" s="61"/>
      <c r="R19" s="61"/>
      <c r="S19" s="61"/>
      <c r="V19" s="61"/>
      <c r="W19" s="61"/>
      <c r="X19" s="37"/>
    </row>
    <row r="20" spans="2:24">
      <c r="B20" s="334" t="s">
        <v>173</v>
      </c>
      <c r="D20" s="323"/>
      <c r="E20" s="323"/>
      <c r="H20" s="323"/>
      <c r="I20" s="323"/>
      <c r="L20" s="323"/>
      <c r="M20" s="323"/>
      <c r="P20" s="323"/>
      <c r="Q20" s="323"/>
      <c r="T20" s="323"/>
      <c r="U20" s="323"/>
    </row>
    <row r="21" spans="2:24"/>
    <row r="22" spans="2:24"/>
    <row r="23" spans="2:24"/>
    <row r="24" spans="2:24"/>
    <row r="25" spans="2:24"/>
    <row r="26" spans="2:24"/>
    <row r="27" spans="2:24"/>
    <row r="28" spans="2:24"/>
    <row r="29" spans="2:24"/>
    <row r="30" spans="2:24"/>
    <row r="31" spans="2:24"/>
    <row r="32" spans="2:24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</sheetData>
  <mergeCells count="6">
    <mergeCell ref="L7:O7"/>
    <mergeCell ref="P7:S7"/>
    <mergeCell ref="D6:W6"/>
    <mergeCell ref="D7:G7"/>
    <mergeCell ref="H7:K7"/>
    <mergeCell ref="T7:W7"/>
  </mergeCells>
  <pageMargins left="1" right="1" top="1" bottom="1" header="0.5" footer="0.5"/>
  <pageSetup paperSize="17" scale="46" orientation="landscape" r:id="rId1"/>
  <headerFooter>
    <oddHeader>&amp;COPG Revenue Requirement Deficiency / (Sufficiency)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E69E2018F4A849849C391CE59D08AD" ma:contentTypeVersion="6" ma:contentTypeDescription="Create a new document." ma:contentTypeScope="" ma:versionID="c52dc9ec3fb2482488bdfd58011e47ec">
  <xsd:schema xmlns:xsd="http://www.w3.org/2001/XMLSchema" xmlns:xs="http://www.w3.org/2001/XMLSchema" xmlns:p="http://schemas.microsoft.com/office/2006/metadata/properties" xmlns:ns2="4a077a79-52e9-47c3-8087-b7d05268040f" xmlns:ns3="9f53ed58-2974-4754-8189-492f47ba401c" targetNamespace="http://schemas.microsoft.com/office/2006/metadata/properties" ma:root="true" ma:fieldsID="9c9953c5ecbd1da794f1af25a7822374" ns2:_="" ns3:_="">
    <xsd:import namespace="4a077a79-52e9-47c3-8087-b7d05268040f"/>
    <xsd:import namespace="9f53ed58-2974-4754-8189-492f47ba40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77a79-52e9-47c3-8087-b7d0526804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53ed58-2974-4754-8189-492f47ba401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FC50943-455D-4D9F-BF09-1F8717C6FE5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3F05D8-1331-4A66-A902-D8FD22A99003}"/>
</file>

<file path=customXml/itemProps3.xml><?xml version="1.0" encoding="utf-8"?>
<ds:datastoreItem xmlns:ds="http://schemas.openxmlformats.org/officeDocument/2006/customXml" ds:itemID="{F4E80D0C-6567-4986-AC95-05977E79B7CC}">
  <ds:schemaRefs>
    <ds:schemaRef ds:uri="http://purl.org/dc/elements/1.1/"/>
    <ds:schemaRef ds:uri="http://schemas.microsoft.com/office/2006/metadata/properties"/>
    <ds:schemaRef ds:uri="156f8853-1ee7-43dd-ae3a-bbf37be12564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dcmitype/"/>
    <ds:schemaRef ds:uri="http://schemas.microsoft.com/office/2006/documentManagement/types"/>
    <ds:schemaRef ds:uri="9f53ed58-2974-4754-8189-492f47ba401c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1. Cover</vt:lpstr>
      <vt:lpstr>2. TOC</vt:lpstr>
      <vt:lpstr>3. Legend</vt:lpstr>
      <vt:lpstr>4a. OEB_Adjustment_Input_Sheet</vt:lpstr>
      <vt:lpstr>4b.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'10. Deferral_Variance_&amp;_Riders'!Print_Area</vt:lpstr>
      <vt:lpstr>'4a. OEB_Adjustment_Input_Sheet'!Print_Area</vt:lpstr>
      <vt:lpstr>'4b. OEB_Adjustment_Input_Sheet'!Print_Area</vt:lpstr>
      <vt:lpstr>'5. Rate_Base_&amp;_Cost_of_Capital'!Print_Area</vt:lpstr>
      <vt:lpstr>'7. Rev_Req'!Print_Area</vt:lpstr>
    </vt:vector>
  </TitlesOfParts>
  <Manager/>
  <Company>Ontario Power Generation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dialin</dc:creator>
  <cp:keywords/>
  <dc:description/>
  <cp:lastModifiedBy>Lindsey Arseneau</cp:lastModifiedBy>
  <cp:revision/>
  <dcterms:created xsi:type="dcterms:W3CDTF">2007-07-01T14:51:25Z</dcterms:created>
  <dcterms:modified xsi:type="dcterms:W3CDTF">2021-07-16T14:34:44Z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5ac1693-a67e-4d5a-af26-9e50640f01a1_Enabled">
    <vt:lpwstr>True</vt:lpwstr>
  </property>
  <property fmtid="{D5CDD505-2E9C-101B-9397-08002B2CF9AE}" pid="3" name="MSIP_Label_65ac1693-a67e-4d5a-af26-9e50640f01a1_SiteId">
    <vt:lpwstr>962f21cf-93ea-449f-99bf-402e2b2987b2</vt:lpwstr>
  </property>
  <property fmtid="{D5CDD505-2E9C-101B-9397-08002B2CF9AE}" pid="4" name="MSIP_Label_65ac1693-a67e-4d5a-af26-9e50640f01a1_Owner">
    <vt:lpwstr>herman.mo@opg.com</vt:lpwstr>
  </property>
  <property fmtid="{D5CDD505-2E9C-101B-9397-08002B2CF9AE}" pid="5" name="MSIP_Label_65ac1693-a67e-4d5a-af26-9e50640f01a1_SetDate">
    <vt:lpwstr>2020-12-04T02:54:28.8779665Z</vt:lpwstr>
  </property>
  <property fmtid="{D5CDD505-2E9C-101B-9397-08002B2CF9AE}" pid="6" name="MSIP_Label_65ac1693-a67e-4d5a-af26-9e50640f01a1_Name">
    <vt:lpwstr>Internal or Proprietary</vt:lpwstr>
  </property>
  <property fmtid="{D5CDD505-2E9C-101B-9397-08002B2CF9AE}" pid="7" name="MSIP_Label_65ac1693-a67e-4d5a-af26-9e50640f01a1_Application">
    <vt:lpwstr>Microsoft Azure Information Protection</vt:lpwstr>
  </property>
  <property fmtid="{D5CDD505-2E9C-101B-9397-08002B2CF9AE}" pid="8" name="MSIP_Label_65ac1693-a67e-4d5a-af26-9e50640f01a1_ActionId">
    <vt:lpwstr>8b0049d9-2384-4eec-911f-f055660e7d11</vt:lpwstr>
  </property>
  <property fmtid="{D5CDD505-2E9C-101B-9397-08002B2CF9AE}" pid="9" name="MSIP_Label_65ac1693-a67e-4d5a-af26-9e50640f01a1_Extended_MSFT_Method">
    <vt:lpwstr>Automatic</vt:lpwstr>
  </property>
  <property fmtid="{D5CDD505-2E9C-101B-9397-08002B2CF9AE}" pid="10" name="MSIP_Label_de7afb16-bed2-47a7-a936-de53beb31938_Enabled">
    <vt:lpwstr>True</vt:lpwstr>
  </property>
  <property fmtid="{D5CDD505-2E9C-101B-9397-08002B2CF9AE}" pid="11" name="MSIP_Label_de7afb16-bed2-47a7-a936-de53beb31938_SiteId">
    <vt:lpwstr>962f21cf-93ea-449f-99bf-402e2b2987b2</vt:lpwstr>
  </property>
  <property fmtid="{D5CDD505-2E9C-101B-9397-08002B2CF9AE}" pid="12" name="MSIP_Label_de7afb16-bed2-47a7-a936-de53beb31938_Owner">
    <vt:lpwstr>herman.mo@opg.com</vt:lpwstr>
  </property>
  <property fmtid="{D5CDD505-2E9C-101B-9397-08002B2CF9AE}" pid="13" name="MSIP_Label_de7afb16-bed2-47a7-a936-de53beb31938_SetDate">
    <vt:lpwstr>2020-12-04T02:54:28.8779665Z</vt:lpwstr>
  </property>
  <property fmtid="{D5CDD505-2E9C-101B-9397-08002B2CF9AE}" pid="14" name="MSIP_Label_de7afb16-bed2-47a7-a936-de53beb31938_Name">
    <vt:lpwstr>OPG Proprietary</vt:lpwstr>
  </property>
  <property fmtid="{D5CDD505-2E9C-101B-9397-08002B2CF9AE}" pid="15" name="MSIP_Label_de7afb16-bed2-47a7-a936-de53beb31938_Application">
    <vt:lpwstr>Microsoft Azure Information Protection</vt:lpwstr>
  </property>
  <property fmtid="{D5CDD505-2E9C-101B-9397-08002B2CF9AE}" pid="16" name="MSIP_Label_de7afb16-bed2-47a7-a936-de53beb31938_ActionId">
    <vt:lpwstr>8b0049d9-2384-4eec-911f-f055660e7d11</vt:lpwstr>
  </property>
  <property fmtid="{D5CDD505-2E9C-101B-9397-08002B2CF9AE}" pid="17" name="MSIP_Label_de7afb16-bed2-47a7-a936-de53beb31938_Parent">
    <vt:lpwstr>65ac1693-a67e-4d5a-af26-9e50640f01a1</vt:lpwstr>
  </property>
  <property fmtid="{D5CDD505-2E9C-101B-9397-08002B2CF9AE}" pid="18" name="MSIP_Label_de7afb16-bed2-47a7-a936-de53beb31938_Extended_MSFT_Method">
    <vt:lpwstr>Automatic</vt:lpwstr>
  </property>
  <property fmtid="{D5CDD505-2E9C-101B-9397-08002B2CF9AE}" pid="19" name="Sensitivity">
    <vt:lpwstr>Internal or Proprietary OPG Proprietary</vt:lpwstr>
  </property>
  <property fmtid="{D5CDD505-2E9C-101B-9397-08002B2CF9AE}" pid="20" name="ContentTypeId">
    <vt:lpwstr>0x01010019E69E2018F4A849849C391CE59D08AD</vt:lpwstr>
  </property>
  <property fmtid="{D5CDD505-2E9C-101B-9397-08002B2CF9AE}" pid="21" name="Order">
    <vt:r8>9400</vt:r8>
  </property>
  <property fmtid="{D5CDD505-2E9C-101B-9397-08002B2CF9AE}" pid="22" name="xd_ProgID">
    <vt:lpwstr/>
  </property>
  <property fmtid="{D5CDD505-2E9C-101B-9397-08002B2CF9AE}" pid="23" name="TemplateUrl">
    <vt:lpwstr/>
  </property>
  <property fmtid="{D5CDD505-2E9C-101B-9397-08002B2CF9AE}" pid="24" name="_ExtendedDescription">
    <vt:lpwstr/>
  </property>
  <property fmtid="{D5CDD505-2E9C-101B-9397-08002B2CF9AE}" pid="25" name="_CopySource">
    <vt:lpwstr>https://ontariopowergeneration.sharepoint.com/teams/external/support/EB2020/Tables/Exhibit I/OPG_Ex I1-1-1_Att 1_OPG_Revenue Requirement Work Form_20201231.xlsx</vt:lpwstr>
  </property>
</Properties>
</file>