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giddings\Desktop\"/>
    </mc:Choice>
  </mc:AlternateContent>
  <xr:revisionPtr revIDLastSave="0" documentId="13_ncr:1_{CF4FF6AD-8092-4F59-B970-8DDEA42E586C}" xr6:coauthVersionLast="45" xr6:coauthVersionMax="45" xr10:uidLastSave="{00000000-0000-0000-0000-000000000000}"/>
  <bookViews>
    <workbookView xWindow="-120" yWindow="-120" windowWidth="29040" windowHeight="15840" tabRatio="553" activeTab="1" xr2:uid="{00000000-000D-0000-FFFF-FFFF00000000}"/>
  </bookViews>
  <sheets>
    <sheet name="2 1 13 Trail Balance Reconcilat" sheetId="2" r:id="rId1"/>
    <sheet name="2 1 7 Summary" sheetId="4" r:id="rId2"/>
  </sheets>
  <definedNames>
    <definedName name="_xlnm._FilterDatabase" localSheetId="0" hidden="1">'2 1 13 Trail Balance Reconcilat'!$A$8:$H$403</definedName>
    <definedName name="_xlnm._FilterDatabase" localSheetId="1" hidden="1">'2 1 7 Summary'!$D$3:$E$169</definedName>
  </definedNames>
  <calcPr calcId="191029"/>
  <pivotCaches>
    <pivotCache cacheId="7" r:id="rId3"/>
    <pivotCache cacheId="1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96" i="2" l="1"/>
  <c r="B227" i="2" l="1"/>
  <c r="B35" i="2" l="1"/>
  <c r="D454" i="2" l="1"/>
  <c r="E454" i="2" s="1"/>
  <c r="D478" i="2"/>
  <c r="E478" i="2" s="1"/>
  <c r="D471" i="2" l="1"/>
  <c r="D464" i="2" l="1"/>
  <c r="C468" i="2"/>
  <c r="C469" i="2"/>
  <c r="C470" i="2"/>
  <c r="D462" i="2" l="1"/>
  <c r="E462" i="2" s="1"/>
  <c r="B220" i="2"/>
  <c r="D460" i="2"/>
  <c r="E460" i="2" s="1"/>
  <c r="D463" i="2" l="1"/>
  <c r="D453" i="2"/>
  <c r="E453" i="2" s="1"/>
  <c r="D449" i="2"/>
  <c r="E449" i="2" s="1"/>
  <c r="H199" i="2"/>
  <c r="B199" i="2"/>
  <c r="D439" i="2"/>
  <c r="G22" i="2"/>
  <c r="E463" i="2" l="1"/>
  <c r="D465" i="2"/>
  <c r="E465" i="2" s="1"/>
  <c r="B14" i="2"/>
  <c r="G198" i="2"/>
  <c r="B200" i="2"/>
  <c r="B193" i="2"/>
  <c r="B163" i="2"/>
  <c r="D422" i="2"/>
  <c r="B24" i="2"/>
  <c r="B25" i="2"/>
  <c r="F401" i="2"/>
  <c r="H215" i="2" l="1"/>
  <c r="B215" i="2"/>
  <c r="H216" i="2"/>
  <c r="B26" i="2" l="1"/>
  <c r="B27" i="2"/>
  <c r="B28" i="2"/>
  <c r="B29" i="2"/>
  <c r="B30" i="2"/>
  <c r="B31" i="2"/>
  <c r="B32" i="2"/>
  <c r="B34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9" i="2"/>
  <c r="B180" i="2"/>
  <c r="B181" i="2"/>
  <c r="B182" i="2"/>
  <c r="B183" i="2"/>
  <c r="B184" i="2"/>
  <c r="B186" i="2"/>
  <c r="B187" i="2"/>
  <c r="B188" i="2"/>
  <c r="B189" i="2"/>
  <c r="B190" i="2"/>
  <c r="B191" i="2"/>
  <c r="B192" i="2"/>
  <c r="B194" i="2"/>
  <c r="B195" i="2"/>
  <c r="B197" i="2"/>
  <c r="B198" i="2"/>
  <c r="B201" i="2"/>
  <c r="B202" i="2"/>
  <c r="B204" i="2"/>
  <c r="B205" i="2"/>
  <c r="B206" i="2"/>
  <c r="B207" i="2"/>
  <c r="B208" i="2"/>
  <c r="B209" i="2"/>
  <c r="B211" i="2"/>
  <c r="B213" i="2"/>
  <c r="B214" i="2"/>
  <c r="B216" i="2"/>
  <c r="B217" i="2"/>
  <c r="B218" i="2"/>
  <c r="B219" i="2"/>
  <c r="B221" i="2"/>
  <c r="B222" i="2"/>
  <c r="B223" i="2"/>
  <c r="B224" i="2"/>
  <c r="B225" i="2"/>
  <c r="B226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13" i="2"/>
  <c r="G401" i="2" l="1"/>
  <c r="E471" i="2" l="1"/>
  <c r="E464" i="2" l="1"/>
  <c r="H255" i="2"/>
  <c r="E439" i="2"/>
  <c r="D430" i="2"/>
  <c r="E430" i="2" s="1"/>
  <c r="D428" i="2"/>
  <c r="E428" i="2" s="1"/>
  <c r="D455" i="2" l="1"/>
  <c r="E455" i="2" s="1"/>
  <c r="E422" i="2" l="1"/>
  <c r="H9" i="2" l="1"/>
  <c r="H244" i="2" l="1"/>
  <c r="H81" i="2"/>
  <c r="D431" i="2" l="1"/>
  <c r="E431" i="2" s="1"/>
  <c r="B9" i="2" l="1"/>
  <c r="B10" i="2"/>
  <c r="B11" i="2"/>
  <c r="B12" i="2"/>
  <c r="B15" i="2"/>
  <c r="B16" i="2"/>
  <c r="B17" i="2"/>
  <c r="B18" i="2"/>
  <c r="B19" i="2"/>
  <c r="B20" i="2"/>
  <c r="H388" i="2"/>
  <c r="H62" i="2"/>
  <c r="H234" i="2"/>
  <c r="H238" i="2"/>
  <c r="H237" i="2"/>
  <c r="H39" i="2"/>
  <c r="H38" i="2"/>
  <c r="H36" i="2"/>
  <c r="H396" i="2"/>
  <c r="H395" i="2"/>
  <c r="H394" i="2"/>
  <c r="H393" i="2"/>
  <c r="H392" i="2"/>
  <c r="H391" i="2"/>
  <c r="H390" i="2"/>
  <c r="H37" i="2"/>
  <c r="H389" i="2"/>
  <c r="H365" i="2"/>
  <c r="H364" i="2"/>
  <c r="H363" i="2"/>
  <c r="H362" i="2"/>
  <c r="H360" i="2"/>
  <c r="H359" i="2"/>
  <c r="H366" i="2"/>
  <c r="H361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87" i="2"/>
  <c r="H386" i="2"/>
  <c r="H385" i="2"/>
  <c r="H384" i="2"/>
  <c r="H383" i="2"/>
  <c r="H376" i="2"/>
  <c r="H375" i="2"/>
  <c r="H399" i="2"/>
  <c r="H398" i="2"/>
  <c r="H374" i="2"/>
  <c r="H382" i="2"/>
  <c r="H381" i="2"/>
  <c r="H397" i="2"/>
  <c r="H346" i="2"/>
  <c r="H380" i="2"/>
  <c r="H379" i="2"/>
  <c r="H373" i="2"/>
  <c r="H378" i="2"/>
  <c r="H377" i="2"/>
  <c r="H372" i="2"/>
  <c r="H371" i="2"/>
  <c r="H370" i="2"/>
  <c r="H369" i="2"/>
  <c r="H368" i="2"/>
  <c r="H367" i="2"/>
  <c r="H305" i="2"/>
  <c r="H304" i="2"/>
  <c r="H303" i="2"/>
  <c r="H306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345" i="2"/>
  <c r="H344" i="2"/>
  <c r="H343" i="2"/>
  <c r="H342" i="2"/>
  <c r="H341" i="2"/>
  <c r="H339" i="2"/>
  <c r="H340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254" i="2"/>
  <c r="H252" i="2"/>
  <c r="H251" i="2"/>
  <c r="H250" i="2"/>
  <c r="H253" i="2"/>
  <c r="H249" i="2"/>
  <c r="H248" i="2"/>
  <c r="H247" i="2"/>
  <c r="H240" i="2"/>
  <c r="H230" i="2"/>
  <c r="H229" i="2"/>
  <c r="H245" i="2"/>
  <c r="H246" i="2"/>
  <c r="H183" i="2"/>
  <c r="H228" i="2"/>
  <c r="H227" i="2"/>
  <c r="H226" i="2"/>
  <c r="H225" i="2"/>
  <c r="H224" i="2"/>
  <c r="H223" i="2"/>
  <c r="H85" i="2"/>
  <c r="H84" i="2"/>
  <c r="H83" i="2"/>
  <c r="H82" i="2"/>
  <c r="H222" i="2"/>
  <c r="H221" i="2"/>
  <c r="H236" i="2"/>
  <c r="H235" i="2"/>
  <c r="H220" i="2"/>
  <c r="H219" i="2"/>
  <c r="H218" i="2"/>
  <c r="H217" i="2"/>
  <c r="H231" i="2"/>
  <c r="H214" i="2"/>
  <c r="H161" i="2"/>
  <c r="H243" i="2"/>
  <c r="H179" i="2"/>
  <c r="H178" i="2"/>
  <c r="H177" i="2"/>
  <c r="H176" i="2"/>
  <c r="H175" i="2"/>
  <c r="H181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0" i="2"/>
  <c r="H159" i="2"/>
  <c r="H158" i="2"/>
  <c r="H242" i="2"/>
  <c r="H241" i="2"/>
  <c r="H157" i="2"/>
  <c r="H156" i="2"/>
  <c r="H155" i="2"/>
  <c r="H154" i="2"/>
  <c r="H153" i="2"/>
  <c r="H180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282" i="2"/>
  <c r="H281" i="2"/>
  <c r="H280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12" i="2"/>
  <c r="H211" i="2"/>
  <c r="H210" i="2"/>
  <c r="H209" i="2"/>
  <c r="H208" i="2"/>
  <c r="H207" i="2"/>
  <c r="H206" i="2"/>
  <c r="H22" i="2"/>
  <c r="H205" i="2"/>
  <c r="H204" i="2"/>
  <c r="H203" i="2"/>
  <c r="H202" i="2"/>
  <c r="H21" i="2"/>
  <c r="H20" i="2"/>
  <c r="H19" i="2"/>
  <c r="H18" i="2"/>
  <c r="H17" i="2"/>
  <c r="H16" i="2"/>
  <c r="H15" i="2"/>
  <c r="H14" i="2"/>
  <c r="H13" i="2"/>
  <c r="H12" i="2"/>
  <c r="H11" i="2"/>
  <c r="H10" i="2"/>
  <c r="H201" i="2"/>
  <c r="H279" i="2"/>
  <c r="H278" i="2"/>
  <c r="H277" i="2"/>
  <c r="H276" i="2"/>
  <c r="H275" i="2"/>
  <c r="H200" i="2"/>
  <c r="H274" i="2"/>
  <c r="H273" i="2"/>
  <c r="H272" i="2"/>
  <c r="H271" i="2"/>
  <c r="H270" i="2"/>
  <c r="H269" i="2"/>
  <c r="H268" i="2"/>
  <c r="H267" i="2"/>
  <c r="H266" i="2"/>
  <c r="H197" i="2"/>
  <c r="H198" i="2"/>
  <c r="H264" i="2"/>
  <c r="H265" i="2"/>
  <c r="H263" i="2"/>
  <c r="H262" i="2"/>
  <c r="H261" i="2"/>
  <c r="H195" i="2"/>
  <c r="H196" i="2"/>
  <c r="H260" i="2"/>
  <c r="H259" i="2"/>
  <c r="H258" i="2"/>
  <c r="H192" i="2"/>
  <c r="H191" i="2"/>
  <c r="H193" i="2"/>
  <c r="H194" i="2"/>
  <c r="H189" i="2"/>
  <c r="H190" i="2"/>
  <c r="H257" i="2"/>
  <c r="H187" i="2"/>
  <c r="H188" i="2"/>
  <c r="H186" i="2"/>
  <c r="H184" i="2"/>
  <c r="H185" i="2"/>
  <c r="H256" i="2"/>
  <c r="H88" i="2"/>
  <c r="H87" i="2"/>
  <c r="H233" i="2"/>
  <c r="H232" i="2"/>
  <c r="H89" i="2"/>
  <c r="H86" i="2"/>
  <c r="H80" i="2"/>
  <c r="H79" i="2"/>
  <c r="H78" i="2"/>
  <c r="H77" i="2"/>
  <c r="H76" i="2"/>
  <c r="H75" i="2"/>
  <c r="H74" i="2"/>
  <c r="H73" i="2"/>
  <c r="H72" i="2"/>
  <c r="H71" i="2"/>
  <c r="H70" i="2"/>
  <c r="H69" i="2"/>
  <c r="H213" i="2"/>
  <c r="H68" i="2"/>
  <c r="H67" i="2"/>
  <c r="H66" i="2"/>
  <c r="H65" i="2"/>
  <c r="H64" i="2"/>
  <c r="H63" i="2"/>
  <c r="H90" i="2"/>
  <c r="H239" i="2"/>
  <c r="H182" i="2" l="1"/>
  <c r="H401" i="2" s="1"/>
  <c r="D472" i="2" l="1"/>
  <c r="D476" i="2" s="1"/>
  <c r="E476" i="2" l="1"/>
  <c r="D481" i="2"/>
  <c r="E472" i="2"/>
  <c r="E481" i="2"/>
</calcChain>
</file>

<file path=xl/sharedStrings.xml><?xml version="1.0" encoding="utf-8"?>
<sst xmlns="http://schemas.openxmlformats.org/spreadsheetml/2006/main" count="1394" uniqueCount="1000">
  <si>
    <t>System:</t>
  </si>
  <si>
    <t>TRIAL BALANCE SUMMARY FOR 2016</t>
  </si>
  <si>
    <t>User Date:</t>
  </si>
  <si>
    <t>User ID:</t>
  </si>
  <si>
    <t>Lakefront Group of Companies</t>
  </si>
  <si>
    <t>General Ledger</t>
  </si>
  <si>
    <t>Ranges:</t>
  </si>
  <si>
    <t>From:</t>
  </si>
  <si>
    <t>Sorted By:</t>
  </si>
  <si>
    <t>Company</t>
  </si>
  <si>
    <t>Account:</t>
  </si>
  <si>
    <t>02-   -    -</t>
  </si>
  <si>
    <t>Print Currency In:  Functional (CAD)</t>
  </si>
  <si>
    <t>Account</t>
  </si>
  <si>
    <t>Description</t>
  </si>
  <si>
    <t>Beginning Balance</t>
  </si>
  <si>
    <t>Ending Balance</t>
  </si>
  <si>
    <t>02-100-1005-0000</t>
  </si>
  <si>
    <t>CASH - RESERVE ACCOUNT</t>
  </si>
  <si>
    <t>02-100-1005-0001</t>
  </si>
  <si>
    <t>CASH - BANK ACCT CUST DEPOSITS</t>
  </si>
  <si>
    <t>02-100-1100-0000</t>
  </si>
  <si>
    <t>CUSTOMER A/R LUI</t>
  </si>
  <si>
    <t>02-100-1103-0000</t>
  </si>
  <si>
    <t>CLEARING ACCT RETAILER</t>
  </si>
  <si>
    <t>02-100-1105-0000</t>
  </si>
  <si>
    <t>A/R JOBBING</t>
  </si>
  <si>
    <t>02-100-1120-0000</t>
  </si>
  <si>
    <t>UNBILLED REVENUE</t>
  </si>
  <si>
    <t>02-100-1130-0000</t>
  </si>
  <si>
    <t>ALLOWANCE FOR BAD DEBTS</t>
  </si>
  <si>
    <t>02-100-1180-0000</t>
  </si>
  <si>
    <t>PREPAYMENTS</t>
  </si>
  <si>
    <t>02-100-1200-0000</t>
  </si>
  <si>
    <t>A/R FROM ASSOC.COMPANIES</t>
  </si>
  <si>
    <t>02-100-1200-0001</t>
  </si>
  <si>
    <t>A/R FROM LUSI</t>
  </si>
  <si>
    <t>02-100-1250-0000</t>
  </si>
  <si>
    <t>A/R OESP CREDIT</t>
  </si>
  <si>
    <t>02-100-1330-0000</t>
  </si>
  <si>
    <t>INVENTORY</t>
  </si>
  <si>
    <t>02-100-1340-0000</t>
  </si>
  <si>
    <t>INVENTORY RESALE ITEMS</t>
  </si>
  <si>
    <t>02-100-1508-0000</t>
  </si>
  <si>
    <t>HYDONE INCREMTL CAPTL CHG</t>
  </si>
  <si>
    <t>02-100-1508-1000</t>
  </si>
  <si>
    <t>OTHER REGULATORY ASSETS - ENERGY EAST CONSULTATION</t>
  </si>
  <si>
    <t>02-100-1508-1001</t>
  </si>
  <si>
    <t>OTHER REGULATORY ASSETS - INTEREST</t>
  </si>
  <si>
    <t>02-100-1508-3000</t>
  </si>
  <si>
    <t>COST ASSESSMENT - OVER BOARD-APPROVED</t>
  </si>
  <si>
    <t>02-100-1518-0000</t>
  </si>
  <si>
    <t>RCVA RETAIL</t>
  </si>
  <si>
    <t>02-100-1518-1000</t>
  </si>
  <si>
    <t>RCVA RETAIL INTEREST</t>
  </si>
  <si>
    <t>02-100-1520-0000</t>
  </si>
  <si>
    <t>PPVA STOP CLEARING</t>
  </si>
  <si>
    <t>02-100-1548-0000</t>
  </si>
  <si>
    <t>RCVA STR</t>
  </si>
  <si>
    <t>02-100-1548-1000</t>
  </si>
  <si>
    <t>RCVA STR INTEREST</t>
  </si>
  <si>
    <t>02-100-1550-0000</t>
  </si>
  <si>
    <t>LOW VOLTAGE VARIANCE PRINCIPAL</t>
  </si>
  <si>
    <t>02-100-1550-1000</t>
  </si>
  <si>
    <t>LOW VOLTAGE VARIANCE - INTEREST</t>
  </si>
  <si>
    <t>02-100-1551-0000</t>
  </si>
  <si>
    <t>SME VARIANCE ACCOUNT</t>
  </si>
  <si>
    <t>02-100-1551-1000</t>
  </si>
  <si>
    <t>SME VARIANCE ACCOUNT INTEREST</t>
  </si>
  <si>
    <t>02-100-1580-0000</t>
  </si>
  <si>
    <t>RSVA WMS PRINCIPAL</t>
  </si>
  <si>
    <t>02-100-1580-1000</t>
  </si>
  <si>
    <t>RSVA WMS INTEREST</t>
  </si>
  <si>
    <t>02-100-1580-2000</t>
  </si>
  <si>
    <t>RSVA WMS CBDR CLASS B</t>
  </si>
  <si>
    <t>02-100-1580-3000</t>
  </si>
  <si>
    <t>RSVA WMS CBDR CLASS B INTEREST</t>
  </si>
  <si>
    <t>02-100-1584-0000</t>
  </si>
  <si>
    <t>RSVA NETWORK PRINCIPAL</t>
  </si>
  <si>
    <t>02-100-1584-1000</t>
  </si>
  <si>
    <t>RSVA NETWORK INTEREST</t>
  </si>
  <si>
    <t>02-100-1586-0000</t>
  </si>
  <si>
    <t>RSVA CONNECTION PRINCIPAL</t>
  </si>
  <si>
    <t>02-100-1586-1000</t>
  </si>
  <si>
    <t>RSVA CONNECTION INTEREST</t>
  </si>
  <si>
    <t>02-100-1588-0000</t>
  </si>
  <si>
    <t>RSVA POWER PRINCIPAL</t>
  </si>
  <si>
    <t>02-100-1588-1000</t>
  </si>
  <si>
    <t>RSVA POWER INTEREST</t>
  </si>
  <si>
    <t>02-100-1589-0000</t>
  </si>
  <si>
    <t>RSVA GLOBAL ADJUSTMENT PRINCIPAL</t>
  </si>
  <si>
    <t>02-100-1589-1000</t>
  </si>
  <si>
    <t>RSVA GLOBAL ADJUSTMENT INTEREST</t>
  </si>
  <si>
    <t>02-100-1595-1012</t>
  </si>
  <si>
    <t>2012 COS INTEREST DISP 2012-2016</t>
  </si>
  <si>
    <t>02-100-1595-1200</t>
  </si>
  <si>
    <t>2012 COS PRINCIPAL DISPOSITION 2012  -  2016</t>
  </si>
  <si>
    <t>02-100-1595-1218</t>
  </si>
  <si>
    <t>COS 2012 INTEREST</t>
  </si>
  <si>
    <t>02-100-1595-1500</t>
  </si>
  <si>
    <t>2015 IRM PRINCIPAL DISPOSITION 2015-2017</t>
  </si>
  <si>
    <t>02-100-1595-1501</t>
  </si>
  <si>
    <t>2015 IRM PRINCIPAL - NON-INTEREST</t>
  </si>
  <si>
    <t>02-100-1595-1502</t>
  </si>
  <si>
    <t>2015 IRM DISPOSITION INTEREST</t>
  </si>
  <si>
    <t>02-100-1595-1503</t>
  </si>
  <si>
    <t>2015 IRM INTEREST</t>
  </si>
  <si>
    <t>02-100-1595-1510</t>
  </si>
  <si>
    <t>RES-2015 DVAD MAY 1 2015 - APRIL 30 2017</t>
  </si>
  <si>
    <t>02-100-1595-1600</t>
  </si>
  <si>
    <t>2016 IRM PRINCIPAL DISPOSITION 2016-2017</t>
  </si>
  <si>
    <t>02-100-1595-1601</t>
  </si>
  <si>
    <t>2016 IRM PRINCIPAL - NON-INTEREST</t>
  </si>
  <si>
    <t>02-100-1595-1602</t>
  </si>
  <si>
    <t>2016 IRM DISPOSITION INTEREST</t>
  </si>
  <si>
    <t>02-100-1595-1624</t>
  </si>
  <si>
    <t>RESIDENTIAL TAX CHANGE MAY 1 2016 - APRIL 30 2017</t>
  </si>
  <si>
    <t>02-100-1805-0000</t>
  </si>
  <si>
    <t>LAND</t>
  </si>
  <si>
    <t>02-100-1808-0000</t>
  </si>
  <si>
    <t>BUILDINGS AND FIXTURES</t>
  </si>
  <si>
    <t>02-100-1808-0001</t>
  </si>
  <si>
    <t>BLDG OFFICE - DIVISION ST</t>
  </si>
  <si>
    <t>02-100-1808-0002</t>
  </si>
  <si>
    <t>BLDG GARAGE-EWART</t>
  </si>
  <si>
    <t>02-100-1808-0003</t>
  </si>
  <si>
    <t>BLDG - OFFICE STORE FRONT</t>
  </si>
  <si>
    <t>02-100-1808-0004</t>
  </si>
  <si>
    <t>BLDG - OFFICE RENOVATIONS</t>
  </si>
  <si>
    <t>02-100-1808-0005</t>
  </si>
  <si>
    <t>GARAGE TRAINING ROOM</t>
  </si>
  <si>
    <t>02-100-1808-0006</t>
  </si>
  <si>
    <t>ONT ST POLEYARD FENCE</t>
  </si>
  <si>
    <t>02-100-1808-0007</t>
  </si>
  <si>
    <t>CHARGING STATION</t>
  </si>
  <si>
    <t>02-100-1808-0008</t>
  </si>
  <si>
    <t>ELECTRICAL WORK</t>
  </si>
  <si>
    <t>02-100-1820-0000</t>
  </si>
  <si>
    <t>DISTRIBUTION STATION EQUIPMENT &lt;50</t>
  </si>
  <si>
    <t>02-100-1820-0001</t>
  </si>
  <si>
    <t>DIST STN EQP&lt;50KV</t>
  </si>
  <si>
    <t>02-100-1820-0002</t>
  </si>
  <si>
    <t>DIST STN EQP&lt;50KV ONT/VIC</t>
  </si>
  <si>
    <t>02-100-1820-0003</t>
  </si>
  <si>
    <t>DIST STN EQP&lt;50KV BROOK R</t>
  </si>
  <si>
    <t>02-100-1820-0004</t>
  </si>
  <si>
    <t>DIST STN EQP&lt;50KV COLBORN</t>
  </si>
  <si>
    <t>02-100-1820-0005</t>
  </si>
  <si>
    <t>DIST.STN.COB.WHSL.METER</t>
  </si>
  <si>
    <t>02-100-1820-0006</t>
  </si>
  <si>
    <t>DIST STN COLBORNE WHSL MT</t>
  </si>
  <si>
    <t>02-100-1820-0007</t>
  </si>
  <si>
    <t>DIST STN 25 EWART ST</t>
  </si>
  <si>
    <t>02-100-1820-0008</t>
  </si>
  <si>
    <t>DIST STN EQP &lt;50KV-MATERL</t>
  </si>
  <si>
    <t>02-100-1820-0009</t>
  </si>
  <si>
    <t>02-100-1820-0010</t>
  </si>
  <si>
    <t>02-100-1820-0011</t>
  </si>
  <si>
    <t>02-100-1820-0012</t>
  </si>
  <si>
    <t>02-100-1830-0000</t>
  </si>
  <si>
    <t>POLES FIXT. 44KV LINE</t>
  </si>
  <si>
    <t>02-100-1835-0000</t>
  </si>
  <si>
    <t>OVERHEAD CONDUCTORS AND DEVICES</t>
  </si>
  <si>
    <t>02-100-1835-0001</t>
  </si>
  <si>
    <t>O/H COND/DEV</t>
  </si>
  <si>
    <t>02-100-1835-0002</t>
  </si>
  <si>
    <t>O/H COND/DEV 44KV</t>
  </si>
  <si>
    <t>02-100-1835-0003</t>
  </si>
  <si>
    <t>O/H COND/DEV KING ST</t>
  </si>
  <si>
    <t>02-100-1835-0004</t>
  </si>
  <si>
    <t>O/H COND/DEV ROGERS RD</t>
  </si>
  <si>
    <t>02-100-1835-0005</t>
  </si>
  <si>
    <t>O/H COND/DEV ONTARIO ST</t>
  </si>
  <si>
    <t>02-100-1835-0006</t>
  </si>
  <si>
    <t>O/H COND/DEV - ONT/SYDENH</t>
  </si>
  <si>
    <t>02-100-1835-0007</t>
  </si>
  <si>
    <t>SUBTRANSMISSION FEEDERS</t>
  </si>
  <si>
    <t>02-100-1835-0008</t>
  </si>
  <si>
    <t>SUBTRANSMISSION COLBORNE</t>
  </si>
  <si>
    <t>02-100-1835-0009</t>
  </si>
  <si>
    <t>02-100-1835-0010</t>
  </si>
  <si>
    <t>O/H COND/DEV-HORIZON’S</t>
  </si>
  <si>
    <t>02-100-1835-0011</t>
  </si>
  <si>
    <t>O/H COND/DEV MATERL</t>
  </si>
  <si>
    <t>02-100-1835-0012</t>
  </si>
  <si>
    <t>O/H COND/DEV - EQUIP</t>
  </si>
  <si>
    <t>02-100-1835-0013</t>
  </si>
  <si>
    <t>O/H COND 44 KV LINES</t>
  </si>
  <si>
    <t>02-100-1835-0014</t>
  </si>
  <si>
    <t>LEBLANC-CURTIS CONT.CAPIT</t>
  </si>
  <si>
    <t>02-100-1835-0015</t>
  </si>
  <si>
    <t>OH COND/DEV - MEREDITH CRESCENT</t>
  </si>
  <si>
    <t>02-100-1835-0016</t>
  </si>
  <si>
    <t>VIPER SWITCHES</t>
  </si>
  <si>
    <t>02-100-1835-0017</t>
  </si>
  <si>
    <t>HAMILTON AVE EAST</t>
  </si>
  <si>
    <t>02-100-1835-0018</t>
  </si>
  <si>
    <t>HAWTHORNE AVE</t>
  </si>
  <si>
    <t>02-100-1835-0020</t>
  </si>
  <si>
    <t>PARKWOOD DRIVE</t>
  </si>
  <si>
    <t>02-100-1835-0021</t>
  </si>
  <si>
    <t>THOMAS STREET</t>
  </si>
  <si>
    <t>02-100-1835-0022</t>
  </si>
  <si>
    <t>MCGILL ST - OH/UG RELLOCATION</t>
  </si>
  <si>
    <t>02-100-1835-0024</t>
  </si>
  <si>
    <t>QUEEN ST. - MCGILL ST TO DIVISION ST</t>
  </si>
  <si>
    <t>02-100-1835-0025</t>
  </si>
  <si>
    <t>DIVISION ST. - UNIVERSITY ST/CP RAIL</t>
  </si>
  <si>
    <t>02-100-1835-0026</t>
  </si>
  <si>
    <t>PARK ST.</t>
  </si>
  <si>
    <t>02-100-1835-0027</t>
  </si>
  <si>
    <t>JOHN ST. AND SPENCER ST.</t>
  </si>
  <si>
    <t>02-100-1840-0000</t>
  </si>
  <si>
    <t>UNDERGROUND CONDUIT</t>
  </si>
  <si>
    <t>02-100-1845-0000</t>
  </si>
  <si>
    <t>UNDERGROUND CONDUCTORS AND DEVICES</t>
  </si>
  <si>
    <t>02-100-1850-0000</t>
  </si>
  <si>
    <t>LINE TRANSFORMERS</t>
  </si>
  <si>
    <t>02-100-1855-0000</t>
  </si>
  <si>
    <t>O/H SERVICES</t>
  </si>
  <si>
    <t>02-100-1855-0001</t>
  </si>
  <si>
    <t>U/G SERVICES</t>
  </si>
  <si>
    <t>02-100-1860-0000</t>
  </si>
  <si>
    <t>METERS</t>
  </si>
  <si>
    <t>02-100-1865-0000</t>
  </si>
  <si>
    <t>OTHER INST-CUST PREM</t>
  </si>
  <si>
    <t>02-100-1915-0000</t>
  </si>
  <si>
    <t>OFFICE FURN &amp; EQUIP</t>
  </si>
  <si>
    <t>02-100-1920-0000</t>
  </si>
  <si>
    <t>COMPUTER EQUIP. HARDWARE</t>
  </si>
  <si>
    <t>02-100-1925-0000</t>
  </si>
  <si>
    <t>COMPUTER SOFTWARE</t>
  </si>
  <si>
    <t>02-100-1930-0000</t>
  </si>
  <si>
    <t>TRANSPORTATION EQUIPMENT</t>
  </si>
  <si>
    <t>02-100-1940-0000</t>
  </si>
  <si>
    <t>TOOLS/SHOP/GARAGE EQUIP</t>
  </si>
  <si>
    <t>02-100-1945-0000</t>
  </si>
  <si>
    <t>MEASUREMENT/TEST EQUIP</t>
  </si>
  <si>
    <t>02-100-1960-0000</t>
  </si>
  <si>
    <t>MISCELLANEOUS EQUIPMENT</t>
  </si>
  <si>
    <t>02-100-1980-0000</t>
  </si>
  <si>
    <t>SYSTEM SUPERVISORY EQUIPMENT</t>
  </si>
  <si>
    <t>02-100-1995-0000</t>
  </si>
  <si>
    <t>CONTRIBUTION/GRANTS CREDI</t>
  </si>
  <si>
    <t>02-100-1995-1850</t>
  </si>
  <si>
    <t>CONTRIBUTED CAPITAL/GRANTS - TRANSFORMERS</t>
  </si>
  <si>
    <t>02-100-2055-0000</t>
  </si>
  <si>
    <t>WIP - CAPITAL</t>
  </si>
  <si>
    <t>02-100-2075-0000</t>
  </si>
  <si>
    <t>NON-UTILITY PROPERTY</t>
  </si>
  <si>
    <t>02-100-2105-1808</t>
  </si>
  <si>
    <t>ACCUM AMORT - BUILDINGS AND FIXTURES</t>
  </si>
  <si>
    <t>02-100-2105-1820</t>
  </si>
  <si>
    <t>ACCUM AMORT - DIST STATION EQUIP &lt;50</t>
  </si>
  <si>
    <t>02-100-2105-1830</t>
  </si>
  <si>
    <t>ACCUM AMORT - POLES, TOWERS, AND FIXTURES</t>
  </si>
  <si>
    <t>02-100-2105-1835</t>
  </si>
  <si>
    <t>ACCUM AMORT - OVERHEAD CONDUCTORS AND DEVICES</t>
  </si>
  <si>
    <t>02-100-2105-1840</t>
  </si>
  <si>
    <t>ACCUM AMORT - UNDERGROUND CONDUIT</t>
  </si>
  <si>
    <t>02-100-2105-1845</t>
  </si>
  <si>
    <t>ACCUM AMORT - UNDERGROUND CONDUCT &amp; DEVICES</t>
  </si>
  <si>
    <t>02-100-2105-1850</t>
  </si>
  <si>
    <t>ACCUM AMORT - LINE TRANSFORMERS</t>
  </si>
  <si>
    <t>02-100-2105-1852</t>
  </si>
  <si>
    <t>ACCUM AMORT - UG SERVICES</t>
  </si>
  <si>
    <t>02-100-2105-1855</t>
  </si>
  <si>
    <t>ACCUM AMORT - SERVICES</t>
  </si>
  <si>
    <t>02-100-2105-1860</t>
  </si>
  <si>
    <t>ACCUM AMORT - METERS</t>
  </si>
  <si>
    <t>02-100-2105-1865</t>
  </si>
  <si>
    <t>ACCUM AMORT - OTHER INSTAL ON CUST</t>
  </si>
  <si>
    <t>02-100-2105-1915</t>
  </si>
  <si>
    <t>ACCUM AMORT - OFFICE FURNITURE AND EQUIPMENT</t>
  </si>
  <si>
    <t>02-100-2105-1920</t>
  </si>
  <si>
    <t>ACCUM AMORT - COMPUTER EQUIPMENT - HARDWARE</t>
  </si>
  <si>
    <t>02-100-2105-1925</t>
  </si>
  <si>
    <t>ACCUM AMORT - COMPUTER SOFTWARE</t>
  </si>
  <si>
    <t>02-100-2105-1930</t>
  </si>
  <si>
    <t>ACCUM AMORT - TRANSPORTATION EQUIPMENT</t>
  </si>
  <si>
    <t>02-100-2105-1940</t>
  </si>
  <si>
    <t>ACCUM AMORT - TOOLS, SHOP &amp; GARAGE EQUIPMENT</t>
  </si>
  <si>
    <t>02-100-2105-1945</t>
  </si>
  <si>
    <t>ACCUM AMORT - MEASUREMENT &amp; TESTING EQUIPMENT</t>
  </si>
  <si>
    <t>02-100-2105-1960</t>
  </si>
  <si>
    <t>ACCUM AMORT - MISC EQUIPMENT</t>
  </si>
  <si>
    <t>02-100-2105-1980</t>
  </si>
  <si>
    <t>ACCUM AMORT - SYSTEM SUPERVISORY EQUIPMENT</t>
  </si>
  <si>
    <t>02-100-2105-1995</t>
  </si>
  <si>
    <t>ACCUM AMORT - CONTRIBUTION GRANTS</t>
  </si>
  <si>
    <t>02-100-2105-2075</t>
  </si>
  <si>
    <t>ACCUM AMORT - MICROFIT</t>
  </si>
  <si>
    <t>02-100-2205-0000</t>
  </si>
  <si>
    <t>ACCOUNTS PAYABLE</t>
  </si>
  <si>
    <t>02-100-2208-0000</t>
  </si>
  <si>
    <t>CUST CREDIT BAL</t>
  </si>
  <si>
    <t>02-100-2210-0000</t>
  </si>
  <si>
    <t>CUR CUST DEPOSIT</t>
  </si>
  <si>
    <t>02-100-2220-0000</t>
  </si>
  <si>
    <t>MISC CURR/ACCR LIABILITY</t>
  </si>
  <si>
    <t>02-100-2220-0001</t>
  </si>
  <si>
    <t>ACCRUED VACATION PAY LIABILITY</t>
  </si>
  <si>
    <t>02-100-2221-0000</t>
  </si>
  <si>
    <t>MISC LIABILITY - CDM</t>
  </si>
  <si>
    <t>02-100-2250-0000</t>
  </si>
  <si>
    <t>DRC PAYABLE</t>
  </si>
  <si>
    <t>02-100-2260-0000</t>
  </si>
  <si>
    <t>CURRENT PORTION OF LTD</t>
  </si>
  <si>
    <t>02-100-2290-0001</t>
  </si>
  <si>
    <t>02-100-2290-0002</t>
  </si>
  <si>
    <t>02-100-2290-0003</t>
  </si>
  <si>
    <t>02-100-2290-0004</t>
  </si>
  <si>
    <t>02-100-2293-0000</t>
  </si>
  <si>
    <t>DO NOTUSE-GST CNI ITC TRACK (USE 02-100-2290-0006)</t>
  </si>
  <si>
    <t>02-100-2294-0000</t>
  </si>
  <si>
    <t>ACCR FOR TAXES (PILS)</t>
  </si>
  <si>
    <t>02-100-2294-0001</t>
  </si>
  <si>
    <t>FUTURE INCOME TAXES</t>
  </si>
  <si>
    <t>02-100-2306-0000</t>
  </si>
  <si>
    <t>FUTURE EMPLOYEE BENEFITS</t>
  </si>
  <si>
    <t>02-100-2335-0000</t>
  </si>
  <si>
    <t>LT CUST DEPOSITS</t>
  </si>
  <si>
    <t>02-100-2405-0000</t>
  </si>
  <si>
    <t>HYDRO ONE - LOW VOLT 200</t>
  </si>
  <si>
    <t>02-100-2440-0000</t>
  </si>
  <si>
    <t>02-100-2505-0000</t>
  </si>
  <si>
    <t>DEBENTURE 2009 INFRASTRUC</t>
  </si>
  <si>
    <t>02-100-2520-0000</t>
  </si>
  <si>
    <t>OTHER Long-Term Debt</t>
  </si>
  <si>
    <t>02-100-3005-0000</t>
  </si>
  <si>
    <t>COMMON SHARES ISSUED</t>
  </si>
  <si>
    <t>02-100-3040-0000</t>
  </si>
  <si>
    <t>APPROPR RET EARNINGS</t>
  </si>
  <si>
    <t>02-100-3045-0000</t>
  </si>
  <si>
    <t>UNAPPROP.RETAINED EARNING</t>
  </si>
  <si>
    <t>02-100-3046-0000</t>
  </si>
  <si>
    <t>RETAINED EARNING</t>
  </si>
  <si>
    <t>02-100-3090-0000</t>
  </si>
  <si>
    <t>ACCUMULATED COMPREHENSIVE INCOME</t>
  </si>
  <si>
    <t>INTEREST ON SHORT-TERM DEBT</t>
  </si>
  <si>
    <t>02-100-6115-0000</t>
  </si>
  <si>
    <t>FUTURE INCOME TAX PROVISION</t>
  </si>
  <si>
    <t>02-235-4006-0001</t>
  </si>
  <si>
    <t>RESIDENTIAL COST OF POWER</t>
  </si>
  <si>
    <t>DVAD QUARTERLY/ANNUAL ADJUSTMENT</t>
  </si>
  <si>
    <t>02-235-4006-0015</t>
  </si>
  <si>
    <t>RESIDENTIAL GLOBAL ADJ</t>
  </si>
  <si>
    <t>02-235-4006-0040</t>
  </si>
  <si>
    <t>RESIDENTIAL ON PEAK</t>
  </si>
  <si>
    <t>02-235-4006-0041</t>
  </si>
  <si>
    <t>RESIDENTIAL OFF PEAK</t>
  </si>
  <si>
    <t>02-235-4006-0042</t>
  </si>
  <si>
    <t>RESIDENTIAL MID PEAK</t>
  </si>
  <si>
    <t>02-235-4010-0002</t>
  </si>
  <si>
    <t>GS&lt;50KW COST OF POWER</t>
  </si>
  <si>
    <t>02-235-4010-0015</t>
  </si>
  <si>
    <t>GS&lt;50 GLOBAL ADJUSTMENT</t>
  </si>
  <si>
    <t>02-235-4010-0040</t>
  </si>
  <si>
    <t>GS&lt;50 ON PEAK</t>
  </si>
  <si>
    <t>02-235-4010-0041</t>
  </si>
  <si>
    <t>GS&lt;50 OFF PEAK</t>
  </si>
  <si>
    <t>02-235-4010-0042</t>
  </si>
  <si>
    <t>GS&lt;50 MID PEAK</t>
  </si>
  <si>
    <t>02-235-4010-0099</t>
  </si>
  <si>
    <t>YEAR END CLOSE 1589 NON RPP PORTION</t>
  </si>
  <si>
    <t>02-235-4015-0005</t>
  </si>
  <si>
    <t>INTERMEDIATE USER COP</t>
  </si>
  <si>
    <t>02-235-4025-0000</t>
  </si>
  <si>
    <t>STREET LIGHT ENERGY SALES</t>
  </si>
  <si>
    <t>02-235-4025-0015</t>
  </si>
  <si>
    <t>STREET LIGHT GLOBAL ADJUS</t>
  </si>
  <si>
    <t>02-235-4030-0008</t>
  </si>
  <si>
    <t>SENT LIGHTS COST OF POWER</t>
  </si>
  <si>
    <t>02-235-4030-0015</t>
  </si>
  <si>
    <t>SENT.LIGHT GLOBAL ADJUST</t>
  </si>
  <si>
    <t>02-235-4035-0001</t>
  </si>
  <si>
    <t>UNMETERED LOAD COP</t>
  </si>
  <si>
    <t>02-235-4035-0002</t>
  </si>
  <si>
    <t>UNMETERED GLOBAL ADJUSTMENT</t>
  </si>
  <si>
    <t>02-235-4035-0003</t>
  </si>
  <si>
    <t>COST OF POWER GS&gt;50KW</t>
  </si>
  <si>
    <t>02-235-4035-0015</t>
  </si>
  <si>
    <t>COST POWER GS&gt;50KW GLOB/A</t>
  </si>
  <si>
    <t>02-235-4055-0001</t>
  </si>
  <si>
    <t>COST POWER RSDTIAL RTLERS</t>
  </si>
  <si>
    <t>02-235-4055-0002</t>
  </si>
  <si>
    <t>COST POWER GS&lt;50KW RTLERS</t>
  </si>
  <si>
    <t>02-235-4055-0003</t>
  </si>
  <si>
    <t>COST POWER GS&gt;50 RTLERS</t>
  </si>
  <si>
    <t>02-235-4055-0006</t>
  </si>
  <si>
    <t>COST POWER STR LTE-RTLERS</t>
  </si>
  <si>
    <t>02-235-4055-0007</t>
  </si>
  <si>
    <t>COST POWER-UNMTED RTLERS</t>
  </si>
  <si>
    <t>02-235-4062-0000</t>
  </si>
  <si>
    <t>BILLED WMS</t>
  </si>
  <si>
    <t>02-235-4062-0001</t>
  </si>
  <si>
    <t>02-235-4062-0002</t>
  </si>
  <si>
    <t>BILLED WMS LOSS</t>
  </si>
  <si>
    <t>02-235-4062-0003</t>
  </si>
  <si>
    <t>BILLED WMS CBDR CLASS B</t>
  </si>
  <si>
    <t>02-235-4062-0016</t>
  </si>
  <si>
    <t>RURAL RATE ASS. Sent.Lit</t>
  </si>
  <si>
    <t>02-235-4062-0027</t>
  </si>
  <si>
    <t>RURAL RATE ASSISTANCE</t>
  </si>
  <si>
    <t>02-235-4066-0000</t>
  </si>
  <si>
    <t>TRANSMISSION NETWORK</t>
  </si>
  <si>
    <t>02-235-4068-0000</t>
  </si>
  <si>
    <t>TRANSMISSION CONNECTION</t>
  </si>
  <si>
    <t>02-235-4075-0000</t>
  </si>
  <si>
    <t>LOW VOLTAGE REV IN RATES</t>
  </si>
  <si>
    <t>02-235-4076-0000</t>
  </si>
  <si>
    <t>SMART METER ENTITY CHARGE BILLED RES</t>
  </si>
  <si>
    <t>02-235-4076-0001</t>
  </si>
  <si>
    <t>SMART METER ENTITY CHARGE BILLED GS&lt;50</t>
  </si>
  <si>
    <t>02-235-4080-0001</t>
  </si>
  <si>
    <t>DISTRIBUTION CHARGE RES</t>
  </si>
  <si>
    <t>02-235-4080-0002</t>
  </si>
  <si>
    <t>DISTRIBUTION CHARGE GS&lt;50</t>
  </si>
  <si>
    <t>02-235-4080-0003</t>
  </si>
  <si>
    <t>DISTRIBUTION CHARGE GS&gt;50</t>
  </si>
  <si>
    <t>02-235-4080-0005</t>
  </si>
  <si>
    <t>DISTRIB CHG GS&gt;50 INTRND</t>
  </si>
  <si>
    <t>02-235-4080-0006</t>
  </si>
  <si>
    <t>DISTRIBUTION CHG STR LTE</t>
  </si>
  <si>
    <t>02-235-4080-0007</t>
  </si>
  <si>
    <t>DISTRIB CHG UNMETRD LOAD</t>
  </si>
  <si>
    <t>02-235-4080-0008</t>
  </si>
  <si>
    <t>DISTRIBUTION CHG SENT LTE</t>
  </si>
  <si>
    <t>02-235-4082-0000</t>
  </si>
  <si>
    <t>RETAILER MARKET PART CHG</t>
  </si>
  <si>
    <t>02-235-4084-0000</t>
  </si>
  <si>
    <t>SERVICE TRANS.REQUESTS</t>
  </si>
  <si>
    <t>02-235-4086-0001</t>
  </si>
  <si>
    <t>SSS ADMIN CHARGE - RES</t>
  </si>
  <si>
    <t>02-235-4086-0002</t>
  </si>
  <si>
    <t>SSS ADMIN CHARGE - GS &lt; 50</t>
  </si>
  <si>
    <t>02-235-4086-0003</t>
  </si>
  <si>
    <t>SSS ADMIN CHARGE - GS &gt; 50</t>
  </si>
  <si>
    <t>02-235-4086-0005</t>
  </si>
  <si>
    <t>SSS ADMIN CHARGE - INTERMEDIATE</t>
  </si>
  <si>
    <t>02-235-4086-0006</t>
  </si>
  <si>
    <t>SSS ADMIN CHARGE - STREETLIGHTS</t>
  </si>
  <si>
    <t>02-235-4086-0007</t>
  </si>
  <si>
    <t>SSS ADMIN CHARGE - UNMETERED</t>
  </si>
  <si>
    <t>02-235-4086-0008</t>
  </si>
  <si>
    <t>SSS ADMIN CHARGE - SENTINEL LIGHTS</t>
  </si>
  <si>
    <t>02-235-4205-0000</t>
  </si>
  <si>
    <t>INTERDEPT RENTS</t>
  </si>
  <si>
    <t>02-235-4210-0000</t>
  </si>
  <si>
    <t>POLE RENTALS</t>
  </si>
  <si>
    <t>02-235-4225-0000</t>
  </si>
  <si>
    <t>LATE PAYMENT CHGS</t>
  </si>
  <si>
    <t>02-235-4235-0002</t>
  </si>
  <si>
    <t>MISC REV - CHANGE OF OCC</t>
  </si>
  <si>
    <t>02-235-4235-0004</t>
  </si>
  <si>
    <t>MISC REV - NSF CHQ CHARGE</t>
  </si>
  <si>
    <t>02-235-4235-0005</t>
  </si>
  <si>
    <t>MISC REV - DISCON/RECNECT</t>
  </si>
  <si>
    <t>02-235-4235-0006</t>
  </si>
  <si>
    <t>MISC REV - COLLECTION CHG</t>
  </si>
  <si>
    <t>02-235-4235-0007</t>
  </si>
  <si>
    <t>MISC REV - LAWYERS LETTER</t>
  </si>
  <si>
    <t>02-235-4235-0008</t>
  </si>
  <si>
    <t>MISC REV - TEMPORARY SERV</t>
  </si>
  <si>
    <t>02-235-4235-0009</t>
  </si>
  <si>
    <t>MISC REV - INTERVAL MTRNG</t>
  </si>
  <si>
    <t>02-235-4235-0011</t>
  </si>
  <si>
    <t>MISC REV - SCRAP METAL</t>
  </si>
  <si>
    <t>02-235-4235-0012</t>
  </si>
  <si>
    <t>BILLING HISTORY INFO</t>
  </si>
  <si>
    <t>02-235-4235-0015</t>
  </si>
  <si>
    <t>CONTRIBUTION IN AID CONSTRUCTION REVENUE - PPE</t>
  </si>
  <si>
    <t>02-235-4235-0017</t>
  </si>
  <si>
    <t>ACTUARIAL VALUATION - BENEFITS PAID</t>
  </si>
  <si>
    <t>02-235-4235-0018</t>
  </si>
  <si>
    <t>ACTUARIAL VALUATION - INTEREST COST</t>
  </si>
  <si>
    <t>02-235-4235-0019</t>
  </si>
  <si>
    <t>ACTUARIAL VALUATION - CURRENT SERVICE COST</t>
  </si>
  <si>
    <t>02-235-4235-0300</t>
  </si>
  <si>
    <t>SEWER BILLING REVENUE</t>
  </si>
  <si>
    <t>02-235-4235-0400</t>
  </si>
  <si>
    <t>REVENUE - RECOVERABLE WORK</t>
  </si>
  <si>
    <t>02-235-4235-0401</t>
  </si>
  <si>
    <t>EXPENSES - RECOVERABLE WORK</t>
  </si>
  <si>
    <t>02-235-4235-3500</t>
  </si>
  <si>
    <t>FIT/MICROFIT SERVICE CHG</t>
  </si>
  <si>
    <t>02-235-4375-0000</t>
  </si>
  <si>
    <t>CDM REVENUES</t>
  </si>
  <si>
    <t>02-235-4375-1000</t>
  </si>
  <si>
    <t>REVENUES FROM NON-UTILITY OPERATIONS - MICROFIT</t>
  </si>
  <si>
    <t>02-235-4380-0000</t>
  </si>
  <si>
    <t>CDM EXPENSES</t>
  </si>
  <si>
    <t>02-235-4380-1000</t>
  </si>
  <si>
    <t>EXPENSES FROM NON-UTILITY OPERATIONS - MICROFIT</t>
  </si>
  <si>
    <t>02-235-4405-0000</t>
  </si>
  <si>
    <t>INT AND DIV INCOME</t>
  </si>
  <si>
    <t>02-235-4705-0000</t>
  </si>
  <si>
    <t>POWER PURCHASED</t>
  </si>
  <si>
    <t>02-235-4705-0002</t>
  </si>
  <si>
    <t>RPP PORTION OF GA</t>
  </si>
  <si>
    <t>02-235-4705-1000</t>
  </si>
  <si>
    <t>LUI - EXPENSES - COP /FIT/MICROFIT</t>
  </si>
  <si>
    <t>02-235-4707-0000</t>
  </si>
  <si>
    <t>NON- RPP PORTION OF GA</t>
  </si>
  <si>
    <t>02-235-4708-0000</t>
  </si>
  <si>
    <t>CHARGES-WMS</t>
  </si>
  <si>
    <t>02-235-4708-0001</t>
  </si>
  <si>
    <t>WMS CBDR CLASS B CHARGE</t>
  </si>
  <si>
    <t>CHARGES-OH/NETWORK</t>
  </si>
  <si>
    <t>CHARGES-O/H CONNECTION</t>
  </si>
  <si>
    <t>02-235-4751-0000</t>
  </si>
  <si>
    <t>SMART METER ENTITY CHARGE EXPENSE - IESO</t>
  </si>
  <si>
    <t>02-310-5605-0001</t>
  </si>
  <si>
    <t>MANAGEMENT FEE - EXECUTIVE</t>
  </si>
  <si>
    <t>02-310-5610-0000</t>
  </si>
  <si>
    <t>MNGT SALARIES &amp; EXP LUI</t>
  </si>
  <si>
    <t>OUTSIDE SERVICES EMPLOYED</t>
  </si>
  <si>
    <t>EMPR EXP UNION BUSINESS</t>
  </si>
  <si>
    <t>02-310-5645-0013</t>
  </si>
  <si>
    <t>EMPR EXP TRAINING</t>
  </si>
  <si>
    <t>REGULATORY EXPENSES</t>
  </si>
  <si>
    <t>02-320-4714-0000</t>
  </si>
  <si>
    <t>02-320-4716-0000</t>
  </si>
  <si>
    <t>02-320-4750-0000</t>
  </si>
  <si>
    <t>LOW VOLTAGE HYDRO ONE EXP</t>
  </si>
  <si>
    <t>02-320-5410-0000</t>
  </si>
  <si>
    <t>COMMUNITY RELATIONS LUI</t>
  </si>
  <si>
    <t>02-320-5605-0000</t>
  </si>
  <si>
    <t>DIRECTORS &amp; EXEC SAL &amp; EXP</t>
  </si>
  <si>
    <t>02-320-5615-0000</t>
  </si>
  <si>
    <t>ADM&amp;GEN ADMIN FINANCE SALY &amp; EXP</t>
  </si>
  <si>
    <t>02-320-5615-0001</t>
  </si>
  <si>
    <t>MANAGEMENT FEE - FINANCE</t>
  </si>
  <si>
    <t>02-320-5620-0000</t>
  </si>
  <si>
    <t>ADMIN GENERAL OFFICE SUPLIES</t>
  </si>
  <si>
    <t>02-320-5620-0002</t>
  </si>
  <si>
    <t>MEALS AND ENTERTAINMENT</t>
  </si>
  <si>
    <t>02-320-5630-0000</t>
  </si>
  <si>
    <t>02-320-5635-0000</t>
  </si>
  <si>
    <t>PROPERTY INSURANCE</t>
  </si>
  <si>
    <t>02-320-5640-0000</t>
  </si>
  <si>
    <t>LIABILITY INSURANCE</t>
  </si>
  <si>
    <t>02-320-5645-0000</t>
  </si>
  <si>
    <t>EMPLOYEE BENEFITS</t>
  </si>
  <si>
    <t>02-320-5645-0005</t>
  </si>
  <si>
    <t>EMPR EXP BANK HOURS</t>
  </si>
  <si>
    <t>02-320-5645-0006</t>
  </si>
  <si>
    <t>LIFE INSURANCE</t>
  </si>
  <si>
    <t>02-320-5645-0007</t>
  </si>
  <si>
    <t>EMPR EXP VACATION</t>
  </si>
  <si>
    <t>02-320-5645-0008</t>
  </si>
  <si>
    <t>EMPR EXP STAT HOLIDAY</t>
  </si>
  <si>
    <t>02-320-5645-0009</t>
  </si>
  <si>
    <t>EMPR EXP BEREAVEMENT</t>
  </si>
  <si>
    <t>02-320-5645-0010</t>
  </si>
  <si>
    <t>02-320-5645-0013</t>
  </si>
  <si>
    <t>02-320-5645-0014</t>
  </si>
  <si>
    <t>HEALTH, DENTAL AND LTD</t>
  </si>
  <si>
    <t>02-320-5645-0015</t>
  </si>
  <si>
    <t>EMPR EXP SICK TIME</t>
  </si>
  <si>
    <t>02-320-5645-0018</t>
  </si>
  <si>
    <t>EMPR EXP H&amp;S TRAINING</t>
  </si>
  <si>
    <t>02-320-5645-0020</t>
  </si>
  <si>
    <t>EMP EXP - CLOTHING/BOOTS</t>
  </si>
  <si>
    <t>02-320-5645-0026</t>
  </si>
  <si>
    <t>EDUCATIONAL AND RECREATIONAL ACTIVITIES</t>
  </si>
  <si>
    <t>02-320-5655-0000</t>
  </si>
  <si>
    <t>02-320-5665-0000</t>
  </si>
  <si>
    <t>MISC. GENERAL EXPENSE</t>
  </si>
  <si>
    <t>02-320-5705-0000</t>
  </si>
  <si>
    <t>DEPRECIATION</t>
  </si>
  <si>
    <t>02-320-6005-0000</t>
  </si>
  <si>
    <t>INTEREST TOWN OF COBOURG</t>
  </si>
  <si>
    <t>02-320-6035-0000</t>
  </si>
  <si>
    <t>INTEREST VARIANCE ACCOUNT</t>
  </si>
  <si>
    <t>02-320-6035-1000</t>
  </si>
  <si>
    <t>02-320-6035-3000</t>
  </si>
  <si>
    <t>INTEREST EXPENSE</t>
  </si>
  <si>
    <t>02-320-6035-4000</t>
  </si>
  <si>
    <t>PRUDENTIAL INTEREST/COSTS</t>
  </si>
  <si>
    <t>02-320-6035-5000</t>
  </si>
  <si>
    <t>INTEREST INFRASTRUCTURE ONTARIO</t>
  </si>
  <si>
    <t>02-320-6105-0000</t>
  </si>
  <si>
    <t>PROPERTY TAXES</t>
  </si>
  <si>
    <t>02-320-6205-0001</t>
  </si>
  <si>
    <t>DONATIONS - LEAP PROGRAM</t>
  </si>
  <si>
    <t>02-320-9771-0000</t>
  </si>
  <si>
    <t>TRUCK CLEARING</t>
  </si>
  <si>
    <t>02-420-5310-0000</t>
  </si>
  <si>
    <t>METER READING</t>
  </si>
  <si>
    <t>02-420-5315-0000</t>
  </si>
  <si>
    <t>B&amp;C CUST BILLING</t>
  </si>
  <si>
    <t>02-420-5315-0001</t>
  </si>
  <si>
    <t>MGMT FEE CUST SERVICE BILLING</t>
  </si>
  <si>
    <t>02-420-5320-0000</t>
  </si>
  <si>
    <t>B&amp;C COLLECTING</t>
  </si>
  <si>
    <t>02-420-5320-0001</t>
  </si>
  <si>
    <t>MGMT FEE- CUST SERVICE COLLECTING</t>
  </si>
  <si>
    <t>02-420-5325-0000</t>
  </si>
  <si>
    <t>B&amp;C COLLEC.CASH OVER/SHORT</t>
  </si>
  <si>
    <t>02-420-5330-0000</t>
  </si>
  <si>
    <t>B&amp;C COLLECTION CHARGES</t>
  </si>
  <si>
    <t>02-420-5335-0000</t>
  </si>
  <si>
    <t>B&amp;C BAD DEBT EXP</t>
  </si>
  <si>
    <t>02-420-5340-0000</t>
  </si>
  <si>
    <t>B&amp;C MISC CUSTACCT EXP</t>
  </si>
  <si>
    <t>02-420-5615-0000</t>
  </si>
  <si>
    <t>LUI GEN ADMIN CUST SERV SALARIES &amp; EXPENSES</t>
  </si>
  <si>
    <t>02-420-5615-0001</t>
  </si>
  <si>
    <t>MGMT FEE - BILLING AND CUSTOMER SERVICE</t>
  </si>
  <si>
    <t>02-530-5615-0000</t>
  </si>
  <si>
    <t>02-530-5615-0001</t>
  </si>
  <si>
    <t>MGMT FEE - HR GENERAL ADMIN</t>
  </si>
  <si>
    <t>02-530-5645-0000</t>
  </si>
  <si>
    <t>HEALTH AND SAFETY</t>
  </si>
  <si>
    <t>02-530-5645-0030</t>
  </si>
  <si>
    <t>EMPLOYEE ASSISTANCE PROGRAM</t>
  </si>
  <si>
    <t>02-550-5630-0000</t>
  </si>
  <si>
    <t>02-570-6999-0000</t>
  </si>
  <si>
    <t>INVENTORY ADJUSTMENT ACCOUNT</t>
  </si>
  <si>
    <t>02-620-5005-0000</t>
  </si>
  <si>
    <t>OPERATION SUPERVISION &amp; ENGINEERING</t>
  </si>
  <si>
    <t>02-620-5005-0001</t>
  </si>
  <si>
    <t>MGMT FEE OPERATIONS ADMIN</t>
  </si>
  <si>
    <t>02-620-5016-0001</t>
  </si>
  <si>
    <t>Distribution Stn Equip - Labour</t>
  </si>
  <si>
    <t>02-620-5017-0000</t>
  </si>
  <si>
    <t>Dist Stn Equip Ops Supplies &amp; Expenses</t>
  </si>
  <si>
    <t>02-620-5020-0000</t>
  </si>
  <si>
    <t>OH DISTRIBUTION LABOUR</t>
  </si>
  <si>
    <t>02-620-5025-0000</t>
  </si>
  <si>
    <t>OP O/H DISTlines/MAT&amp;SUPL</t>
  </si>
  <si>
    <t>02-620-5040-0000</t>
  </si>
  <si>
    <t>OP U/G DIST LINES/FEEDERS</t>
  </si>
  <si>
    <t>02-620-5045-0000</t>
  </si>
  <si>
    <t>OP U/G DISTlines/supplies</t>
  </si>
  <si>
    <t>02-620-5070-0000</t>
  </si>
  <si>
    <t>LOCATES - CUSTOMER PREMISES</t>
  </si>
  <si>
    <t>02-620-5085-0000</t>
  </si>
  <si>
    <t>OP MISC DIST EXP</t>
  </si>
  <si>
    <t>02-620-5130-0000</t>
  </si>
  <si>
    <t>MTNC OVERHEAD SERVICES</t>
  </si>
  <si>
    <t>02-620-5135-0000</t>
  </si>
  <si>
    <t>MTNC OH LINES TREE TRIMNG</t>
  </si>
  <si>
    <t>02-620-5155-0000</t>
  </si>
  <si>
    <t>MNTC UNDERGROUND SERVICES</t>
  </si>
  <si>
    <t>02-620-5160-0000</t>
  </si>
  <si>
    <t>MTNC LINE TRANSFORMERS</t>
  </si>
  <si>
    <t>02-620-5175-0000</t>
  </si>
  <si>
    <t>METER MTNC</t>
  </si>
  <si>
    <t>02-620-5620-0000</t>
  </si>
  <si>
    <t>ADMIN GENERAL OFFICE SUPPLIES OPERATIONS</t>
  </si>
  <si>
    <t>02-620-5645-0000</t>
  </si>
  <si>
    <t>02-620-5665-0000</t>
  </si>
  <si>
    <t>MISC. GENERAL EXPENSES</t>
  </si>
  <si>
    <t>02-620-5675-0000</t>
  </si>
  <si>
    <t>BUILDING MTCE OPS LUI</t>
  </si>
  <si>
    <t>02-620-9770-0000</t>
  </si>
  <si>
    <t>TRUCK MAINTENANCE</t>
  </si>
  <si>
    <t>Accounts</t>
  </si>
  <si>
    <t>Grand Totals:</t>
  </si>
  <si>
    <t>Revised Ending Balance</t>
  </si>
  <si>
    <t>Re-class Audit Entry</t>
  </si>
  <si>
    <t>Group Account</t>
  </si>
  <si>
    <t>AFS Line Name</t>
  </si>
  <si>
    <t>AFS Line #</t>
  </si>
  <si>
    <t>Current Assets - Cash</t>
  </si>
  <si>
    <t>Regulatory deferral account debit balances (note 9)</t>
  </si>
  <si>
    <t>Regulatory deferral account credit balances (note 9)</t>
  </si>
  <si>
    <t>Other Assets - PP&amp;E</t>
  </si>
  <si>
    <t>Expenses - Distribution</t>
  </si>
  <si>
    <t>Expenses - General and Administration</t>
  </si>
  <si>
    <t>Cost of power purchased</t>
  </si>
  <si>
    <t>Shareholders' Equity - Retained Earnings</t>
  </si>
  <si>
    <t>Revenue - Cost of power revenue</t>
  </si>
  <si>
    <t>Revenue - Service Revenue</t>
  </si>
  <si>
    <t>Current Assets - AR</t>
  </si>
  <si>
    <t>Current Assets - Unbilled revenue</t>
  </si>
  <si>
    <t>Current Assets - Prepaid expenses</t>
  </si>
  <si>
    <t>Curr Liab - Customer deposits refundable within one year</t>
  </si>
  <si>
    <t>Current Assets - Income taxes receivable</t>
  </si>
  <si>
    <t>Expenses - Amortization</t>
  </si>
  <si>
    <t>Pivot Table from above Trial Balance - Reconciliation to Audited Financial Statement</t>
  </si>
  <si>
    <t>AFS Line # / ASF Line Name</t>
  </si>
  <si>
    <t>Row Labels</t>
  </si>
  <si>
    <t>TB Grouping</t>
  </si>
  <si>
    <t>Totals</t>
  </si>
  <si>
    <t>Current Assets</t>
  </si>
  <si>
    <t>Other assets</t>
  </si>
  <si>
    <t>ASSETS</t>
  </si>
  <si>
    <t>Current Liabilities</t>
  </si>
  <si>
    <t>Long-term liabilities</t>
  </si>
  <si>
    <t>Shareholders' Equity</t>
  </si>
  <si>
    <t>LIABILITIES AND SHAREHOLDERS' EQUITY</t>
  </si>
  <si>
    <t>Revenue (+ net movement in DVAs - below)</t>
  </si>
  <si>
    <t>Gross Profit</t>
  </si>
  <si>
    <t>Gross Income (loss) from operations</t>
  </si>
  <si>
    <t>Expenses</t>
  </si>
  <si>
    <t>Income (loss) before undernoted items &amp; income taxes</t>
  </si>
  <si>
    <t>Income (loss) before income taxes</t>
  </si>
  <si>
    <t>and net movement in regulatory dvas</t>
  </si>
  <si>
    <t>Provision for income taxes (note 8)</t>
  </si>
  <si>
    <t>Grand Total</t>
  </si>
  <si>
    <t>Sum of Revised Ending Balance</t>
  </si>
  <si>
    <t>1110</t>
  </si>
  <si>
    <t>Current Assets - Inventories (note 4)</t>
  </si>
  <si>
    <t>Other Assets - Intangible asset (note 6)</t>
  </si>
  <si>
    <t>Other Assets - Deferred tax asset (note 7)</t>
  </si>
  <si>
    <t>2294</t>
  </si>
  <si>
    <t>Difference</t>
  </si>
  <si>
    <t>1595</t>
  </si>
  <si>
    <t>1005</t>
  </si>
  <si>
    <t>1100</t>
  </si>
  <si>
    <t>1105</t>
  </si>
  <si>
    <t>1130</t>
  </si>
  <si>
    <t>1120</t>
  </si>
  <si>
    <t>1330</t>
  </si>
  <si>
    <t>1340</t>
  </si>
  <si>
    <t>1180</t>
  </si>
  <si>
    <t>1805</t>
  </si>
  <si>
    <t>1808</t>
  </si>
  <si>
    <t>1820</t>
  </si>
  <si>
    <t>1830</t>
  </si>
  <si>
    <t>1835</t>
  </si>
  <si>
    <t>1840</t>
  </si>
  <si>
    <t>1845</t>
  </si>
  <si>
    <t>1850</t>
  </si>
  <si>
    <t>1855</t>
  </si>
  <si>
    <t>1860</t>
  </si>
  <si>
    <t>1865</t>
  </si>
  <si>
    <t>1915</t>
  </si>
  <si>
    <t>1920</t>
  </si>
  <si>
    <t>1930</t>
  </si>
  <si>
    <t>1940</t>
  </si>
  <si>
    <t>1945</t>
  </si>
  <si>
    <t>1960</t>
  </si>
  <si>
    <t>1980</t>
  </si>
  <si>
    <t>2075</t>
  </si>
  <si>
    <t>2105</t>
  </si>
  <si>
    <t>1508</t>
  </si>
  <si>
    <t>1518</t>
  </si>
  <si>
    <t>1548</t>
  </si>
  <si>
    <t>1551</t>
  </si>
  <si>
    <t>1550</t>
  </si>
  <si>
    <t>1580</t>
  </si>
  <si>
    <t>1588</t>
  </si>
  <si>
    <t>2205</t>
  </si>
  <si>
    <t>2208</t>
  </si>
  <si>
    <t>2220</t>
  </si>
  <si>
    <t>2290</t>
  </si>
  <si>
    <t>2405</t>
  </si>
  <si>
    <t>2210</t>
  </si>
  <si>
    <t>2260</t>
  </si>
  <si>
    <t>2505</t>
  </si>
  <si>
    <t>2520</t>
  </si>
  <si>
    <t>1995</t>
  </si>
  <si>
    <t>2306</t>
  </si>
  <si>
    <t>3005</t>
  </si>
  <si>
    <t>3040</t>
  </si>
  <si>
    <t>3045</t>
  </si>
  <si>
    <t>3090</t>
  </si>
  <si>
    <t>1584</t>
  </si>
  <si>
    <t>1586</t>
  </si>
  <si>
    <t>1589</t>
  </si>
  <si>
    <t>4080</t>
  </si>
  <si>
    <t>4082</t>
  </si>
  <si>
    <t>4084</t>
  </si>
  <si>
    <t>4086</t>
  </si>
  <si>
    <t>4006</t>
  </si>
  <si>
    <t>4010</t>
  </si>
  <si>
    <t>4015</t>
  </si>
  <si>
    <t>4025</t>
  </si>
  <si>
    <t>4030</t>
  </si>
  <si>
    <t>4035</t>
  </si>
  <si>
    <t>4055</t>
  </si>
  <si>
    <t>4062</t>
  </si>
  <si>
    <t>4066</t>
  </si>
  <si>
    <t>4068</t>
  </si>
  <si>
    <t>4075</t>
  </si>
  <si>
    <t>4076</t>
  </si>
  <si>
    <t>4235</t>
  </si>
  <si>
    <t>4705</t>
  </si>
  <si>
    <t>4707</t>
  </si>
  <si>
    <t>4708</t>
  </si>
  <si>
    <t>4714</t>
  </si>
  <si>
    <t>4716</t>
  </si>
  <si>
    <t>4750</t>
  </si>
  <si>
    <t>4751</t>
  </si>
  <si>
    <t>4205</t>
  </si>
  <si>
    <t>4210</t>
  </si>
  <si>
    <t>4375</t>
  </si>
  <si>
    <t>4380</t>
  </si>
  <si>
    <t>5705</t>
  </si>
  <si>
    <t>5310</t>
  </si>
  <si>
    <t>5315</t>
  </si>
  <si>
    <t>5320</t>
  </si>
  <si>
    <t>5325</t>
  </si>
  <si>
    <t>5330</t>
  </si>
  <si>
    <t>5335</t>
  </si>
  <si>
    <t>5340</t>
  </si>
  <si>
    <t>5005</t>
  </si>
  <si>
    <t>5016</t>
  </si>
  <si>
    <t>5017</t>
  </si>
  <si>
    <t>5020</t>
  </si>
  <si>
    <t>5025</t>
  </si>
  <si>
    <t>5040</t>
  </si>
  <si>
    <t>5045</t>
  </si>
  <si>
    <t>5070</t>
  </si>
  <si>
    <t>5085</t>
  </si>
  <si>
    <t>5130</t>
  </si>
  <si>
    <t>5135</t>
  </si>
  <si>
    <t>5155</t>
  </si>
  <si>
    <t>5160</t>
  </si>
  <si>
    <t>5175</t>
  </si>
  <si>
    <t>5620</t>
  </si>
  <si>
    <t>5675</t>
  </si>
  <si>
    <t>5410</t>
  </si>
  <si>
    <t>5605</t>
  </si>
  <si>
    <t>5610</t>
  </si>
  <si>
    <t>5615</t>
  </si>
  <si>
    <t>5630</t>
  </si>
  <si>
    <t>5635</t>
  </si>
  <si>
    <t>5640</t>
  </si>
  <si>
    <t>5645</t>
  </si>
  <si>
    <t>5655</t>
  </si>
  <si>
    <t>5665</t>
  </si>
  <si>
    <t>6105</t>
  </si>
  <si>
    <t>6205</t>
  </si>
  <si>
    <t>4225</t>
  </si>
  <si>
    <t>4405</t>
  </si>
  <si>
    <t>6005</t>
  </si>
  <si>
    <t>6035</t>
  </si>
  <si>
    <t>1611</t>
  </si>
  <si>
    <t>Used for CSV Upload</t>
  </si>
  <si>
    <t>Copy Paste as Numbers from Pivot Table</t>
  </si>
  <si>
    <t>02-100-1110-0001</t>
  </si>
  <si>
    <t>02-100-1110-0002</t>
  </si>
  <si>
    <t>02-100-1580-4000</t>
  </si>
  <si>
    <t>02-100-1580-5000</t>
  </si>
  <si>
    <t>02-100-1589-2000</t>
  </si>
  <si>
    <t>02-100-1589-3000</t>
  </si>
  <si>
    <t>02-100-1595-1700</t>
  </si>
  <si>
    <t>02-100-1595-1702</t>
  </si>
  <si>
    <t>02-100-1595-1703</t>
  </si>
  <si>
    <t>02-100-1595-1710</t>
  </si>
  <si>
    <t>02-100-1595-1711</t>
  </si>
  <si>
    <t>02-100-1595-1730</t>
  </si>
  <si>
    <t>02-100-1595-1740</t>
  </si>
  <si>
    <t>02-100-1595-1741</t>
  </si>
  <si>
    <t>02-100-1835-0028</t>
  </si>
  <si>
    <t>02-100-1835-0029</t>
  </si>
  <si>
    <t>02-100-1835-0030</t>
  </si>
  <si>
    <t>02-100-1835-0031</t>
  </si>
  <si>
    <t>02-100-1835-0032</t>
  </si>
  <si>
    <t>02-100-1835-0033</t>
  </si>
  <si>
    <t>02-100-1835-0034</t>
  </si>
  <si>
    <t>02-100-1835-0035</t>
  </si>
  <si>
    <t>02-100-1850-0001</t>
  </si>
  <si>
    <t>02-100-2225-0000</t>
  </si>
  <si>
    <t>02-235-4006-0002</t>
  </si>
  <si>
    <t>02-235-4035-0016</t>
  </si>
  <si>
    <t>02-235-4062-0005</t>
  </si>
  <si>
    <t>02-235-4705-0004</t>
  </si>
  <si>
    <t>02-235-4707-0002</t>
  </si>
  <si>
    <t>02-235-4708-0003</t>
  </si>
  <si>
    <t>02-320-5660-0000</t>
  </si>
  <si>
    <t>02-320-6205-0000</t>
  </si>
  <si>
    <t>02-570-9740-0000</t>
  </si>
  <si>
    <t>02-620-5010-0000</t>
  </si>
  <si>
    <t>02-620-5615-0000</t>
  </si>
  <si>
    <t>02-620-5615-0001</t>
  </si>
  <si>
    <t>ONTARIO REBATE</t>
  </si>
  <si>
    <t>GA MODIFIER</t>
  </si>
  <si>
    <t>RSVA WMS CBDR CLASS A</t>
  </si>
  <si>
    <t>RSVA WMS CBDR CLASS A - INTEREST</t>
  </si>
  <si>
    <t>RSVA GLOBAL ADJUSTMENT A - PRINCIPAL</t>
  </si>
  <si>
    <t>RSVA GLOBAL ADJUSTMENT A - INTEREST</t>
  </si>
  <si>
    <t>2017 COS Principal Disposition 2017 - 2018</t>
  </si>
  <si>
    <t>2017 COS Disposition Interest</t>
  </si>
  <si>
    <t>2017 COS Interest</t>
  </si>
  <si>
    <t>RES-2017 DVAD January 1, 2017 - December 31, 2017</t>
  </si>
  <si>
    <t>GS&lt;50 DVAD January 1, 2017 - December 31, 2017</t>
  </si>
  <si>
    <t>RES 2017 DVAD FIXED Jan 1, 2017 - Dec 31, 2017</t>
  </si>
  <si>
    <t>RES LRAMVA January 1, 2017 - December 31, 2017</t>
  </si>
  <si>
    <t>GS&lt;50 LRAMVA January 1, 2017 - December 31, 2017</t>
  </si>
  <si>
    <t>DAINTRY CRESCENT (NORTH END)</t>
  </si>
  <si>
    <t>DAINTRY CRESCENT (SOUTH END)</t>
  </si>
  <si>
    <t>EWING STREET</t>
  </si>
  <si>
    <t>MACKECHNIE CRESCENT</t>
  </si>
  <si>
    <t>WESTWOOD DRIVE</t>
  </si>
  <si>
    <t>WILLOW CRESENT</t>
  </si>
  <si>
    <t>JAMES STREET</t>
  </si>
  <si>
    <t>ALBERT STREET</t>
  </si>
  <si>
    <t>TRANSFORMER REPLACEMENT</t>
  </si>
  <si>
    <t>NOTES &amp; LOAN PAYABLE - LINE OF CREDIT LOAN</t>
  </si>
  <si>
    <t>HST LUI - ITC</t>
  </si>
  <si>
    <t>HST LUI - BILLED</t>
  </si>
  <si>
    <t>HST LUI - REFUND/PAYMENT</t>
  </si>
  <si>
    <t>HST LUI - RITC</t>
  </si>
  <si>
    <t>GS&lt;50KW CLASS A GLOBAL ADJUSTMENT</t>
  </si>
  <si>
    <t>BILLED WMS CBDR CLASS A</t>
  </si>
  <si>
    <t>Ontario Fair Hydro Plann - Eligible RPP</t>
  </si>
  <si>
    <t>CLASS A GLOBAL ADJUSTMENT SETTLEMENT</t>
  </si>
  <si>
    <t>WMS CBDR CLASS A CHARGE</t>
  </si>
  <si>
    <t>GENERAL ADVERTISING</t>
  </si>
  <si>
    <t>DONATIONS</t>
  </si>
  <si>
    <t>STORES OPER.MTCE</t>
  </si>
  <si>
    <t>LOAD DISPATCHING</t>
  </si>
  <si>
    <t>GENERAL ADMIN SALARIES &amp; EXP OPERATIONS</t>
  </si>
  <si>
    <t>MGMT FEE -OPS GEN ADMIN</t>
  </si>
  <si>
    <t>5660</t>
  </si>
  <si>
    <t>5010</t>
  </si>
  <si>
    <t>Finance income (note 16)</t>
  </si>
  <si>
    <t>Finance costs (note 16)</t>
  </si>
  <si>
    <t>Actuarial loss, net of deferred tax</t>
  </si>
  <si>
    <t>Net movement in regulatory deferral accounts</t>
  </si>
  <si>
    <t>Net Income for the Year</t>
  </si>
  <si>
    <t>2055</t>
  </si>
  <si>
    <t>2335</t>
  </si>
  <si>
    <t>1521</t>
  </si>
  <si>
    <t>agiddings</t>
  </si>
  <si>
    <t>02-100-1005-0002</t>
  </si>
  <si>
    <t>02-100-1508-1500</t>
  </si>
  <si>
    <t>02-100-1835-0036</t>
  </si>
  <si>
    <t>02-100-2290-0011</t>
  </si>
  <si>
    <t>02-100-2290-0022</t>
  </si>
  <si>
    <t>02-100-2290-0033</t>
  </si>
  <si>
    <t>02-100-2505-1000</t>
  </si>
  <si>
    <t>02-235-4235-0303</t>
  </si>
  <si>
    <t>02-235-4375-9000</t>
  </si>
  <si>
    <t>02-235-4380-2000</t>
  </si>
  <si>
    <t>02-235-4398-0000</t>
  </si>
  <si>
    <t>02-320-5645-0028</t>
  </si>
  <si>
    <t>CASH - ELECTRIC AFT ACCOUNT</t>
  </si>
  <si>
    <t>OTHER REGULATORY ASSETS - WIRELESS POLE ATTACHMENT</t>
  </si>
  <si>
    <t>KING ST. - VICTORIA ST. TO KENSINGTON ST.</t>
  </si>
  <si>
    <t>HST LUI - AFT ITC</t>
  </si>
  <si>
    <t>HST LUI - AFT BILLED</t>
  </si>
  <si>
    <t>HST LUI - AFT REFUND/PAYMENT</t>
  </si>
  <si>
    <t>DEFERRED REVENUES - AFT</t>
  </si>
  <si>
    <t>DEBENTURE 2018 INFRASTRUC</t>
  </si>
  <si>
    <t>NET METERING CREDIT TRACKING</t>
  </si>
  <si>
    <t>AFT REVENUE</t>
  </si>
  <si>
    <t>AFT EXPENSES</t>
  </si>
  <si>
    <t>FOREIGN EXCHANGE GAINS/LOSSES</t>
  </si>
  <si>
    <t>EMPR EXP - PERSONAL EMERGENCY LEAVE</t>
  </si>
  <si>
    <t>LUI-SUPPORT - HR</t>
  </si>
  <si>
    <t>Regulatory deferral account debit balances</t>
  </si>
  <si>
    <t>Curr Liab - Accounts payable and accrued liabilities</t>
  </si>
  <si>
    <t>Curr Liab - Due to related parties</t>
  </si>
  <si>
    <t>Curr Liab - Curr Portion LT Debt</t>
  </si>
  <si>
    <t>LT Liab - Long-term Debt</t>
  </si>
  <si>
    <t>LT Liab - Contributions in aid of construction</t>
  </si>
  <si>
    <t>LT Liab -Deferred tax liability</t>
  </si>
  <si>
    <t>LT Liab - Customer Deposits</t>
  </si>
  <si>
    <t>LT Liab - Employee Future Benefits</t>
  </si>
  <si>
    <t>Shareholders' Equity - Share Capital</t>
  </si>
  <si>
    <t>Regulatory deferral account credit balances</t>
  </si>
  <si>
    <t>Contribution in aid of construction</t>
  </si>
  <si>
    <t>Other operating revenue</t>
  </si>
  <si>
    <t>Expenses - Customer billing and collecting</t>
  </si>
  <si>
    <t>Provision for Income Taxes - Current</t>
  </si>
  <si>
    <t>4398</t>
  </si>
  <si>
    <t>02-100-1100-9999</t>
  </si>
  <si>
    <t>02-100-1592-0000</t>
  </si>
  <si>
    <t>02-100-1835-0037</t>
  </si>
  <si>
    <t>02-100-1835-0038</t>
  </si>
  <si>
    <t>02-100-2200-0000</t>
  </si>
  <si>
    <t>02-235-4080-0100</t>
  </si>
  <si>
    <t>02-235-4380-0003</t>
  </si>
  <si>
    <t>02-235-4405-0002</t>
  </si>
  <si>
    <t>02-235-4705-0001</t>
  </si>
  <si>
    <t>02-235-4705-0003</t>
  </si>
  <si>
    <t>02-235-4707-0001</t>
  </si>
  <si>
    <t>02-320-4750-0014</t>
  </si>
  <si>
    <t>02-320-5645-0001</t>
  </si>
  <si>
    <t>02-320-6035-6000</t>
  </si>
  <si>
    <t>OFHP BILL MESSAGING</t>
  </si>
  <si>
    <t>PILS &amp; TAX PST SAVINGS</t>
  </si>
  <si>
    <t>DIST STN EQP&lt;50KV - DURHAM ST. COLBORNE</t>
  </si>
  <si>
    <t>DIST STN EQP&lt;50KV - ORR ST.</t>
  </si>
  <si>
    <t>DIST STN EQP&lt;50KV - D'ARCY ST</t>
  </si>
  <si>
    <t>DIST STN EQP&lt;50KV - VICTORIA ST. COLBORNE</t>
  </si>
  <si>
    <t>ALBERT ST. (HIBERNIA ST TO THIRD ST</t>
  </si>
  <si>
    <t>ALBERT ST. (BAGOT TO HIBERNAI)</t>
  </si>
  <si>
    <t>RECLASS NET HST RECEIVABLE CONTRA</t>
  </si>
  <si>
    <t>PILS AND TAX VARIANCE - AII</t>
  </si>
  <si>
    <t>2011-2015 PAB RECONCILIATION</t>
  </si>
  <si>
    <t>LUI INTEREST INCOME - AFT</t>
  </si>
  <si>
    <t>RPP SETTLEMENT AMOUNT - IESO</t>
  </si>
  <si>
    <t>DVAD QUARTERLY/ANNUAL ADJUSTMENT - 1589</t>
  </si>
  <si>
    <t>HYDRO ONE - RIDER 14A</t>
  </si>
  <si>
    <t>EMPLOYEE BENEFIT MISC</t>
  </si>
  <si>
    <t>INTERCOMPANY INTEREST</t>
  </si>
  <si>
    <t>OPERATIONS TRAINING</t>
  </si>
  <si>
    <t>1592</t>
  </si>
  <si>
    <t>2250</t>
  </si>
  <si>
    <t>2240</t>
  </si>
  <si>
    <t>2180</t>
  </si>
  <si>
    <t>6115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</si>
</sst>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;[Red]\-&quot;$&quot;#,##0.00"/>
    <numFmt numFmtId="165" formatCode="_-* #,##0.00_-;\-* #,##0.00_-;_-* &quot;-&quot;??_-;_-@_-"/>
    <numFmt numFmtId="166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164" fontId="0" fillId="0" borderId="0" xfId="0" applyNumberFormat="1"/>
    <xf numFmtId="165" fontId="0" fillId="0" borderId="0" xfId="1" applyFont="1"/>
    <xf numFmtId="0" fontId="14" fillId="0" borderId="0" xfId="0" applyFont="1"/>
    <xf numFmtId="0" fontId="16" fillId="33" borderId="0" xfId="0" applyFont="1" applyFill="1"/>
    <xf numFmtId="0" fontId="16" fillId="0" borderId="0" xfId="0" applyFont="1"/>
    <xf numFmtId="165" fontId="16" fillId="0" borderId="0" xfId="1" applyFont="1"/>
    <xf numFmtId="164" fontId="16" fillId="0" borderId="0" xfId="0" applyNumberFormat="1" applyFont="1"/>
    <xf numFmtId="14" fontId="16" fillId="0" borderId="0" xfId="0" applyNumberFormat="1" applyFont="1"/>
    <xf numFmtId="0" fontId="18" fillId="0" borderId="0" xfId="0" applyFont="1"/>
    <xf numFmtId="165" fontId="18" fillId="0" borderId="0" xfId="1" applyFont="1"/>
    <xf numFmtId="165" fontId="0" fillId="0" borderId="0" xfId="0" applyNumberFormat="1"/>
    <xf numFmtId="0" fontId="0" fillId="0" borderId="0" xfId="0" applyAlignment="1">
      <alignment horizontal="left"/>
    </xf>
    <xf numFmtId="165" fontId="16" fillId="0" borderId="0" xfId="1" applyFont="1" applyFill="1"/>
    <xf numFmtId="0" fontId="0" fillId="0" borderId="0" xfId="0" applyFill="1"/>
    <xf numFmtId="164" fontId="0" fillId="0" borderId="0" xfId="0" applyNumberFormat="1" applyFill="1"/>
    <xf numFmtId="165" fontId="0" fillId="0" borderId="0" xfId="1" applyFont="1" applyFill="1"/>
    <xf numFmtId="164" fontId="0" fillId="0" borderId="0" xfId="1" applyNumberFormat="1" applyFont="1" applyFill="1"/>
    <xf numFmtId="165" fontId="0" fillId="0" borderId="0" xfId="0" applyNumberFormat="1" applyFill="1"/>
    <xf numFmtId="165" fontId="16" fillId="0" borderId="0" xfId="0" applyNumberFormat="1" applyFont="1" applyFill="1"/>
    <xf numFmtId="165" fontId="14" fillId="0" borderId="0" xfId="0" applyNumberFormat="1" applyFont="1"/>
    <xf numFmtId="165" fontId="18" fillId="0" borderId="0" xfId="1" applyFont="1" applyFill="1"/>
    <xf numFmtId="0" fontId="19" fillId="33" borderId="0" xfId="0" applyFont="1" applyFill="1"/>
    <xf numFmtId="0" fontId="20" fillId="0" borderId="0" xfId="0" applyFont="1"/>
    <xf numFmtId="0" fontId="20" fillId="0" borderId="0" xfId="0" pivotButton="1" applyFont="1"/>
    <xf numFmtId="0" fontId="20" fillId="0" borderId="0" xfId="0" applyFont="1" applyAlignment="1">
      <alignment horizontal="left"/>
    </xf>
    <xf numFmtId="165" fontId="20" fillId="0" borderId="0" xfId="0" applyNumberFormat="1" applyFont="1"/>
    <xf numFmtId="0" fontId="20" fillId="0" borderId="0" xfId="0" applyFont="1" applyAlignment="1">
      <alignment horizontal="left" indent="1"/>
    </xf>
    <xf numFmtId="0" fontId="21" fillId="0" borderId="0" xfId="0" applyFont="1"/>
    <xf numFmtId="0" fontId="19" fillId="0" borderId="0" xfId="0" applyFont="1"/>
    <xf numFmtId="165" fontId="19" fillId="0" borderId="0" xfId="0" applyNumberFormat="1" applyFont="1"/>
    <xf numFmtId="166" fontId="21" fillId="0" borderId="0" xfId="1" applyNumberFormat="1" applyFont="1"/>
    <xf numFmtId="0" fontId="19" fillId="34" borderId="0" xfId="0" applyFont="1" applyFill="1"/>
    <xf numFmtId="165" fontId="19" fillId="34" borderId="0" xfId="0" applyNumberFormat="1" applyFont="1" applyFill="1"/>
    <xf numFmtId="165" fontId="22" fillId="0" borderId="0" xfId="1" applyFont="1"/>
    <xf numFmtId="0" fontId="19" fillId="0" borderId="0" xfId="0" applyFont="1" applyFill="1"/>
    <xf numFmtId="165" fontId="19" fillId="0" borderId="0" xfId="1" applyFont="1" applyFill="1"/>
    <xf numFmtId="165" fontId="19" fillId="0" borderId="0" xfId="1" applyFont="1"/>
    <xf numFmtId="0" fontId="0" fillId="0" borderId="0" xfId="0" pivotButton="1"/>
    <xf numFmtId="49" fontId="0" fillId="0" borderId="0" xfId="0" applyNumberFormat="1" applyAlignment="1">
      <alignment horizontal="left"/>
    </xf>
    <xf numFmtId="165" fontId="20" fillId="0" borderId="0" xfId="0" applyNumberFormat="1" applyFont="1" applyFill="1"/>
    <xf numFmtId="166" fontId="0" fillId="0" borderId="0" xfId="0" applyNumberFormat="1"/>
    <xf numFmtId="0" fontId="19" fillId="35" borderId="0" xfId="0" applyFont="1" applyFill="1"/>
    <xf numFmtId="165" fontId="19" fillId="35" borderId="0" xfId="0" applyNumberFormat="1" applyFont="1" applyFill="1"/>
    <xf numFmtId="39" fontId="0" fillId="0" borderId="0" xfId="1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 applyFill="1" applyAlignment="1">
      <alignment horizontal="center"/>
    </xf>
    <xf numFmtId="43" fontId="0" fillId="0" borderId="0" xfId="0" applyNumberFormat="1"/>
    <xf numFmtId="165" fontId="19" fillId="0" borderId="0" xfId="0" applyNumberFormat="1" applyFont="1" applyFill="1"/>
    <xf numFmtId="166" fontId="21" fillId="0" borderId="0" xfId="1" applyNumberFormat="1" applyFont="1" applyFill="1"/>
    <xf numFmtId="0" fontId="0" fillId="0" borderId="0" xfId="0" quotePrefix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76">
    <dxf>
      <alignment horizontal="center"/>
    </dxf>
    <dxf>
      <alignment horizontal="center"/>
    </dxf>
    <dxf>
      <numFmt numFmtId="7" formatCode="#,##0.00_);\(#,##0.00\)"/>
    </dxf>
    <dxf>
      <numFmt numFmtId="7" formatCode="#,##0.00_);\(#,##0.00\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6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am Giddings" refreshedDate="43928.894798148147" createdVersion="5" refreshedVersion="6" minRefreshableVersion="3" recordCount="391" xr:uid="{00000000-000A-0000-FFFF-FFFF7E000000}">
  <cacheSource type="worksheet">
    <worksheetSource ref="A8:H399" sheet="2 1 13 Trail Balance Reconcilat"/>
  </cacheSource>
  <cacheFields count="8">
    <cacheField name="Account" numFmtId="0">
      <sharedItems/>
    </cacheField>
    <cacheField name="Group Account" numFmtId="0">
      <sharedItems/>
    </cacheField>
    <cacheField name="Description" numFmtId="0">
      <sharedItems/>
    </cacheField>
    <cacheField name="AFS Line Name" numFmtId="0">
      <sharedItems containsBlank="1" containsMixedTypes="1" containsNumber="1" containsInteger="1" minValue="0" maxValue="0" count="36">
        <s v="Current Assets - Cash"/>
        <s v="Current Assets - AR"/>
        <s v="Curr Liab - Accounts payable and accrued liabilities"/>
        <s v="Current Assets - Unbilled revenue"/>
        <s v="Current Assets - Prepaid expenses"/>
        <s v="Curr Liab - Due to related parties"/>
        <s v="Current Assets - Inventories (note 4)"/>
        <s v="Regulatory deferral account credit balances"/>
        <s v="Regulatory deferral account debit balances"/>
        <s v="Other Assets - PP&amp;E"/>
        <s v="Other Assets - Intangible asset (note 6)"/>
        <s v="LT Liab - Contributions in aid of construction"/>
        <m/>
        <s v="Curr Liab - Customer deposits refundable within one year"/>
        <s v="Curr Liab - Curr Portion LT Debt"/>
        <s v="Current Assets - Income taxes receivable"/>
        <s v="Other Assets - Deferred tax asset (note 7)"/>
        <s v="LT Liab -Deferred tax liability"/>
        <s v="LT Liab - Employee Future Benefits"/>
        <s v="LT Liab - Customer Deposits"/>
        <s v="LT Liab - Long-term Debt"/>
        <s v="Shareholders' Equity - Share Capital"/>
        <s v="Shareholders' Equity - Retained Earnings"/>
        <s v="Provision for Income Taxes - Current"/>
        <s v="Revenue - Cost of power revenue"/>
        <s v="Revenue - Service Revenue"/>
        <s v="Other operating revenue"/>
        <s v="Finance income (note 16)"/>
        <s v="Contribution in aid of construction"/>
        <s v="Expenses - General and Administration"/>
        <s v="Finance costs (note 16)"/>
        <s v="Expenses - Distribution"/>
        <s v="Expenses - Amortization"/>
        <s v="Cost of power purchased"/>
        <s v="Expenses - Customer billing and collecting"/>
        <n v="0" u="1"/>
      </sharedItems>
    </cacheField>
    <cacheField name="AFS Line #" numFmtId="0">
      <sharedItems containsString="0" containsBlank="1" containsNumber="1" containsInteger="1" minValue="-1" maxValue="36" count="39">
        <n v="1"/>
        <n v="2"/>
        <n v="11"/>
        <n v="3"/>
        <n v="5"/>
        <n v="14"/>
        <n v="4"/>
        <n v="23"/>
        <n v="10"/>
        <n v="7"/>
        <n v="8"/>
        <n v="17"/>
        <m/>
        <n v="13"/>
        <n v="15"/>
        <n v="6"/>
        <n v="9"/>
        <n v="18"/>
        <n v="20"/>
        <n v="19"/>
        <n v="16"/>
        <n v="21"/>
        <n v="22"/>
        <n v="34"/>
        <n v="25"/>
        <n v="24"/>
        <n v="28"/>
        <n v="32"/>
        <n v="26"/>
        <n v="30"/>
        <n v="33"/>
        <n v="29"/>
        <n v="27"/>
        <n v="0" u="1"/>
        <n v="36" u="1"/>
        <n v="-1" u="1"/>
        <n v="35" u="1"/>
        <n v="31" u="1"/>
        <n v="12" u="1"/>
      </sharedItems>
    </cacheField>
    <cacheField name="Ending Balance" numFmtId="164">
      <sharedItems containsSemiMixedTypes="0" containsString="0" containsNumber="1" minValue="-28136499.059999999" maxValue="24065413.890000001"/>
    </cacheField>
    <cacheField name="Re-class Audit Entry" numFmtId="0">
      <sharedItems containsString="0" containsBlank="1" containsNumber="1" minValue="-396479" maxValue="396479"/>
    </cacheField>
    <cacheField name="Revised Ending Balance" numFmtId="165">
      <sharedItems containsSemiMixedTypes="0" containsString="0" containsNumber="1" minValue="-28136499.059999999" maxValue="24065413.89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am Giddings" refreshedDate="43928.894903125001" createdVersion="5" refreshedVersion="6" minRefreshableVersion="3" recordCount="391" xr:uid="{00000000-000A-0000-FFFF-FFFF7C000000}">
  <cacheSource type="worksheet">
    <worksheetSource ref="B8:H399" sheet="2 1 13 Trail Balance Reconcilat"/>
  </cacheSource>
  <cacheFields count="7">
    <cacheField name="Group Account" numFmtId="0">
      <sharedItems containsMixedTypes="1" containsNumber="1" containsInteger="1" minValue="1110" maxValue="7025" count="146">
        <s v="1005"/>
        <s v="1100"/>
        <s v="1103"/>
        <s v="1105"/>
        <s v="1110"/>
        <s v="1120"/>
        <s v="1130"/>
        <s v="1180"/>
        <s v="2240"/>
        <s v="1330"/>
        <s v="1340"/>
        <s v="1508"/>
        <s v="1518"/>
        <s v="1521"/>
        <s v="1548"/>
        <s v="1550"/>
        <s v="1551"/>
        <s v="1580"/>
        <s v="1584"/>
        <s v="1586"/>
        <s v="1588"/>
        <s v="1589"/>
        <s v="1592"/>
        <s v="1595"/>
        <s v="1805"/>
        <s v="1808"/>
        <s v="1820"/>
        <s v="1830"/>
        <s v="1835"/>
        <s v="1840"/>
        <s v="1845"/>
        <s v="1850"/>
        <s v="1855"/>
        <s v="1860"/>
        <s v="1865"/>
        <s v="1915"/>
        <s v="1920"/>
        <s v="1611"/>
        <s v="1930"/>
        <s v="1940"/>
        <s v="1945"/>
        <s v="1960"/>
        <s v="1980"/>
        <s v="1995"/>
        <s v="2055"/>
        <s v="2075"/>
        <s v="2105"/>
        <s v="2180"/>
        <s v="2200"/>
        <s v="2205"/>
        <s v="2208"/>
        <s v="2210"/>
        <s v="2220"/>
        <s v="2225"/>
        <s v="2250"/>
        <s v="2260"/>
        <s v="2290"/>
        <s v="2294"/>
        <s v="2306"/>
        <s v="2335"/>
        <s v="2405"/>
        <s v="2505"/>
        <s v="2520"/>
        <s v="3005"/>
        <s v="3040"/>
        <s v="3045"/>
        <s v="3090"/>
        <s v="6115"/>
        <s v="4006"/>
        <s v="4010"/>
        <s v="4015"/>
        <s v="4025"/>
        <s v="4030"/>
        <s v="4035"/>
        <s v="4055"/>
        <s v="4062"/>
        <s v="4066"/>
        <s v="4068"/>
        <s v="4075"/>
        <s v="4076"/>
        <s v="4080"/>
        <s v="4082"/>
        <s v="4084"/>
        <s v="4086"/>
        <s v="4205"/>
        <s v="4210"/>
        <s v="4225"/>
        <s v="4235"/>
        <s v="4375"/>
        <s v="4380"/>
        <s v="4398"/>
        <s v="4405"/>
        <s v="4705"/>
        <s v="4707"/>
        <s v="4708"/>
        <s v="4751"/>
        <s v="5605"/>
        <s v="5610"/>
        <s v="5645"/>
        <s v="4714"/>
        <s v="4716"/>
        <s v="4750"/>
        <s v="5410"/>
        <s v="5615"/>
        <s v="5620"/>
        <s v="5630"/>
        <s v="5635"/>
        <s v="5640"/>
        <s v="5655"/>
        <s v="5660"/>
        <s v="5665"/>
        <s v="5705"/>
        <s v="6005"/>
        <s v="6035"/>
        <s v="6105"/>
        <s v="6205"/>
        <s v="9771"/>
        <s v="5310"/>
        <s v="5315"/>
        <s v="5320"/>
        <s v="5325"/>
        <s v="5330"/>
        <s v="5335"/>
        <s v="5340"/>
        <s v="6999"/>
        <s v="9740"/>
        <s v="5005"/>
        <s v="5010"/>
        <s v="5016"/>
        <s v="5017"/>
        <s v="5020"/>
        <s v="5025"/>
        <s v="5040"/>
        <s v="5045"/>
        <s v="5070"/>
        <s v="5085"/>
        <s v="5130"/>
        <s v="5135"/>
        <s v="5155"/>
        <s v="5160"/>
        <s v="5175"/>
        <s v="5675"/>
        <s v="9770"/>
        <n v="1110" u="1"/>
        <n v="7010" u="1"/>
        <n v="7025" u="1"/>
      </sharedItems>
    </cacheField>
    <cacheField name="Description" numFmtId="0">
      <sharedItems/>
    </cacheField>
    <cacheField name="AFS Line Name" numFmtId="0">
      <sharedItems containsBlank="1"/>
    </cacheField>
    <cacheField name="AFS Line #" numFmtId="0">
      <sharedItems containsString="0" containsBlank="1" containsNumber="1" containsInteger="1" minValue="1" maxValue="34"/>
    </cacheField>
    <cacheField name="Ending Balance" numFmtId="164">
      <sharedItems containsSemiMixedTypes="0" containsString="0" containsNumber="1" minValue="-28136499.059999999" maxValue="24065413.890000001"/>
    </cacheField>
    <cacheField name="Re-class Audit Entry" numFmtId="0">
      <sharedItems containsString="0" containsBlank="1" containsNumber="1" minValue="-396479" maxValue="396479"/>
    </cacheField>
    <cacheField name="Revised Ending Balance" numFmtId="165">
      <sharedItems containsSemiMixedTypes="0" containsString="0" containsNumber="1" minValue="-28136499.059999999" maxValue="24065413.89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1">
  <r>
    <s v="02-100-1005-0000"/>
    <s v="1005"/>
    <s v="CASH - RESERVE ACCOUNT"/>
    <x v="0"/>
    <x v="0"/>
    <n v="310558.94"/>
    <m/>
    <n v="310558.94"/>
  </r>
  <r>
    <s v="02-100-1005-0001"/>
    <s v="1005"/>
    <s v="CASH - BANK ACCT CUST DEPOSITS"/>
    <x v="0"/>
    <x v="0"/>
    <n v="10556.29"/>
    <m/>
    <n v="10556.29"/>
  </r>
  <r>
    <s v="02-100-1005-0002"/>
    <s v="1005"/>
    <s v="CASH - ELECTRIC AFT ACCOUNT"/>
    <x v="0"/>
    <x v="0"/>
    <n v="168380.71"/>
    <m/>
    <n v="168380.71"/>
  </r>
  <r>
    <s v="02-100-1100-0000"/>
    <s v="1100"/>
    <s v="CUSTOMER A/R LUI"/>
    <x v="1"/>
    <x v="1"/>
    <n v="2619978.69"/>
    <n v="34727.440000000002"/>
    <n v="2654706.13"/>
  </r>
  <r>
    <s v="02-100-1100-9999"/>
    <s v="1100"/>
    <s v="OFHP BILL MESSAGING"/>
    <x v="1"/>
    <x v="1"/>
    <n v="0"/>
    <m/>
    <n v="0"/>
  </r>
  <r>
    <s v="02-100-1103-0000"/>
    <s v="1103"/>
    <s v="CLEARING ACCT RETAILER"/>
    <x v="2"/>
    <x v="2"/>
    <n v="0"/>
    <m/>
    <n v="0"/>
  </r>
  <r>
    <s v="02-100-1105-0000"/>
    <s v="1105"/>
    <s v="A/R JOBBING"/>
    <x v="1"/>
    <x v="1"/>
    <n v="258941.91"/>
    <m/>
    <n v="258941.91"/>
  </r>
  <r>
    <s v="02-100-1110-0001"/>
    <s v="1110"/>
    <s v="ONTARIO REBATE"/>
    <x v="1"/>
    <x v="1"/>
    <n v="0"/>
    <m/>
    <n v="0"/>
  </r>
  <r>
    <s v="02-100-1110-0002"/>
    <s v="1110"/>
    <s v="GA MODIFIER"/>
    <x v="1"/>
    <x v="1"/>
    <n v="0"/>
    <m/>
    <n v="0"/>
  </r>
  <r>
    <s v="02-100-1120-0000"/>
    <s v="1120"/>
    <s v="UNBILLED REVENUE"/>
    <x v="3"/>
    <x v="3"/>
    <n v="3545288.34"/>
    <m/>
    <n v="3545288.34"/>
  </r>
  <r>
    <s v="02-100-1130-0000"/>
    <s v="1130"/>
    <s v="ALLOWANCE FOR BAD DEBTS"/>
    <x v="1"/>
    <x v="1"/>
    <n v="-20000"/>
    <m/>
    <n v="-20000"/>
  </r>
  <r>
    <s v="02-100-1180-0000"/>
    <s v="1180"/>
    <s v="PREPAYMENTS"/>
    <x v="4"/>
    <x v="4"/>
    <n v="114014.04"/>
    <m/>
    <n v="114014.04"/>
  </r>
  <r>
    <s v="02-100-1200-0000"/>
    <s v="2240"/>
    <s v="A/R FROM ASSOC.COMPANIES"/>
    <x v="5"/>
    <x v="5"/>
    <n v="-4854649.53"/>
    <m/>
    <n v="-4854649.53"/>
  </r>
  <r>
    <s v="02-100-1200-0001"/>
    <s v="2240"/>
    <s v="A/R FROM LUSI"/>
    <x v="5"/>
    <x v="5"/>
    <n v="3605178.61"/>
    <n v="42291.67"/>
    <n v="3647470.28"/>
  </r>
  <r>
    <s v="02-100-1250-0000"/>
    <s v="1110"/>
    <s v="A/R OESP CREDIT"/>
    <x v="1"/>
    <x v="1"/>
    <n v="0.2"/>
    <m/>
    <n v="0.2"/>
  </r>
  <r>
    <s v="02-100-1330-0000"/>
    <s v="1330"/>
    <s v="INVENTORY"/>
    <x v="6"/>
    <x v="6"/>
    <n v="431949.91"/>
    <m/>
    <n v="431949.91"/>
  </r>
  <r>
    <s v="02-100-1340-0000"/>
    <s v="1340"/>
    <s v="INVENTORY RESALE ITEMS"/>
    <x v="6"/>
    <x v="6"/>
    <n v="956.34"/>
    <m/>
    <n v="956.34"/>
  </r>
  <r>
    <s v="02-100-1508-0000"/>
    <s v="1508"/>
    <s v="HYDONE INCREMTL CAPTL CHG"/>
    <x v="7"/>
    <x v="7"/>
    <n v="-4.4800000000000004"/>
    <m/>
    <n v="-4.4800000000000004"/>
  </r>
  <r>
    <s v="02-100-1508-1000"/>
    <s v="1508"/>
    <s v="OTHER REGULATORY ASSETS - ENERGY EAST CONSULTATION"/>
    <x v="8"/>
    <x v="8"/>
    <n v="504.24"/>
    <m/>
    <n v="504.24"/>
  </r>
  <r>
    <s v="02-100-1508-1001"/>
    <s v="1508"/>
    <s v="OTHER REGULATORY ASSETS - INTEREST"/>
    <x v="8"/>
    <x v="8"/>
    <n v="1768.31"/>
    <m/>
    <n v="1768.31"/>
  </r>
  <r>
    <s v="02-100-1508-1500"/>
    <s v="1508"/>
    <s v="OTHER REGULATORY ASSETS - WIRELESS POLE ATTACHMENT"/>
    <x v="8"/>
    <x v="8"/>
    <n v="-89306.28"/>
    <m/>
    <n v="-89306.28"/>
  </r>
  <r>
    <s v="02-100-1508-3000"/>
    <s v="1508"/>
    <s v="COST ASSESSMENT - OVER BOARD-APPROVED"/>
    <x v="8"/>
    <x v="8"/>
    <n v="62887"/>
    <m/>
    <n v="62887"/>
  </r>
  <r>
    <s v="02-100-1518-0000"/>
    <s v="1518"/>
    <s v="RCVA RETAIL"/>
    <x v="8"/>
    <x v="8"/>
    <n v="16324.81"/>
    <m/>
    <n v="16324.81"/>
  </r>
  <r>
    <s v="02-100-1518-1000"/>
    <s v="1518"/>
    <s v="RCVA RETAIL INTEREST"/>
    <x v="8"/>
    <x v="8"/>
    <n v="-1243"/>
    <m/>
    <n v="-1243"/>
  </r>
  <r>
    <s v="02-100-1520-0000"/>
    <s v="1521"/>
    <s v="PPVA STOP CLEARING"/>
    <x v="7"/>
    <x v="7"/>
    <n v="-82.22"/>
    <m/>
    <n v="-82.22"/>
  </r>
  <r>
    <s v="02-100-1548-0000"/>
    <s v="1548"/>
    <s v="RCVA STR"/>
    <x v="8"/>
    <x v="8"/>
    <n v="20972.39"/>
    <m/>
    <n v="20972.39"/>
  </r>
  <r>
    <s v="02-100-1548-1000"/>
    <s v="1548"/>
    <s v="RCVA STR INTEREST"/>
    <x v="8"/>
    <x v="8"/>
    <n v="-3898.05"/>
    <m/>
    <n v="-3898.05"/>
  </r>
  <r>
    <s v="02-100-1550-0000"/>
    <s v="1550"/>
    <s v="LOW VOLTAGE VARIANCE PRINCIPAL"/>
    <x v="8"/>
    <x v="8"/>
    <n v="1606199.06"/>
    <m/>
    <n v="1606199.06"/>
  </r>
  <r>
    <s v="02-100-1550-1000"/>
    <s v="1550"/>
    <s v="LOW VOLTAGE VARIANCE - INTEREST"/>
    <x v="8"/>
    <x v="8"/>
    <n v="53800.38"/>
    <m/>
    <n v="53800.38"/>
  </r>
  <r>
    <s v="02-100-1551-0000"/>
    <s v="1551"/>
    <s v="SME VARIANCE ACCOUNT"/>
    <x v="8"/>
    <x v="8"/>
    <n v="-11638.9"/>
    <m/>
    <n v="-11638.9"/>
  </r>
  <r>
    <s v="02-100-1551-1000"/>
    <s v="1551"/>
    <s v="SME VARIANCE ACCOUNT INTEREST"/>
    <x v="8"/>
    <x v="8"/>
    <n v="-525.88"/>
    <m/>
    <n v="-525.88"/>
  </r>
  <r>
    <s v="02-100-1580-0000"/>
    <s v="1580"/>
    <s v="RSVA WMS PRINCIPAL"/>
    <x v="7"/>
    <x v="7"/>
    <n v="-736196.08"/>
    <m/>
    <n v="-736196.08"/>
  </r>
  <r>
    <s v="02-100-1580-1000"/>
    <s v="1580"/>
    <s v="RSVA WMS INTEREST"/>
    <x v="7"/>
    <x v="7"/>
    <n v="-36425.79"/>
    <m/>
    <n v="-36425.79"/>
  </r>
  <r>
    <s v="02-100-1580-2000"/>
    <s v="1580"/>
    <s v="RSVA WMS CBDR CLASS B"/>
    <x v="8"/>
    <x v="8"/>
    <n v="60433.06"/>
    <m/>
    <n v="60433.06"/>
  </r>
  <r>
    <s v="02-100-1580-3000"/>
    <s v="1580"/>
    <s v="RSVA WMS CBDR CLASS B INTEREST"/>
    <x v="8"/>
    <x v="8"/>
    <n v="5079.67"/>
    <m/>
    <n v="5079.67"/>
  </r>
  <r>
    <s v="02-100-1580-4000"/>
    <s v="1580"/>
    <s v="RSVA WMS CBDR CLASS A"/>
    <x v="8"/>
    <x v="8"/>
    <n v="0.06"/>
    <m/>
    <n v="0.06"/>
  </r>
  <r>
    <s v="02-100-1580-5000"/>
    <s v="1580"/>
    <s v="RSVA WMS CBDR CLASS A - INTEREST"/>
    <x v="8"/>
    <x v="8"/>
    <n v="9.31"/>
    <m/>
    <n v="9.31"/>
  </r>
  <r>
    <s v="02-100-1584-0000"/>
    <s v="1584"/>
    <s v="RSVA NETWORK PRINCIPAL"/>
    <x v="7"/>
    <x v="7"/>
    <n v="105477.45"/>
    <m/>
    <n v="105477.45"/>
  </r>
  <r>
    <s v="02-100-1584-1000"/>
    <s v="1584"/>
    <s v="RSVA NETWORK INTEREST"/>
    <x v="7"/>
    <x v="7"/>
    <n v="2248.69"/>
    <m/>
    <n v="2248.69"/>
  </r>
  <r>
    <s v="02-100-1586-0000"/>
    <s v="1586"/>
    <s v="RSVA CONNECTION PRINCIPAL"/>
    <x v="8"/>
    <x v="8"/>
    <n v="185753.84"/>
    <m/>
    <n v="185753.84"/>
  </r>
  <r>
    <s v="02-100-1586-1000"/>
    <s v="1586"/>
    <s v="RSVA CONNECTION INTEREST"/>
    <x v="8"/>
    <x v="8"/>
    <n v="5989.22"/>
    <m/>
    <n v="5989.22"/>
  </r>
  <r>
    <s v="02-100-1588-0000"/>
    <s v="1588"/>
    <s v="RSVA POWER PRINCIPAL"/>
    <x v="7"/>
    <x v="7"/>
    <n v="-293326.09999999998"/>
    <m/>
    <n v="-293326.09999999998"/>
  </r>
  <r>
    <s v="02-100-1588-1000"/>
    <s v="1588"/>
    <s v="RSVA POWER INTEREST"/>
    <x v="7"/>
    <x v="7"/>
    <n v="1181.72"/>
    <m/>
    <n v="1181.72"/>
  </r>
  <r>
    <s v="02-100-1589-0000"/>
    <s v="1589"/>
    <s v="RSVA GLOBAL ADJUSTMENT PRINCIPAL"/>
    <x v="7"/>
    <x v="7"/>
    <n v="-1048943.8999999999"/>
    <m/>
    <n v="-1048943.8999999999"/>
  </r>
  <r>
    <s v="02-100-1589-1000"/>
    <s v="1589"/>
    <s v="RSVA GLOBAL ADJUSTMENT INTEREST"/>
    <x v="7"/>
    <x v="7"/>
    <n v="-39690.06"/>
    <m/>
    <n v="-39690.06"/>
  </r>
  <r>
    <s v="02-100-1589-2000"/>
    <s v="1589"/>
    <s v="RSVA GLOBAL ADJUSTMENT A - PRINCIPAL"/>
    <x v="7"/>
    <x v="7"/>
    <n v="-0.11"/>
    <m/>
    <n v="-0.11"/>
  </r>
  <r>
    <s v="02-100-1589-3000"/>
    <s v="1589"/>
    <s v="RSVA GLOBAL ADJUSTMENT A - INTEREST"/>
    <x v="7"/>
    <x v="7"/>
    <n v="3800.51"/>
    <m/>
    <n v="3800.51"/>
  </r>
  <r>
    <s v="02-100-1592-0000"/>
    <s v="1592"/>
    <s v="PILS &amp; TAX PST SAVINGS"/>
    <x v="7"/>
    <x v="7"/>
    <n v="-32755.83"/>
    <m/>
    <n v="-32755.83"/>
  </r>
  <r>
    <s v="02-100-1595-1012"/>
    <s v="1595"/>
    <s v="2012 COS INTEREST DISP 2012-2016"/>
    <x v="8"/>
    <x v="8"/>
    <n v="-57392.67"/>
    <m/>
    <n v="-57392.67"/>
  </r>
  <r>
    <s v="02-100-1595-1200"/>
    <s v="1595"/>
    <s v="2012 COS PRINCIPAL DISPOSITION 2012  -  2016"/>
    <x v="8"/>
    <x v="8"/>
    <n v="170827.1"/>
    <m/>
    <n v="170827.1"/>
  </r>
  <r>
    <s v="02-100-1595-1218"/>
    <s v="1595"/>
    <s v="COS 2012 INTEREST"/>
    <x v="8"/>
    <x v="8"/>
    <n v="-14056.43"/>
    <m/>
    <n v="-14056.43"/>
  </r>
  <r>
    <s v="02-100-1595-1500"/>
    <s v="1595"/>
    <s v="2015 IRM PRINCIPAL DISPOSITION 2015-2017"/>
    <x v="8"/>
    <x v="8"/>
    <n v="-1477801.96"/>
    <m/>
    <n v="-1477801.96"/>
  </r>
  <r>
    <s v="02-100-1595-1501"/>
    <s v="1595"/>
    <s v="2015 IRM PRINCIPAL - NON-INTEREST"/>
    <x v="8"/>
    <x v="8"/>
    <n v="737547"/>
    <m/>
    <n v="737547"/>
  </r>
  <r>
    <s v="02-100-1595-1502"/>
    <s v="1595"/>
    <s v="2015 IRM DISPOSITION INTEREST"/>
    <x v="8"/>
    <x v="8"/>
    <n v="798678"/>
    <m/>
    <n v="798678"/>
  </r>
  <r>
    <s v="02-100-1595-1503"/>
    <s v="1595"/>
    <s v="2015 IRM INTEREST"/>
    <x v="8"/>
    <x v="8"/>
    <n v="-90458.19"/>
    <m/>
    <n v="-90458.19"/>
  </r>
  <r>
    <s v="02-100-1595-1510"/>
    <s v="1595"/>
    <s v="RES-2015 DVAD MAY 1 2015 - APRIL 30 2017"/>
    <x v="7"/>
    <x v="7"/>
    <n v="0"/>
    <m/>
    <n v="0"/>
  </r>
  <r>
    <s v="02-100-1595-1600"/>
    <s v="1595"/>
    <s v="2016 IRM PRINCIPAL DISPOSITION 2016-2017"/>
    <x v="7"/>
    <x v="7"/>
    <n v="-17456.38"/>
    <m/>
    <n v="-17456.38"/>
  </r>
  <r>
    <s v="02-100-1595-1601"/>
    <s v="1595"/>
    <s v="2016 IRM PRINCIPAL - NON-INTEREST"/>
    <x v="7"/>
    <x v="7"/>
    <n v="-59954"/>
    <m/>
    <n v="-59954"/>
  </r>
  <r>
    <s v="02-100-1595-1602"/>
    <s v="1595"/>
    <s v="2016 IRM DISPOSITION INTEREST"/>
    <x v="7"/>
    <x v="7"/>
    <n v="-3028.94"/>
    <m/>
    <n v="-3028.94"/>
  </r>
  <r>
    <s v="02-100-1595-1624"/>
    <s v="1595"/>
    <s v="RESIDENTIAL TAX CHANGE MAY 1 2016 - APRIL 30 2017"/>
    <x v="7"/>
    <x v="7"/>
    <n v="-0.01"/>
    <m/>
    <n v="-0.01"/>
  </r>
  <r>
    <s v="02-100-1595-1700"/>
    <s v="1595"/>
    <s v="2017 COS Principal Disposition 2017 - 2018"/>
    <x v="7"/>
    <x v="7"/>
    <n v="164264.29"/>
    <m/>
    <n v="164264.29"/>
  </r>
  <r>
    <s v="02-100-1595-1702"/>
    <s v="1595"/>
    <s v="2017 COS Disposition Interest"/>
    <x v="7"/>
    <x v="7"/>
    <n v="-178443.41"/>
    <m/>
    <n v="-178443.41"/>
  </r>
  <r>
    <s v="02-100-1595-1703"/>
    <s v="1595"/>
    <s v="2017 COS Interest"/>
    <x v="7"/>
    <x v="7"/>
    <n v="6448.53"/>
    <m/>
    <n v="6448.53"/>
  </r>
  <r>
    <s v="02-100-1595-1710"/>
    <s v="1595"/>
    <s v="RES-2017 DVAD January 1, 2017 - December 31, 2017"/>
    <x v="7"/>
    <x v="7"/>
    <n v="0"/>
    <m/>
    <n v="0"/>
  </r>
  <r>
    <s v="02-100-1595-1711"/>
    <s v="1595"/>
    <s v="GS&lt;50 DVAD January 1, 2017 - December 31, 2017"/>
    <x v="7"/>
    <x v="7"/>
    <n v="0"/>
    <m/>
    <n v="0"/>
  </r>
  <r>
    <s v="02-100-1595-1730"/>
    <s v="1595"/>
    <s v="RES 2017 DVAD FIXED Jan 1, 2017 - Dec 31, 2017"/>
    <x v="7"/>
    <x v="7"/>
    <n v="0"/>
    <m/>
    <n v="0"/>
  </r>
  <r>
    <s v="02-100-1595-1740"/>
    <s v="1595"/>
    <s v="RES LRAMVA January 1, 2017 - December 31, 2017"/>
    <x v="7"/>
    <x v="7"/>
    <n v="0"/>
    <m/>
    <n v="0"/>
  </r>
  <r>
    <s v="02-100-1595-1741"/>
    <s v="1595"/>
    <s v="GS&lt;50 LRAMVA January 1, 2017 - December 31, 2017"/>
    <x v="7"/>
    <x v="7"/>
    <n v="0"/>
    <m/>
    <n v="0"/>
  </r>
  <r>
    <s v="02-100-1805-0000"/>
    <s v="1805"/>
    <s v="LAND"/>
    <x v="9"/>
    <x v="9"/>
    <n v="219283.87"/>
    <m/>
    <n v="219283.87"/>
  </r>
  <r>
    <s v="02-100-1808-0000"/>
    <s v="1808"/>
    <s v="BUILDINGS AND FIXTURES"/>
    <x v="9"/>
    <x v="9"/>
    <n v="243347.24"/>
    <m/>
    <n v="243347.24"/>
  </r>
  <r>
    <s v="02-100-1808-0001"/>
    <s v="1808"/>
    <s v="BLDG OFFICE - DIVISION ST"/>
    <x v="9"/>
    <x v="9"/>
    <n v="83000.23"/>
    <m/>
    <n v="83000.23"/>
  </r>
  <r>
    <s v="02-100-1808-0002"/>
    <s v="1808"/>
    <s v="BLDG GARAGE-EWART"/>
    <x v="9"/>
    <x v="9"/>
    <n v="620964.24"/>
    <m/>
    <n v="620964.24"/>
  </r>
  <r>
    <s v="02-100-1808-0003"/>
    <s v="1808"/>
    <s v="BLDG - OFFICE STORE FRONT"/>
    <x v="9"/>
    <x v="9"/>
    <n v="36248.449999999997"/>
    <m/>
    <n v="36248.449999999997"/>
  </r>
  <r>
    <s v="02-100-1808-0004"/>
    <s v="1808"/>
    <s v="BLDG - OFFICE RENOVATIONS"/>
    <x v="9"/>
    <x v="9"/>
    <n v="45842.22"/>
    <m/>
    <n v="45842.22"/>
  </r>
  <r>
    <s v="02-100-1808-0005"/>
    <s v="1808"/>
    <s v="GARAGE TRAINING ROOM"/>
    <x v="9"/>
    <x v="9"/>
    <n v="791.18"/>
    <m/>
    <n v="791.18"/>
  </r>
  <r>
    <s v="02-100-1808-0006"/>
    <s v="1808"/>
    <s v="ONT ST POLEYARD FENCE"/>
    <x v="9"/>
    <x v="9"/>
    <n v="10733.92"/>
    <m/>
    <n v="10733.92"/>
  </r>
  <r>
    <s v="02-100-1808-0007"/>
    <s v="1808"/>
    <s v="CHARGING STATION"/>
    <x v="9"/>
    <x v="9"/>
    <n v="19821.32"/>
    <m/>
    <n v="19821.32"/>
  </r>
  <r>
    <s v="02-100-1808-0008"/>
    <s v="1808"/>
    <s v="ELECTRICAL WORK"/>
    <x v="9"/>
    <x v="9"/>
    <n v="39235.26"/>
    <m/>
    <n v="39235.26"/>
  </r>
  <r>
    <s v="02-100-1820-0000"/>
    <s v="1820"/>
    <s v="DISTRIBUTION STATION EQUIPMENT &lt;50"/>
    <x v="9"/>
    <x v="9"/>
    <n v="112936.35"/>
    <m/>
    <n v="112936.35"/>
  </r>
  <r>
    <s v="02-100-1820-0001"/>
    <s v="1820"/>
    <s v="DIST STN EQP&lt;50KV"/>
    <x v="9"/>
    <x v="9"/>
    <n v="135461.29999999999"/>
    <m/>
    <n v="135461.29999999999"/>
  </r>
  <r>
    <s v="02-100-1820-0002"/>
    <s v="1820"/>
    <s v="DIST STN EQP&lt;50KV ONT/VIC"/>
    <x v="9"/>
    <x v="9"/>
    <n v="834397.45"/>
    <m/>
    <n v="834397.45"/>
  </r>
  <r>
    <s v="02-100-1820-0003"/>
    <s v="1820"/>
    <s v="DIST STN EQP&lt;50KV BROOK R"/>
    <x v="9"/>
    <x v="9"/>
    <n v="646071.49"/>
    <m/>
    <n v="646071.49"/>
  </r>
  <r>
    <s v="02-100-1820-0004"/>
    <s v="1820"/>
    <s v="DIST STN EQP&lt;50KV COLBORN"/>
    <x v="9"/>
    <x v="9"/>
    <n v="0"/>
    <m/>
    <n v="0"/>
  </r>
  <r>
    <s v="02-100-1820-0005"/>
    <s v="1820"/>
    <s v="DIST.STN.COB.WHSL.METER"/>
    <x v="9"/>
    <x v="9"/>
    <n v="0"/>
    <m/>
    <n v="0"/>
  </r>
  <r>
    <s v="02-100-1820-0006"/>
    <s v="1820"/>
    <s v="DIST STN COLBORNE WHSL MT"/>
    <x v="9"/>
    <x v="9"/>
    <n v="0"/>
    <m/>
    <n v="0"/>
  </r>
  <r>
    <s v="02-100-1820-0007"/>
    <s v="1820"/>
    <s v="DIST STN 25 EWART ST"/>
    <x v="9"/>
    <x v="9"/>
    <n v="0"/>
    <m/>
    <n v="0"/>
  </r>
  <r>
    <s v="02-100-1820-0008"/>
    <s v="1820"/>
    <s v="DIST STN EQP &lt;50KV-MATERL"/>
    <x v="9"/>
    <x v="9"/>
    <n v="0"/>
    <m/>
    <n v="0"/>
  </r>
  <r>
    <s v="02-100-1820-0009"/>
    <s v="1820"/>
    <s v="DIST STN EQP&lt;50KV - DURHAM ST. COLBORNE"/>
    <x v="9"/>
    <x v="9"/>
    <n v="572768.93999999994"/>
    <m/>
    <n v="572768.93999999994"/>
  </r>
  <r>
    <s v="02-100-1820-0010"/>
    <s v="1820"/>
    <s v="DIST STN EQP&lt;50KV - ORR ST."/>
    <x v="9"/>
    <x v="9"/>
    <n v="61941.47"/>
    <m/>
    <n v="61941.47"/>
  </r>
  <r>
    <s v="02-100-1820-0011"/>
    <s v="1820"/>
    <s v="DIST STN EQP&lt;50KV - D'ARCY ST"/>
    <x v="9"/>
    <x v="9"/>
    <n v="8682.0499999999993"/>
    <m/>
    <n v="8682.0499999999993"/>
  </r>
  <r>
    <s v="02-100-1820-0012"/>
    <s v="1820"/>
    <s v="DIST STN EQP&lt;50KV - VICTORIA ST. COLBORNE"/>
    <x v="9"/>
    <x v="9"/>
    <n v="1230148.32"/>
    <m/>
    <n v="1230148.32"/>
  </r>
  <r>
    <s v="02-100-1830-0000"/>
    <s v="1830"/>
    <s v="POLES FIXT. 44KV LINE"/>
    <x v="9"/>
    <x v="9"/>
    <n v="3757506.47"/>
    <m/>
    <n v="3757506.47"/>
  </r>
  <r>
    <s v="02-100-1835-0000"/>
    <s v="1835"/>
    <s v="OVERHEAD CONDUCTORS AND DEVICES"/>
    <x v="9"/>
    <x v="9"/>
    <n v="984538"/>
    <m/>
    <n v="984538"/>
  </r>
  <r>
    <s v="02-100-1835-0001"/>
    <s v="1835"/>
    <s v="O/H COND/DEV"/>
    <x v="9"/>
    <x v="9"/>
    <n v="901826.4"/>
    <m/>
    <n v="901826.4"/>
  </r>
  <r>
    <s v="02-100-1835-0002"/>
    <s v="1835"/>
    <s v="O/H COND/DEV 44KV"/>
    <x v="9"/>
    <x v="9"/>
    <n v="377927.15"/>
    <m/>
    <n v="377927.15"/>
  </r>
  <r>
    <s v="02-100-1835-0003"/>
    <s v="1835"/>
    <s v="O/H COND/DEV KING ST"/>
    <x v="9"/>
    <x v="9"/>
    <n v="4167.88"/>
    <m/>
    <n v="4167.88"/>
  </r>
  <r>
    <s v="02-100-1835-0004"/>
    <s v="1835"/>
    <s v="O/H COND/DEV ROGERS RD"/>
    <x v="9"/>
    <x v="9"/>
    <n v="11871.21"/>
    <m/>
    <n v="11871.21"/>
  </r>
  <r>
    <s v="02-100-1835-0005"/>
    <s v="1835"/>
    <s v="O/H COND/DEV ONTARIO ST"/>
    <x v="9"/>
    <x v="9"/>
    <n v="3550.73"/>
    <m/>
    <n v="3550.73"/>
  </r>
  <r>
    <s v="02-100-1835-0006"/>
    <s v="1835"/>
    <s v="O/H COND/DEV - ONT/SYDENH"/>
    <x v="9"/>
    <x v="9"/>
    <n v="58021.58"/>
    <m/>
    <n v="58021.58"/>
  </r>
  <r>
    <s v="02-100-1835-0007"/>
    <s v="1835"/>
    <s v="SUBTRANSMISSION FEEDERS"/>
    <x v="9"/>
    <x v="9"/>
    <n v="304647.34000000003"/>
    <m/>
    <n v="304647.34000000003"/>
  </r>
  <r>
    <s v="02-100-1835-0008"/>
    <s v="1835"/>
    <s v="SUBTRANSMISSION COLBORNE"/>
    <x v="9"/>
    <x v="9"/>
    <n v="60375.24"/>
    <m/>
    <n v="60375.24"/>
  </r>
  <r>
    <s v="02-100-1835-0009"/>
    <s v="1835"/>
    <s v="O/H COND/DEV"/>
    <x v="9"/>
    <x v="9"/>
    <n v="564219.61"/>
    <m/>
    <n v="564219.61"/>
  </r>
  <r>
    <s v="02-100-1835-0010"/>
    <s v="1835"/>
    <s v="O/H COND/DEV-HORIZON’S"/>
    <x v="9"/>
    <x v="9"/>
    <n v="52350.17"/>
    <m/>
    <n v="52350.17"/>
  </r>
  <r>
    <s v="02-100-1835-0011"/>
    <s v="1835"/>
    <s v="O/H COND/DEV MATERL"/>
    <x v="9"/>
    <x v="9"/>
    <n v="1359394.83"/>
    <m/>
    <n v="1359394.83"/>
  </r>
  <r>
    <s v="02-100-1835-0012"/>
    <s v="1835"/>
    <s v="O/H COND/DEV - EQUIP"/>
    <x v="9"/>
    <x v="9"/>
    <n v="130989.36"/>
    <m/>
    <n v="130989.36"/>
  </r>
  <r>
    <s v="02-100-1835-0013"/>
    <s v="1835"/>
    <s v="O/H COND 44 KV LINES"/>
    <x v="9"/>
    <x v="9"/>
    <n v="17296.64"/>
    <m/>
    <n v="17296.64"/>
  </r>
  <r>
    <s v="02-100-1835-0014"/>
    <s v="1835"/>
    <s v="LEBLANC-CURTIS CONT.CAPIT"/>
    <x v="9"/>
    <x v="9"/>
    <n v="1927.22"/>
    <m/>
    <n v="1927.22"/>
  </r>
  <r>
    <s v="02-100-1835-0015"/>
    <s v="1835"/>
    <s v="OH COND/DEV - MEREDITH CRESCENT"/>
    <x v="9"/>
    <x v="9"/>
    <n v="38806.01"/>
    <m/>
    <n v="38806.01"/>
  </r>
  <r>
    <s v="02-100-1835-0016"/>
    <s v="1835"/>
    <s v="VIPER SWITCHES"/>
    <x v="9"/>
    <x v="9"/>
    <n v="75470.2"/>
    <m/>
    <n v="75470.2"/>
  </r>
  <r>
    <s v="02-100-1835-0017"/>
    <s v="1835"/>
    <s v="HAMILTON AVE EAST"/>
    <x v="9"/>
    <x v="9"/>
    <n v="43979.12"/>
    <m/>
    <n v="43979.12"/>
  </r>
  <r>
    <s v="02-100-1835-0018"/>
    <s v="1835"/>
    <s v="HAWTHORNE AVE"/>
    <x v="9"/>
    <x v="9"/>
    <n v="16646.64"/>
    <m/>
    <n v="16646.64"/>
  </r>
  <r>
    <s v="02-100-1835-0020"/>
    <s v="1835"/>
    <s v="PARKWOOD DRIVE"/>
    <x v="9"/>
    <x v="9"/>
    <n v="79458.36"/>
    <m/>
    <n v="79458.36"/>
  </r>
  <r>
    <s v="02-100-1835-0021"/>
    <s v="1835"/>
    <s v="THOMAS STREET"/>
    <x v="9"/>
    <x v="9"/>
    <n v="18566.810000000001"/>
    <m/>
    <n v="18566.810000000001"/>
  </r>
  <r>
    <s v="02-100-1835-0022"/>
    <s v="1835"/>
    <s v="MCGILL ST - OH/UG RELLOCATION"/>
    <x v="9"/>
    <x v="9"/>
    <n v="1026"/>
    <m/>
    <n v="1026"/>
  </r>
  <r>
    <s v="02-100-1835-0024"/>
    <s v="1835"/>
    <s v="QUEEN ST. - MCGILL ST TO DIVISION ST"/>
    <x v="9"/>
    <x v="9"/>
    <n v="31989.63"/>
    <m/>
    <n v="31989.63"/>
  </r>
  <r>
    <s v="02-100-1835-0025"/>
    <s v="1835"/>
    <s v="DIVISION ST. - UNIVERSITY ST/CP RAIL"/>
    <x v="9"/>
    <x v="9"/>
    <n v="105945.59"/>
    <m/>
    <n v="105945.59"/>
  </r>
  <r>
    <s v="02-100-1835-0026"/>
    <s v="1835"/>
    <s v="PARK ST."/>
    <x v="9"/>
    <x v="9"/>
    <n v="17809.259999999998"/>
    <m/>
    <n v="17809.259999999998"/>
  </r>
  <r>
    <s v="02-100-1835-0027"/>
    <s v="1835"/>
    <s v="JOHN ST. AND SPENCER ST."/>
    <x v="9"/>
    <x v="9"/>
    <n v="76280.36"/>
    <m/>
    <n v="76280.36"/>
  </r>
  <r>
    <s v="02-100-1835-0028"/>
    <s v="1835"/>
    <s v="DAINTRY CRESCENT (NORTH END)"/>
    <x v="9"/>
    <x v="9"/>
    <n v="18352.21"/>
    <m/>
    <n v="18352.21"/>
  </r>
  <r>
    <s v="02-100-1835-0029"/>
    <s v="1835"/>
    <s v="DAINTRY CRESCENT (SOUTH END)"/>
    <x v="9"/>
    <x v="9"/>
    <n v="9943.93"/>
    <m/>
    <n v="9943.93"/>
  </r>
  <r>
    <s v="02-100-1835-0030"/>
    <s v="1835"/>
    <s v="EWING STREET"/>
    <x v="9"/>
    <x v="9"/>
    <n v="74189.23"/>
    <m/>
    <n v="74189.23"/>
  </r>
  <r>
    <s v="02-100-1835-0031"/>
    <s v="1835"/>
    <s v="MACKECHNIE CRESCENT"/>
    <x v="9"/>
    <x v="9"/>
    <n v="18983.71"/>
    <m/>
    <n v="18983.71"/>
  </r>
  <r>
    <s v="02-100-1835-0032"/>
    <s v="1835"/>
    <s v="WESTWOOD DRIVE"/>
    <x v="9"/>
    <x v="9"/>
    <n v="117151.69"/>
    <m/>
    <n v="117151.69"/>
  </r>
  <r>
    <s v="02-100-1835-0033"/>
    <s v="1835"/>
    <s v="WILLOW CRESENT"/>
    <x v="9"/>
    <x v="9"/>
    <n v="3405.61"/>
    <m/>
    <n v="3405.61"/>
  </r>
  <r>
    <s v="02-100-1835-0034"/>
    <s v="1835"/>
    <s v="JAMES STREET"/>
    <x v="9"/>
    <x v="9"/>
    <n v="42397.87"/>
    <m/>
    <n v="42397.87"/>
  </r>
  <r>
    <s v="02-100-1835-0035"/>
    <s v="1835"/>
    <s v="ALBERT STREET"/>
    <x v="9"/>
    <x v="9"/>
    <n v="51002.26"/>
    <m/>
    <n v="51002.26"/>
  </r>
  <r>
    <s v="02-100-1835-0036"/>
    <s v="1835"/>
    <s v="KING ST. - VICTORIA ST. TO KENSINGTON ST."/>
    <x v="9"/>
    <x v="9"/>
    <n v="75043.94"/>
    <m/>
    <n v="75043.94"/>
  </r>
  <r>
    <s v="02-100-1835-0037"/>
    <s v="1835"/>
    <s v="ALBERT ST. (HIBERNIA ST TO THIRD ST"/>
    <x v="9"/>
    <x v="9"/>
    <n v="38915.339999999997"/>
    <m/>
    <n v="38915.339999999997"/>
  </r>
  <r>
    <s v="02-100-1835-0038"/>
    <s v="1835"/>
    <s v="ALBERT ST. (BAGOT TO HIBERNAI)"/>
    <x v="9"/>
    <x v="9"/>
    <n v="34694.58"/>
    <m/>
    <n v="34694.58"/>
  </r>
  <r>
    <s v="02-100-1840-0000"/>
    <s v="1840"/>
    <s v="UNDERGROUND CONDUIT"/>
    <x v="9"/>
    <x v="9"/>
    <n v="878487.47"/>
    <m/>
    <n v="878487.47"/>
  </r>
  <r>
    <s v="02-100-1845-0000"/>
    <s v="1845"/>
    <s v="UNDERGROUND CONDUCTORS AND DEVICES"/>
    <x v="9"/>
    <x v="9"/>
    <n v="2023126.36"/>
    <m/>
    <n v="2023126.36"/>
  </r>
  <r>
    <s v="02-100-1850-0000"/>
    <s v="1850"/>
    <s v="LINE TRANSFORMERS"/>
    <x v="9"/>
    <x v="9"/>
    <n v="3646911.56"/>
    <m/>
    <n v="3646911.56"/>
  </r>
  <r>
    <s v="02-100-1850-0001"/>
    <s v="1850"/>
    <s v="TRANSFORMER REPLACEMENT"/>
    <x v="9"/>
    <x v="9"/>
    <n v="54164.59"/>
    <m/>
    <n v="54164.59"/>
  </r>
  <r>
    <s v="02-100-1855-0000"/>
    <s v="1855"/>
    <s v="O/H SERVICES"/>
    <x v="9"/>
    <x v="9"/>
    <n v="941187.73"/>
    <m/>
    <n v="941187.73"/>
  </r>
  <r>
    <s v="02-100-1855-0001"/>
    <s v="1855"/>
    <s v="U/G SERVICES"/>
    <x v="9"/>
    <x v="9"/>
    <n v="225744.26"/>
    <m/>
    <n v="225744.26"/>
  </r>
  <r>
    <s v="02-100-1860-0000"/>
    <s v="1860"/>
    <s v="METERS"/>
    <x v="9"/>
    <x v="9"/>
    <n v="2524906.36"/>
    <m/>
    <n v="2524906.36"/>
  </r>
  <r>
    <s v="02-100-1865-0000"/>
    <s v="1865"/>
    <s v="OTHER INST-CUST PREM"/>
    <x v="9"/>
    <x v="9"/>
    <n v="806.79"/>
    <m/>
    <n v="806.79"/>
  </r>
  <r>
    <s v="02-100-1915-0000"/>
    <s v="1915"/>
    <s v="OFFICE FURN &amp; EQUIP"/>
    <x v="9"/>
    <x v="9"/>
    <n v="77051.98"/>
    <m/>
    <n v="77051.98"/>
  </r>
  <r>
    <s v="02-100-1920-0000"/>
    <s v="1920"/>
    <s v="COMPUTER EQUIP. HARDWARE"/>
    <x v="9"/>
    <x v="9"/>
    <n v="168090.25"/>
    <m/>
    <n v="168090.25"/>
  </r>
  <r>
    <s v="02-100-1925-0000"/>
    <s v="1611"/>
    <s v="COMPUTER SOFTWARE"/>
    <x v="10"/>
    <x v="10"/>
    <n v="452123.21"/>
    <m/>
    <n v="452123.21"/>
  </r>
  <r>
    <s v="02-100-1930-0000"/>
    <s v="1930"/>
    <s v="TRANSPORTATION EQUIPMENT"/>
    <x v="9"/>
    <x v="9"/>
    <n v="1024986.22"/>
    <m/>
    <n v="1024986.22"/>
  </r>
  <r>
    <s v="02-100-1940-0000"/>
    <s v="1940"/>
    <s v="TOOLS/SHOP/GARAGE EQUIP"/>
    <x v="9"/>
    <x v="9"/>
    <n v="526910.09"/>
    <m/>
    <n v="526910.09"/>
  </r>
  <r>
    <s v="02-100-1945-0000"/>
    <s v="1945"/>
    <s v="MEASUREMENT/TEST EQUIP"/>
    <x v="9"/>
    <x v="9"/>
    <n v="15571.68"/>
    <m/>
    <n v="15571.68"/>
  </r>
  <r>
    <s v="02-100-1960-0000"/>
    <s v="1960"/>
    <s v="MISCELLANEOUS EQUIPMENT"/>
    <x v="9"/>
    <x v="9"/>
    <n v="349735.72"/>
    <m/>
    <n v="349735.72"/>
  </r>
  <r>
    <s v="02-100-1980-0000"/>
    <s v="1980"/>
    <s v="SYSTEM SUPERVISORY EQUIPMENT"/>
    <x v="9"/>
    <x v="9"/>
    <n v="394110.81"/>
    <m/>
    <n v="394110.81"/>
  </r>
  <r>
    <s v="02-100-1995-0000"/>
    <s v="1995"/>
    <s v="CONTRIBUTION/GRANTS CREDI"/>
    <x v="11"/>
    <x v="11"/>
    <n v="-3163539.52"/>
    <m/>
    <n v="-3163539.52"/>
  </r>
  <r>
    <s v="02-100-1995-1850"/>
    <s v="1995"/>
    <s v="CONTRIBUTED CAPITAL/GRANTS - TRANSFORMERS"/>
    <x v="11"/>
    <x v="11"/>
    <n v="-24535"/>
    <m/>
    <n v="-24535"/>
  </r>
  <r>
    <s v="02-100-2055-0000"/>
    <s v="2055"/>
    <s v="WIP - CAPITAL"/>
    <x v="9"/>
    <x v="9"/>
    <n v="479661.92"/>
    <m/>
    <n v="479661.92"/>
  </r>
  <r>
    <s v="02-100-2075-0000"/>
    <s v="2075"/>
    <s v="NON-UTILITY PROPERTY"/>
    <x v="9"/>
    <x v="9"/>
    <n v="36217.79"/>
    <m/>
    <n v="36217.79"/>
  </r>
  <r>
    <s v="02-100-2105-1808"/>
    <s v="2105"/>
    <s v="ACCUM AMORT - BUILDINGS AND FIXTURES"/>
    <x v="9"/>
    <x v="9"/>
    <n v="-186720.5"/>
    <m/>
    <n v="-186720.5"/>
  </r>
  <r>
    <s v="02-100-2105-1820"/>
    <s v="2105"/>
    <s v="ACCUM AMORT - DIST STATION EQUIP &lt;50"/>
    <x v="9"/>
    <x v="9"/>
    <n v="-496016.14"/>
    <m/>
    <n v="-496016.14"/>
  </r>
  <r>
    <s v="02-100-2105-1830"/>
    <s v="2105"/>
    <s v="ACCUM AMORT - POLES, TOWERS, AND FIXTURES"/>
    <x v="9"/>
    <x v="9"/>
    <n v="-416824.45"/>
    <m/>
    <n v="-416824.45"/>
  </r>
  <r>
    <s v="02-100-2105-1835"/>
    <s v="2105"/>
    <s v="ACCUM AMORT - OVERHEAD CONDUCTORS AND DEVICES"/>
    <x v="9"/>
    <x v="9"/>
    <n v="-705700.1"/>
    <m/>
    <n v="-705700.1"/>
  </r>
  <r>
    <s v="02-100-2105-1840"/>
    <s v="2105"/>
    <s v="ACCUM AMORT - UNDERGROUND CONDUIT"/>
    <x v="9"/>
    <x v="9"/>
    <n v="-172272.7"/>
    <m/>
    <n v="-172272.7"/>
  </r>
  <r>
    <s v="02-100-2105-1845"/>
    <s v="2105"/>
    <s v="ACCUM AMORT - UNDERGROUND CONDUCT &amp; DEVICES"/>
    <x v="9"/>
    <x v="9"/>
    <n v="-555951.04"/>
    <m/>
    <n v="-555951.04"/>
  </r>
  <r>
    <s v="02-100-2105-1850"/>
    <s v="2105"/>
    <s v="ACCUM AMORT - LINE TRANSFORMERS"/>
    <x v="9"/>
    <x v="9"/>
    <n v="-984012.33"/>
    <m/>
    <n v="-984012.33"/>
  </r>
  <r>
    <s v="02-100-2105-1852"/>
    <s v="2105"/>
    <s v="ACCUM AMORT - UG SERVICES"/>
    <x v="9"/>
    <x v="9"/>
    <n v="-71248.009999999995"/>
    <m/>
    <n v="-71248.009999999995"/>
  </r>
  <r>
    <s v="02-100-2105-1855"/>
    <s v="2105"/>
    <s v="ACCUM AMORT - SERVICES"/>
    <x v="9"/>
    <x v="9"/>
    <n v="-89304.24"/>
    <m/>
    <n v="-89304.24"/>
  </r>
  <r>
    <s v="02-100-2105-1860"/>
    <s v="2105"/>
    <s v="ACCUM AMORT - METERS"/>
    <x v="9"/>
    <x v="9"/>
    <n v="-957974.02"/>
    <m/>
    <n v="-957974.02"/>
  </r>
  <r>
    <s v="02-100-2105-1865"/>
    <s v="2105"/>
    <s v="ACCUM AMORT - OTHER INSTAL ON CUST"/>
    <x v="9"/>
    <x v="9"/>
    <n v="-617.70000000000005"/>
    <m/>
    <n v="-617.70000000000005"/>
  </r>
  <r>
    <s v="02-100-2105-1915"/>
    <s v="2105"/>
    <s v="ACCUM AMORT - OFFICE FURNITURE AND EQUIPMENT"/>
    <x v="9"/>
    <x v="9"/>
    <n v="-60649.919999999998"/>
    <m/>
    <n v="-60649.919999999998"/>
  </r>
  <r>
    <s v="02-100-2105-1920"/>
    <s v="2105"/>
    <s v="ACCUM AMORT - COMPUTER EQUIPMENT - HARDWARE"/>
    <x v="9"/>
    <x v="9"/>
    <n v="-84971.29"/>
    <m/>
    <n v="-84971.29"/>
  </r>
  <r>
    <s v="02-100-2105-1925"/>
    <s v="2105"/>
    <s v="ACCUM AMORT - COMPUTER SOFTWARE"/>
    <x v="10"/>
    <x v="10"/>
    <n v="-161917.06"/>
    <m/>
    <n v="-161917.06"/>
  </r>
  <r>
    <s v="02-100-2105-1930"/>
    <s v="2105"/>
    <s v="ACCUM AMORT - TRANSPORTATION EQUIPMENT"/>
    <x v="9"/>
    <x v="9"/>
    <n v="-866460.46"/>
    <m/>
    <n v="-866460.46"/>
  </r>
  <r>
    <s v="02-100-2105-1940"/>
    <s v="2105"/>
    <s v="ACCUM AMORT - TOOLS, SHOP &amp; GARAGE EQUIPMENT"/>
    <x v="9"/>
    <x v="9"/>
    <n v="-318177.65999999997"/>
    <m/>
    <n v="-318177.65999999997"/>
  </r>
  <r>
    <s v="02-100-2105-1945"/>
    <s v="2105"/>
    <s v="ACCUM AMORT - MEASUREMENT &amp; TESTING EQUIPMENT"/>
    <x v="9"/>
    <x v="9"/>
    <n v="-13347.18"/>
    <m/>
    <n v="-13347.18"/>
  </r>
  <r>
    <s v="02-100-2105-1960"/>
    <s v="2105"/>
    <s v="ACCUM AMORT - MISC EQUIPMENT"/>
    <x v="9"/>
    <x v="9"/>
    <n v="-144551.51999999999"/>
    <m/>
    <n v="-144551.51999999999"/>
  </r>
  <r>
    <s v="02-100-2105-1980"/>
    <s v="2105"/>
    <s v="ACCUM AMORT - SYSTEM SUPERVISORY EQUIPMENT"/>
    <x v="9"/>
    <x v="9"/>
    <n v="-93598.36"/>
    <m/>
    <n v="-93598.36"/>
  </r>
  <r>
    <s v="02-100-2105-1995"/>
    <s v="2105"/>
    <s v="ACCUM AMORT - CONTRIBUTION GRANTS"/>
    <x v="11"/>
    <x v="11"/>
    <n v="594358.47"/>
    <m/>
    <n v="594358.47"/>
  </r>
  <r>
    <s v="02-100-2105-2075"/>
    <s v="2180"/>
    <s v="ACCUM AMORT - MICROFIT"/>
    <x v="9"/>
    <x v="9"/>
    <n v="-8450.82"/>
    <m/>
    <n v="-8450.82"/>
  </r>
  <r>
    <s v="02-100-2200-0000"/>
    <s v="2200"/>
    <s v="RECLASS NET HST RECEIVABLE CONTRA"/>
    <x v="12"/>
    <x v="12"/>
    <n v="0"/>
    <m/>
    <n v="0"/>
  </r>
  <r>
    <s v="02-100-2205-0000"/>
    <s v="2205"/>
    <s v="ACCOUNTS PAYABLE"/>
    <x v="2"/>
    <x v="2"/>
    <n v="-3590135.48"/>
    <n v="-42291.67"/>
    <n v="-3632427.15"/>
  </r>
  <r>
    <s v="02-100-2208-0000"/>
    <s v="2208"/>
    <s v="CUST CREDIT BAL"/>
    <x v="2"/>
    <x v="2"/>
    <n v="-192359.63"/>
    <n v="-34727.440000000002"/>
    <n v="-227087.07"/>
  </r>
  <r>
    <s v="02-100-2210-0000"/>
    <s v="2210"/>
    <s v="CUR CUST DEPOSIT"/>
    <x v="13"/>
    <x v="13"/>
    <n v="-46646.7"/>
    <n v="20450"/>
    <n v="-26196.699999999997"/>
  </r>
  <r>
    <s v="02-100-2220-0000"/>
    <s v="2220"/>
    <s v="MISC CURR/ACCR LIABILITY"/>
    <x v="2"/>
    <x v="2"/>
    <n v="-82275.899999999994"/>
    <m/>
    <n v="-82275.899999999994"/>
  </r>
  <r>
    <s v="02-100-2220-0001"/>
    <s v="2220"/>
    <s v="ACCRUED VACATION PAY LIABILITY"/>
    <x v="2"/>
    <x v="2"/>
    <n v="-32308"/>
    <m/>
    <n v="-32308"/>
  </r>
  <r>
    <s v="02-100-2221-0000"/>
    <s v="2220"/>
    <s v="MISC LIABILITY - CDM"/>
    <x v="2"/>
    <x v="2"/>
    <n v="99503.72"/>
    <m/>
    <n v="99503.72"/>
  </r>
  <r>
    <s v="02-100-2225-0000"/>
    <s v="2225"/>
    <s v="NOTES &amp; LOAN PAYABLE - LINE OF CREDIT LOAN"/>
    <x v="12"/>
    <x v="12"/>
    <n v="0"/>
    <m/>
    <n v="0"/>
  </r>
  <r>
    <s v="02-100-2250-0000"/>
    <s v="2250"/>
    <s v="DRC PAYABLE"/>
    <x v="2"/>
    <x v="2"/>
    <n v="37.729999999999997"/>
    <m/>
    <n v="37.729999999999997"/>
  </r>
  <r>
    <s v="02-100-2260-0000"/>
    <s v="2260"/>
    <s v="CURRENT PORTION OF LTD"/>
    <x v="14"/>
    <x v="14"/>
    <n v="-250575.45"/>
    <m/>
    <n v="-250575.45"/>
  </r>
  <r>
    <s v="02-100-2290-0001"/>
    <s v="2290"/>
    <s v="HST LUI - ITC"/>
    <x v="1"/>
    <x v="1"/>
    <n v="24065413.890000001"/>
    <m/>
    <n v="24065413.890000001"/>
  </r>
  <r>
    <s v="02-100-2290-0002"/>
    <s v="2290"/>
    <s v="HST LUI - BILLED"/>
    <x v="1"/>
    <x v="1"/>
    <n v="-28136499.059999999"/>
    <m/>
    <n v="-28136499.059999999"/>
  </r>
  <r>
    <s v="02-100-2290-0003"/>
    <s v="2290"/>
    <s v="HST LUI - REFUND/PAYMENT"/>
    <x v="1"/>
    <x v="1"/>
    <n v="4093825.59"/>
    <m/>
    <n v="4093825.59"/>
  </r>
  <r>
    <s v="02-100-2290-0004"/>
    <s v="2290"/>
    <s v="HST LUI - RITC"/>
    <x v="1"/>
    <x v="1"/>
    <n v="-9135.8700000000008"/>
    <m/>
    <n v="-9135.8700000000008"/>
  </r>
  <r>
    <s v="02-100-2290-0011"/>
    <s v="2290"/>
    <s v="HST LUI - AFT ITC"/>
    <x v="1"/>
    <x v="1"/>
    <n v="3040.96"/>
    <m/>
    <n v="3040.96"/>
  </r>
  <r>
    <s v="02-100-2290-0022"/>
    <s v="2290"/>
    <s v="HST LUI - AFT BILLED"/>
    <x v="1"/>
    <x v="1"/>
    <n v="-10620.78"/>
    <m/>
    <n v="-10620.78"/>
  </r>
  <r>
    <s v="02-100-2290-0033"/>
    <s v="2290"/>
    <s v="HST LUI - AFT REFUND/PAYMENT"/>
    <x v="1"/>
    <x v="1"/>
    <n v="7513.41"/>
    <m/>
    <n v="7513.41"/>
  </r>
  <r>
    <s v="02-100-2293-0000"/>
    <s v="2290"/>
    <s v="DO NOTUSE-GST CNI ITC TRACK (USE 02-100-2290-0006)"/>
    <x v="2"/>
    <x v="2"/>
    <n v="1.2"/>
    <m/>
    <n v="1.2"/>
  </r>
  <r>
    <s v="02-100-2294-0000"/>
    <s v="2294"/>
    <s v="ACCR FOR TAXES (PILS)"/>
    <x v="15"/>
    <x v="15"/>
    <n v="8887.92"/>
    <m/>
    <n v="8887.92"/>
  </r>
  <r>
    <s v="02-100-2294-0001"/>
    <s v="2294"/>
    <s v="FUTURE INCOME TAXES"/>
    <x v="16"/>
    <x v="16"/>
    <n v="-272719"/>
    <n v="396479"/>
    <n v="123760"/>
  </r>
  <r>
    <s v="02-100-2294-0001"/>
    <s v="2294"/>
    <s v="FUTURE INCOME TAXES"/>
    <x v="17"/>
    <x v="17"/>
    <n v="0"/>
    <n v="-396479"/>
    <n v="-396479"/>
  </r>
  <r>
    <s v="02-100-2306-0000"/>
    <s v="2306"/>
    <s v="FUTURE EMPLOYEE BENEFITS"/>
    <x v="18"/>
    <x v="18"/>
    <n v="-419141"/>
    <m/>
    <n v="-419141"/>
  </r>
  <r>
    <s v="02-100-2335-0000"/>
    <s v="2335"/>
    <s v="LT CUST DEPOSITS"/>
    <x v="19"/>
    <x v="19"/>
    <n v="-240582.29"/>
    <n v="-20450"/>
    <n v="-261032.29"/>
  </r>
  <r>
    <s v="02-100-2405-0000"/>
    <s v="2405"/>
    <s v="HYDRO ONE - LOW VOLT 200"/>
    <x v="1"/>
    <x v="1"/>
    <n v="56066.89"/>
    <m/>
    <n v="56066.89"/>
  </r>
  <r>
    <s v="02-100-2440-0000"/>
    <s v="2220"/>
    <s v="DEFERRED REVENUES - AFT"/>
    <x v="2"/>
    <x v="2"/>
    <n v="-62294.13"/>
    <m/>
    <n v="-62294.13"/>
  </r>
  <r>
    <s v="02-100-2505-0000"/>
    <s v="2505"/>
    <s v="DEBENTURE 2009 INFRASTRUC"/>
    <x v="20"/>
    <x v="20"/>
    <n v="-2020841.4"/>
    <m/>
    <n v="-2020841.4"/>
  </r>
  <r>
    <s v="02-100-2505-1000"/>
    <s v="2505"/>
    <s v="DEBENTURE 2018 INFRASTRUC"/>
    <x v="20"/>
    <x v="20"/>
    <n v="-1127559.08"/>
    <m/>
    <n v="-1127559.08"/>
  </r>
  <r>
    <s v="02-100-2520-0000"/>
    <s v="2520"/>
    <s v="OTHER Long-Term Debt"/>
    <x v="20"/>
    <x v="20"/>
    <n v="-7000000"/>
    <m/>
    <n v="-7000000"/>
  </r>
  <r>
    <s v="02-100-3005-0000"/>
    <s v="3005"/>
    <s v="COMMON SHARES ISSUED"/>
    <x v="21"/>
    <x v="21"/>
    <n v="-5293375.74"/>
    <m/>
    <n v="-5293375.74"/>
  </r>
  <r>
    <s v="02-100-3040-0000"/>
    <s v="3040"/>
    <s v="APPROPR RET EARNINGS"/>
    <x v="22"/>
    <x v="22"/>
    <n v="86432.22"/>
    <m/>
    <n v="86432.22"/>
  </r>
  <r>
    <s v="02-100-3045-0000"/>
    <s v="3045"/>
    <s v="UNAPPROP.RETAINED EARNING"/>
    <x v="22"/>
    <x v="22"/>
    <n v="-2480787.23"/>
    <m/>
    <n v="-2480787.23"/>
  </r>
  <r>
    <s v="02-100-3046-0000"/>
    <s v="3045"/>
    <s v="RETAINED EARNING"/>
    <x v="22"/>
    <x v="22"/>
    <n v="-2211753.77"/>
    <m/>
    <n v="-2211753.77"/>
  </r>
  <r>
    <s v="02-100-3090-0000"/>
    <s v="3090"/>
    <s v="ACCUMULATED COMPREHENSIVE INCOME"/>
    <x v="22"/>
    <x v="22"/>
    <n v="-20348"/>
    <m/>
    <n v="-20348"/>
  </r>
  <r>
    <s v="02-100-6115-0000"/>
    <s v="6115"/>
    <s v="FUTURE INCOME TAX PROVISION"/>
    <x v="23"/>
    <x v="23"/>
    <n v="100267"/>
    <m/>
    <n v="100267"/>
  </r>
  <r>
    <s v="02-235-4006-0001"/>
    <s v="4006"/>
    <s v="RESIDENTIAL COST OF POWER"/>
    <x v="24"/>
    <x v="24"/>
    <n v="-2201.2600000000002"/>
    <m/>
    <n v="-2201.2600000000002"/>
  </r>
  <r>
    <s v="02-235-4006-0002"/>
    <s v="4006"/>
    <s v="DVAD QUARTERLY/ANNUAL ADJUSTMENT"/>
    <x v="24"/>
    <x v="24"/>
    <n v="354466.95"/>
    <m/>
    <n v="354466.95"/>
  </r>
  <r>
    <s v="02-235-4006-0015"/>
    <s v="4006"/>
    <s v="RESIDENTIAL GLOBAL ADJ"/>
    <x v="24"/>
    <x v="24"/>
    <n v="-220361.97"/>
    <m/>
    <n v="-220361.97"/>
  </r>
  <r>
    <s v="02-235-4006-0040"/>
    <s v="4006"/>
    <s v="RESIDENTIAL ON PEAK"/>
    <x v="24"/>
    <x v="24"/>
    <n v="-2023768.39"/>
    <m/>
    <n v="-2023768.39"/>
  </r>
  <r>
    <s v="02-235-4006-0041"/>
    <s v="4006"/>
    <s v="RESIDENTIAL OFF PEAK"/>
    <x v="24"/>
    <x v="24"/>
    <n v="-3476702.18"/>
    <m/>
    <n v="-3476702.18"/>
  </r>
  <r>
    <s v="02-235-4006-0042"/>
    <s v="4006"/>
    <s v="RESIDENTIAL MID PEAK"/>
    <x v="24"/>
    <x v="24"/>
    <n v="-1349893.42"/>
    <m/>
    <n v="-1349893.42"/>
  </r>
  <r>
    <s v="02-235-4010-0002"/>
    <s v="4010"/>
    <s v="GS&lt;50KW COST OF POWER"/>
    <x v="24"/>
    <x v="24"/>
    <n v="-99518.63"/>
    <m/>
    <n v="-99518.63"/>
  </r>
  <r>
    <s v="02-235-4010-0015"/>
    <s v="4010"/>
    <s v="GS&lt;50 GLOBAL ADJUSTMENT"/>
    <x v="24"/>
    <x v="24"/>
    <n v="-642774.81000000006"/>
    <m/>
    <n v="-642774.81000000006"/>
  </r>
  <r>
    <s v="02-235-4010-0040"/>
    <s v="4010"/>
    <s v="GS&lt;50 ON PEAK"/>
    <x v="24"/>
    <x v="24"/>
    <n v="-935751.03"/>
    <m/>
    <n v="-935751.03"/>
  </r>
  <r>
    <s v="02-235-4010-0041"/>
    <s v="4010"/>
    <s v="GS&lt;50 OFF PEAK"/>
    <x v="24"/>
    <x v="24"/>
    <n v="-1177141.94"/>
    <m/>
    <n v="-1177141.94"/>
  </r>
  <r>
    <s v="02-235-4010-0042"/>
    <s v="4010"/>
    <s v="GS&lt;50 MID PEAK"/>
    <x v="24"/>
    <x v="24"/>
    <n v="-634758.48"/>
    <m/>
    <n v="-634758.48"/>
  </r>
  <r>
    <s v="02-235-4010-0099"/>
    <s v="4010"/>
    <s v="YEAR END CLOSE 1589 NON RPP PORTION"/>
    <x v="24"/>
    <x v="24"/>
    <n v="0"/>
    <m/>
    <n v="0"/>
  </r>
  <r>
    <s v="02-235-4015-0005"/>
    <s v="4015"/>
    <s v="INTERMEDIATE USER COP"/>
    <x v="24"/>
    <x v="24"/>
    <n v="-329212.17"/>
    <m/>
    <n v="-329212.17"/>
  </r>
  <r>
    <s v="02-235-4025-0000"/>
    <s v="4025"/>
    <s v="STREET LIGHT ENERGY SALES"/>
    <x v="24"/>
    <x v="24"/>
    <n v="-14423.13"/>
    <m/>
    <n v="-14423.13"/>
  </r>
  <r>
    <s v="02-235-4025-0015"/>
    <s v="4025"/>
    <s v="STREET LIGHT GLOBAL ADJUS"/>
    <x v="24"/>
    <x v="24"/>
    <n v="-118831.31"/>
    <m/>
    <n v="-118831.31"/>
  </r>
  <r>
    <s v="02-235-4030-0008"/>
    <s v="4030"/>
    <s v="SENT LIGHTS COST OF POWER"/>
    <x v="24"/>
    <x v="24"/>
    <n v="-8001.54"/>
    <m/>
    <n v="-8001.54"/>
  </r>
  <r>
    <s v="02-235-4030-0015"/>
    <s v="4030"/>
    <s v="SENT.LIGHT GLOBAL ADJUST"/>
    <x v="24"/>
    <x v="24"/>
    <n v="3967.99"/>
    <m/>
    <n v="3967.99"/>
  </r>
  <r>
    <s v="02-235-4035-0001"/>
    <s v="4035"/>
    <s v="UNMETERED LOAD COP"/>
    <x v="24"/>
    <x v="24"/>
    <n v="-51352.47"/>
    <m/>
    <n v="-51352.47"/>
  </r>
  <r>
    <s v="02-235-4035-0002"/>
    <s v="4035"/>
    <s v="UNMETERED GLOBAL ADJUSTMENT"/>
    <x v="24"/>
    <x v="24"/>
    <n v="-4897.37"/>
    <m/>
    <n v="-4897.37"/>
  </r>
  <r>
    <s v="02-235-4035-0003"/>
    <s v="4035"/>
    <s v="COST OF POWER GS&gt;50KW"/>
    <x v="24"/>
    <x v="24"/>
    <n v="-1953203.21"/>
    <m/>
    <n v="-1953203.21"/>
  </r>
  <r>
    <s v="02-235-4035-0015"/>
    <s v="4035"/>
    <s v="COST POWER GS&gt;50KW GLOB/A"/>
    <x v="24"/>
    <x v="24"/>
    <n v="-6283203.5499999998"/>
    <m/>
    <n v="-6283203.5499999998"/>
  </r>
  <r>
    <s v="02-235-4035-0016"/>
    <s v="4035"/>
    <s v="GS&lt;50KW CLASS A GLOBAL ADJUSTMENT"/>
    <x v="24"/>
    <x v="24"/>
    <n v="-5839863.04"/>
    <m/>
    <n v="-5839863.04"/>
  </r>
  <r>
    <s v="02-235-4055-0001"/>
    <s v="4055"/>
    <s v="COST POWER RSDTIAL RTLERS"/>
    <x v="24"/>
    <x v="24"/>
    <n v="-40610.44"/>
    <m/>
    <n v="-40610.44"/>
  </r>
  <r>
    <s v="02-235-4055-0002"/>
    <s v="4055"/>
    <s v="COST POWER GS&lt;50KW RTLERS"/>
    <x v="24"/>
    <x v="24"/>
    <n v="-113161.63"/>
    <m/>
    <n v="-113161.63"/>
  </r>
  <r>
    <s v="02-235-4055-0003"/>
    <s v="4055"/>
    <s v="COST POWER GS&gt;50 RTLERS"/>
    <x v="24"/>
    <x v="24"/>
    <n v="-820350.73"/>
    <m/>
    <n v="-820350.73"/>
  </r>
  <r>
    <s v="02-235-4055-0006"/>
    <s v="4055"/>
    <s v="COST POWER STR LTE-RTLERS"/>
    <x v="24"/>
    <x v="24"/>
    <n v="-1740.76"/>
    <m/>
    <n v="-1740.76"/>
  </r>
  <r>
    <s v="02-235-4055-0007"/>
    <s v="4055"/>
    <s v="COST POWER-UNMTED RTLERS"/>
    <x v="24"/>
    <x v="24"/>
    <n v="-722.47"/>
    <m/>
    <n v="-722.47"/>
  </r>
  <r>
    <s v="02-235-4062-0000"/>
    <s v="4062"/>
    <s v="BILLED WMS"/>
    <x v="24"/>
    <x v="24"/>
    <n v="30583.11"/>
    <m/>
    <n v="30583.11"/>
  </r>
  <r>
    <s v="02-235-4062-0001"/>
    <s v="4062"/>
    <s v="BILLED WMS"/>
    <x v="24"/>
    <x v="24"/>
    <n v="-715758.17"/>
    <m/>
    <n v="-715758.17"/>
  </r>
  <r>
    <s v="02-235-4062-0002"/>
    <s v="4062"/>
    <s v="BILLED WMS LOSS"/>
    <x v="24"/>
    <x v="24"/>
    <n v="-31021.66"/>
    <m/>
    <n v="-31021.66"/>
  </r>
  <r>
    <s v="02-235-4062-0003"/>
    <s v="4062"/>
    <s v="BILLED WMS CBDR CLASS B"/>
    <x v="24"/>
    <x v="24"/>
    <n v="-58257.94"/>
    <m/>
    <n v="-58257.94"/>
  </r>
  <r>
    <s v="02-235-4062-0005"/>
    <s v="4062"/>
    <s v="BILLED WMS CBDR CLASS A"/>
    <x v="24"/>
    <x v="24"/>
    <n v="-17179.810000000001"/>
    <m/>
    <n v="-17179.810000000001"/>
  </r>
  <r>
    <s v="02-235-4062-0016"/>
    <s v="4062"/>
    <s v="RURAL RATE ASS. Sent.Lit"/>
    <x v="24"/>
    <x v="24"/>
    <n v="-21.93"/>
    <m/>
    <n v="-21.93"/>
  </r>
  <r>
    <s v="02-235-4062-0027"/>
    <s v="4062"/>
    <s v="RURAL RATE ASSISTANCE"/>
    <x v="24"/>
    <x v="24"/>
    <n v="-126084.31"/>
    <m/>
    <n v="-126084.31"/>
  </r>
  <r>
    <s v="02-235-4066-0000"/>
    <s v="4066"/>
    <s v="TRANSMISSION NETWORK"/>
    <x v="24"/>
    <x v="24"/>
    <n v="-1369525.69"/>
    <m/>
    <n v="-1369525.69"/>
  </r>
  <r>
    <s v="02-235-4068-0000"/>
    <s v="4068"/>
    <s v="TRANSMISSION CONNECTION"/>
    <x v="24"/>
    <x v="24"/>
    <n v="-1086695.67"/>
    <m/>
    <n v="-1086695.67"/>
  </r>
  <r>
    <s v="02-235-4075-0000"/>
    <s v="4075"/>
    <s v="LOW VOLTAGE REV IN RATES"/>
    <x v="24"/>
    <x v="24"/>
    <n v="-304520.83"/>
    <m/>
    <n v="-304520.83"/>
  </r>
  <r>
    <s v="02-235-4076-0000"/>
    <s v="4076"/>
    <s v="SMART METER ENTITY CHARGE BILLED RES"/>
    <x v="24"/>
    <x v="24"/>
    <n v="-61419.31"/>
    <m/>
    <n v="-61419.31"/>
  </r>
  <r>
    <s v="02-235-4076-0001"/>
    <s v="4076"/>
    <s v="SMART METER ENTITY CHARGE BILLED GS&lt;50"/>
    <x v="24"/>
    <x v="24"/>
    <n v="-7720.73"/>
    <m/>
    <n v="-7720.73"/>
  </r>
  <r>
    <s v="02-235-4080-0001"/>
    <s v="4080"/>
    <s v="DISTRIBUTION CHARGE RES"/>
    <x v="25"/>
    <x v="25"/>
    <n v="-2537908.48"/>
    <m/>
    <n v="-2537908.48"/>
  </r>
  <r>
    <s v="02-235-4080-0002"/>
    <s v="4080"/>
    <s v="DISTRIBUTION CHARGE GS&lt;50"/>
    <x v="25"/>
    <x v="25"/>
    <n v="-622561.74"/>
    <m/>
    <n v="-622561.74"/>
  </r>
  <r>
    <s v="02-235-4080-0003"/>
    <s v="4080"/>
    <s v="DISTRIBUTION CHARGE GS&gt;50"/>
    <x v="25"/>
    <x v="25"/>
    <n v="-1008352.28"/>
    <m/>
    <n v="-1008352.28"/>
  </r>
  <r>
    <s v="02-235-4080-0005"/>
    <s v="4080"/>
    <s v="DISTRIB CHG GS&gt;50 INTRND"/>
    <x v="25"/>
    <x v="25"/>
    <n v="-130296.64"/>
    <m/>
    <n v="-130296.64"/>
  </r>
  <r>
    <s v="02-235-4080-0006"/>
    <s v="4080"/>
    <s v="DISTRIBUTION CHG STR LTE"/>
    <x v="25"/>
    <x v="25"/>
    <n v="-68279.039999999994"/>
    <m/>
    <n v="-68279.039999999994"/>
  </r>
  <r>
    <s v="02-235-4080-0007"/>
    <s v="4080"/>
    <s v="DISTRIB CHG UNMETRD LOAD"/>
    <x v="25"/>
    <x v="25"/>
    <n v="-28149.11"/>
    <m/>
    <n v="-28149.11"/>
  </r>
  <r>
    <s v="02-235-4080-0008"/>
    <s v="4080"/>
    <s v="DISTRIBUTION CHG SENT LTE"/>
    <x v="25"/>
    <x v="25"/>
    <n v="-4289.07"/>
    <m/>
    <n v="-4289.07"/>
  </r>
  <r>
    <s v="02-235-4080-0100"/>
    <s v="4080"/>
    <s v="PILS AND TAX VARIANCE - AII"/>
    <x v="25"/>
    <x v="25"/>
    <n v="32755.83"/>
    <m/>
    <n v="32755.83"/>
  </r>
  <r>
    <s v="02-235-4082-0000"/>
    <s v="4082"/>
    <s v="RETAILER MARKET PART CHG"/>
    <x v="25"/>
    <x v="25"/>
    <n v="-9909"/>
    <m/>
    <n v="-9909"/>
  </r>
  <r>
    <s v="02-235-4084-0000"/>
    <s v="4084"/>
    <s v="SERVICE TRANS.REQUESTS"/>
    <x v="25"/>
    <x v="25"/>
    <n v="-2616.0500000000002"/>
    <m/>
    <n v="-2616.0500000000002"/>
  </r>
  <r>
    <s v="02-235-4086-0001"/>
    <s v="4086"/>
    <s v="SSS ADMIN CHARGE - RES"/>
    <x v="25"/>
    <x v="25"/>
    <n v="-26909.119999999999"/>
    <m/>
    <n v="-26909.119999999999"/>
  </r>
  <r>
    <s v="02-235-4086-0002"/>
    <s v="4086"/>
    <s v="SSS ADMIN CHARGE - GS &lt; 50"/>
    <x v="25"/>
    <x v="25"/>
    <n v="-3025.59"/>
    <m/>
    <n v="-3025.59"/>
  </r>
  <r>
    <s v="02-235-4086-0003"/>
    <s v="4086"/>
    <s v="SSS ADMIN CHARGE - GS &gt; 50"/>
    <x v="25"/>
    <x v="25"/>
    <n v="-249.69"/>
    <m/>
    <n v="-249.69"/>
  </r>
  <r>
    <s v="02-235-4086-0005"/>
    <s v="4086"/>
    <s v="SSS ADMIN CHARGE - INTERMEDIATE"/>
    <x v="25"/>
    <x v="25"/>
    <n v="-3"/>
    <m/>
    <n v="-3"/>
  </r>
  <r>
    <s v="02-235-4086-0006"/>
    <s v="4086"/>
    <s v="SSS ADMIN CHARGE - STREETLIGHTS"/>
    <x v="25"/>
    <x v="25"/>
    <n v="-8196"/>
    <m/>
    <n v="-8196"/>
  </r>
  <r>
    <s v="02-235-4086-0007"/>
    <s v="4086"/>
    <s v="SSS ADMIN CHARGE - UNMETERED"/>
    <x v="25"/>
    <x v="25"/>
    <n v="-236.2"/>
    <m/>
    <n v="-236.2"/>
  </r>
  <r>
    <s v="02-235-4086-0008"/>
    <s v="4086"/>
    <s v="SSS ADMIN CHARGE - SENTINEL LIGHTS"/>
    <x v="25"/>
    <x v="25"/>
    <n v="-101.08"/>
    <m/>
    <n v="-101.08"/>
  </r>
  <r>
    <s v="02-235-4205-0000"/>
    <s v="4205"/>
    <s v="INTERDEPT RENTS"/>
    <x v="26"/>
    <x v="26"/>
    <n v="-53004"/>
    <m/>
    <n v="-53004"/>
  </r>
  <r>
    <s v="02-235-4210-0000"/>
    <s v="4210"/>
    <s v="POLE RENTALS"/>
    <x v="26"/>
    <x v="26"/>
    <n v="-61781.27"/>
    <m/>
    <n v="-61781.27"/>
  </r>
  <r>
    <s v="02-235-4225-0000"/>
    <s v="4225"/>
    <s v="LATE PAYMENT CHGS"/>
    <x v="27"/>
    <x v="27"/>
    <n v="-40863.21"/>
    <m/>
    <n v="-40863.21"/>
  </r>
  <r>
    <s v="02-235-4235-0002"/>
    <s v="4235"/>
    <s v="MISC REV - CHANGE OF OCC"/>
    <x v="26"/>
    <x v="26"/>
    <n v="-39300"/>
    <m/>
    <n v="-39300"/>
  </r>
  <r>
    <s v="02-235-4235-0004"/>
    <s v="4235"/>
    <s v="MISC REV - NSF CHQ CHARGE"/>
    <x v="26"/>
    <x v="26"/>
    <n v="-2635.05"/>
    <m/>
    <n v="-2635.05"/>
  </r>
  <r>
    <s v="02-235-4235-0005"/>
    <s v="4235"/>
    <s v="MISC REV - DISCON/RECNECT"/>
    <x v="26"/>
    <x v="26"/>
    <n v="-6360"/>
    <m/>
    <n v="-6360"/>
  </r>
  <r>
    <s v="02-235-4235-0006"/>
    <s v="4235"/>
    <s v="MISC REV - COLLECTION CHG"/>
    <x v="26"/>
    <x v="26"/>
    <n v="-2515"/>
    <m/>
    <n v="-2515"/>
  </r>
  <r>
    <s v="02-235-4235-0007"/>
    <s v="4235"/>
    <s v="MISC REV - LAWYERS LETTER"/>
    <x v="26"/>
    <x v="26"/>
    <n v="-1050"/>
    <m/>
    <n v="-1050"/>
  </r>
  <r>
    <s v="02-235-4235-0008"/>
    <s v="4235"/>
    <s v="MISC REV - TEMPORARY SERV"/>
    <x v="26"/>
    <x v="26"/>
    <n v="-2700"/>
    <m/>
    <n v="-2700"/>
  </r>
  <r>
    <s v="02-235-4235-0009"/>
    <s v="4235"/>
    <s v="MISC REV - INTERVAL MTRNG"/>
    <x v="26"/>
    <x v="26"/>
    <n v="-41628.26"/>
    <m/>
    <n v="-41628.26"/>
  </r>
  <r>
    <s v="02-235-4235-0011"/>
    <s v="4235"/>
    <s v="MISC REV - SCRAP METAL"/>
    <x v="26"/>
    <x v="26"/>
    <n v="-8860.6"/>
    <m/>
    <n v="-8860.6"/>
  </r>
  <r>
    <s v="02-235-4235-0012"/>
    <s v="4235"/>
    <s v="BILLING HISTORY INFO"/>
    <x v="26"/>
    <x v="26"/>
    <n v="-558.9"/>
    <m/>
    <n v="-558.9"/>
  </r>
  <r>
    <s v="02-235-4235-0015"/>
    <s v="4235"/>
    <s v="CONTRIBUTION IN AID CONSTRUCTION REVENUE - PPE"/>
    <x v="28"/>
    <x v="28"/>
    <n v="-83069.84"/>
    <m/>
    <n v="-83069.84"/>
  </r>
  <r>
    <s v="02-235-4235-0017"/>
    <s v="4235"/>
    <s v="ACTUARIAL VALUATION - BENEFITS PAID"/>
    <x v="29"/>
    <x v="29"/>
    <n v="-39036"/>
    <m/>
    <n v="-39036"/>
  </r>
  <r>
    <s v="02-235-4235-0018"/>
    <s v="4235"/>
    <s v="ACTUARIAL VALUATION - INTEREST COST"/>
    <x v="30"/>
    <x v="30"/>
    <n v="14048"/>
    <m/>
    <n v="14048"/>
  </r>
  <r>
    <s v="02-235-4235-0019"/>
    <s v="4235"/>
    <s v="ACTUARIAL VALUATION - CURRENT SERVICE COST"/>
    <x v="29"/>
    <x v="29"/>
    <n v="23229"/>
    <m/>
    <n v="23229"/>
  </r>
  <r>
    <s v="02-235-4235-0300"/>
    <s v="4235"/>
    <s v="SEWER BILLING REVENUE"/>
    <x v="26"/>
    <x v="26"/>
    <n v="-30000"/>
    <m/>
    <n v="-30000"/>
  </r>
  <r>
    <s v="02-235-4235-0303"/>
    <s v="4235"/>
    <s v="NET METERING CREDIT TRACKING"/>
    <x v="26"/>
    <x v="26"/>
    <n v="-2622.67"/>
    <m/>
    <n v="-2622.67"/>
  </r>
  <r>
    <s v="02-235-4235-0400"/>
    <s v="4235"/>
    <s v="REVENUE - RECOVERABLE WORK"/>
    <x v="26"/>
    <x v="26"/>
    <n v="-73217.759999999995"/>
    <m/>
    <n v="-73217.759999999995"/>
  </r>
  <r>
    <s v="02-235-4235-0401"/>
    <s v="4235"/>
    <s v="EXPENSES - RECOVERABLE WORK"/>
    <x v="31"/>
    <x v="29"/>
    <n v="55186.31"/>
    <m/>
    <n v="55186.31"/>
  </r>
  <r>
    <s v="02-235-4235-3500"/>
    <s v="4235"/>
    <s v="FIT/MICROFIT SERVICE CHG"/>
    <x v="26"/>
    <x v="26"/>
    <n v="-2603.34"/>
    <m/>
    <n v="-2603.34"/>
  </r>
  <r>
    <s v="02-235-4375-0000"/>
    <s v="4375"/>
    <s v="CDM REVENUES"/>
    <x v="26"/>
    <x v="26"/>
    <n v="-294625.83"/>
    <m/>
    <n v="-294625.83"/>
  </r>
  <r>
    <s v="02-235-4375-1000"/>
    <s v="4375"/>
    <s v="REVENUES FROM NON-UTILITY OPERATIONS - MICROFIT"/>
    <x v="26"/>
    <x v="26"/>
    <n v="-4773.6000000000004"/>
    <m/>
    <n v="-4773.6000000000004"/>
  </r>
  <r>
    <s v="02-235-4375-9000"/>
    <s v="4375"/>
    <s v="AFT REVENUE"/>
    <x v="26"/>
    <x v="26"/>
    <n v="-84753.45"/>
    <m/>
    <n v="-84753.45"/>
  </r>
  <r>
    <s v="02-235-4380-0000"/>
    <s v="4380"/>
    <s v="CDM EXPENSES"/>
    <x v="26"/>
    <x v="26"/>
    <n v="294625.83"/>
    <m/>
    <n v="294625.83"/>
  </r>
  <r>
    <s v="02-235-4380-0003"/>
    <s v="4380"/>
    <s v="2011-2015 PAB RECONCILIATION"/>
    <x v="26"/>
    <x v="26"/>
    <n v="3152.72"/>
    <m/>
    <n v="3152.72"/>
  </r>
  <r>
    <s v="02-235-4380-1000"/>
    <s v="4380"/>
    <s v="EXPENSES FROM NON-UTILITY OPERATIONS - MICROFIT"/>
    <x v="32"/>
    <x v="31"/>
    <n v="2414.52"/>
    <m/>
    <n v="2414.52"/>
  </r>
  <r>
    <s v="02-235-4380-2000"/>
    <s v="4380"/>
    <s v="AFT EXPENSES"/>
    <x v="26"/>
    <x v="26"/>
    <n v="33608.32"/>
    <m/>
    <n v="33608.32"/>
  </r>
  <r>
    <s v="02-235-4398-0000"/>
    <s v="4398"/>
    <s v="FOREIGN EXCHANGE GAINS/LOSSES"/>
    <x v="26"/>
    <x v="26"/>
    <n v="-8635.4"/>
    <m/>
    <n v="-8635.4"/>
  </r>
  <r>
    <s v="02-235-4405-0000"/>
    <s v="4405"/>
    <s v="INT AND DIV INCOME"/>
    <x v="27"/>
    <x v="27"/>
    <n v="-50845.45"/>
    <m/>
    <n v="-50845.45"/>
  </r>
  <r>
    <s v="02-235-4405-0002"/>
    <s v="4405"/>
    <s v="LUI INTEREST INCOME - AFT"/>
    <x v="27"/>
    <x v="27"/>
    <n v="-781.16"/>
    <m/>
    <n v="-781.16"/>
  </r>
  <r>
    <s v="02-235-4705-0000"/>
    <s v="4705"/>
    <s v="POWER PURCHASED"/>
    <x v="33"/>
    <x v="32"/>
    <n v="4640003.17"/>
    <m/>
    <n v="4640003.17"/>
  </r>
  <r>
    <s v="02-235-4705-0001"/>
    <s v="4705"/>
    <s v="RPP SETTLEMENT AMOUNT - IESO"/>
    <x v="33"/>
    <x v="32"/>
    <n v="-356198.38"/>
    <m/>
    <n v="-356198.38"/>
  </r>
  <r>
    <s v="02-235-4705-0002"/>
    <s v="4705"/>
    <s v="RPP PORTION OF GA"/>
    <x v="33"/>
    <x v="32"/>
    <n v="12195481.300000001"/>
    <m/>
    <n v="12195481.300000001"/>
  </r>
  <r>
    <s v="02-235-4705-0003"/>
    <s v="4705"/>
    <s v="DVAD QUARTERLY/ANNUAL ADJUSTMENT"/>
    <x v="33"/>
    <x v="32"/>
    <n v="0"/>
    <m/>
    <n v="0"/>
  </r>
  <r>
    <s v="02-235-4705-0004"/>
    <s v="4705"/>
    <s v="Ontario Fair Hydro Plann - Eligible RPP"/>
    <x v="33"/>
    <x v="32"/>
    <n v="-3889748.44"/>
    <m/>
    <n v="-3889748.44"/>
  </r>
  <r>
    <s v="02-235-4705-1000"/>
    <s v="4705"/>
    <s v="LUI - EXPENSES - COP /FIT/MICROFIT"/>
    <x v="33"/>
    <x v="32"/>
    <n v="88509.28"/>
    <m/>
    <n v="88509.28"/>
  </r>
  <r>
    <s v="02-235-4707-0000"/>
    <s v="4707"/>
    <s v="NON- RPP PORTION OF GA"/>
    <x v="33"/>
    <x v="32"/>
    <n v="7499810.3600000003"/>
    <m/>
    <n v="7499810.3600000003"/>
  </r>
  <r>
    <s v="02-235-4707-0001"/>
    <s v="4707"/>
    <s v="DVAD QUARTERLY/ANNUAL ADJUSTMENT - 1589"/>
    <x v="33"/>
    <x v="32"/>
    <n v="-233709.34"/>
    <m/>
    <n v="-233709.34"/>
  </r>
  <r>
    <s v="02-235-4707-0002"/>
    <s v="4707"/>
    <s v="CLASS A GLOBAL ADJUSTMENT SETTLEMENT"/>
    <x v="33"/>
    <x v="32"/>
    <n v="5839863.04"/>
    <m/>
    <n v="5839863.04"/>
  </r>
  <r>
    <s v="02-235-4708-0000"/>
    <s v="4708"/>
    <s v="CHARGES-WMS"/>
    <x v="33"/>
    <x v="32"/>
    <n v="842302.96"/>
    <m/>
    <n v="842302.96"/>
  </r>
  <r>
    <s v="02-235-4708-0001"/>
    <s v="4708"/>
    <s v="WMS CBDR CLASS B CHARGE"/>
    <x v="33"/>
    <x v="32"/>
    <n v="58257.94"/>
    <m/>
    <n v="58257.94"/>
  </r>
  <r>
    <s v="02-235-4708-0003"/>
    <s v="4708"/>
    <s v="WMS CBDR CLASS A CHARGE"/>
    <x v="33"/>
    <x v="32"/>
    <n v="17179.810000000001"/>
    <m/>
    <n v="17179.810000000001"/>
  </r>
  <r>
    <s v="02-235-4751-0000"/>
    <s v="4751"/>
    <s v="SMART METER ENTITY CHARGE EXPENSE - IESO"/>
    <x v="33"/>
    <x v="32"/>
    <n v="69140.039999999994"/>
    <m/>
    <n v="69140.039999999994"/>
  </r>
  <r>
    <s v="02-310-5605-0001"/>
    <s v="5605"/>
    <s v="MANAGEMENT FEE - EXECUTIVE"/>
    <x v="29"/>
    <x v="29"/>
    <n v="31736.49"/>
    <m/>
    <n v="31736.49"/>
  </r>
  <r>
    <s v="02-310-5610-0000"/>
    <s v="5610"/>
    <s v="MNGT SALARIES &amp; EXP LUI"/>
    <x v="29"/>
    <x v="29"/>
    <n v="128654.67"/>
    <m/>
    <n v="128654.67"/>
  </r>
  <r>
    <s v="02-310-5645-0013"/>
    <s v="5645"/>
    <s v="EMPR EXP TRAINING"/>
    <x v="12"/>
    <x v="12"/>
    <n v="474.64"/>
    <m/>
    <n v="474.64"/>
  </r>
  <r>
    <s v="02-320-4714-0000"/>
    <s v="4714"/>
    <s v="CHARGES-OH/NETWORK"/>
    <x v="33"/>
    <x v="32"/>
    <n v="1369525.69"/>
    <m/>
    <n v="1369525.69"/>
  </r>
  <r>
    <s v="02-320-4716-0000"/>
    <s v="4716"/>
    <s v="CHARGES-O/H CONNECTION"/>
    <x v="33"/>
    <x v="32"/>
    <n v="1086695.68"/>
    <m/>
    <n v="1086695.68"/>
  </r>
  <r>
    <s v="02-320-4750-0000"/>
    <s v="4750"/>
    <s v="LOW VOLTAGE HYDRO ONE EXP"/>
    <x v="33"/>
    <x v="32"/>
    <n v="99586.83"/>
    <m/>
    <n v="99586.83"/>
  </r>
  <r>
    <s v="02-320-4750-0014"/>
    <s v="4750"/>
    <s v="HYDRO ONE - RIDER 14A"/>
    <x v="33"/>
    <x v="32"/>
    <n v="204934"/>
    <m/>
    <n v="204934"/>
  </r>
  <r>
    <s v="02-320-5410-0000"/>
    <s v="5410"/>
    <s v="COMMUNITY RELATIONS LUI"/>
    <x v="29"/>
    <x v="29"/>
    <n v="16140.66"/>
    <m/>
    <n v="16140.66"/>
  </r>
  <r>
    <s v="02-320-5605-0000"/>
    <s v="5605"/>
    <s v="DIRECTORS &amp; EXEC SAL &amp; EXP"/>
    <x v="29"/>
    <x v="29"/>
    <n v="9292.75"/>
    <m/>
    <n v="9292.75"/>
  </r>
  <r>
    <s v="02-320-5615-0000"/>
    <s v="5615"/>
    <s v="ADM&amp;GEN ADMIN FINANCE SALY &amp; EXP"/>
    <x v="29"/>
    <x v="29"/>
    <n v="219696.06"/>
    <m/>
    <n v="219696.06"/>
  </r>
  <r>
    <s v="02-320-5615-0001"/>
    <s v="5615"/>
    <s v="MANAGEMENT FEE - FINANCE"/>
    <x v="29"/>
    <x v="29"/>
    <n v="25654.74"/>
    <m/>
    <n v="25654.74"/>
  </r>
  <r>
    <s v="02-320-5620-0000"/>
    <s v="5620"/>
    <s v="ADMIN GENERAL OFFICE SUPLIES"/>
    <x v="29"/>
    <x v="29"/>
    <n v="90779.81"/>
    <m/>
    <n v="90779.81"/>
  </r>
  <r>
    <s v="02-320-5620-0002"/>
    <s v="5620"/>
    <s v="MEALS AND ENTERTAINMENT"/>
    <x v="29"/>
    <x v="29"/>
    <n v="3288.75"/>
    <m/>
    <n v="3288.75"/>
  </r>
  <r>
    <s v="02-320-5630-0000"/>
    <s v="5630"/>
    <s v="OUTSIDE SERVICES EMPLOYED"/>
    <x v="29"/>
    <x v="29"/>
    <n v="115483.48"/>
    <m/>
    <n v="115483.48"/>
  </r>
  <r>
    <s v="02-320-5635-0000"/>
    <s v="5635"/>
    <s v="PROPERTY INSURANCE"/>
    <x v="29"/>
    <x v="29"/>
    <n v="36327.42"/>
    <m/>
    <n v="36327.42"/>
  </r>
  <r>
    <s v="02-320-5640-0000"/>
    <s v="5640"/>
    <s v="LIABILITY INSURANCE"/>
    <x v="29"/>
    <x v="29"/>
    <n v="33475.26"/>
    <m/>
    <n v="33475.26"/>
  </r>
  <r>
    <s v="02-320-5645-0000"/>
    <s v="5645"/>
    <s v="EMPLOYEE BENEFITS"/>
    <x v="12"/>
    <x v="12"/>
    <n v="-454504.75"/>
    <m/>
    <n v="-454504.75"/>
  </r>
  <r>
    <s v="02-320-5645-0001"/>
    <s v="5645"/>
    <s v="EMPLOYEE BENEFIT MISC"/>
    <x v="12"/>
    <x v="12"/>
    <n v="75"/>
    <m/>
    <n v="75"/>
  </r>
  <r>
    <s v="02-320-5645-0005"/>
    <s v="5645"/>
    <s v="EMPR EXP BANK HOURS"/>
    <x v="12"/>
    <x v="12"/>
    <n v="5835.36"/>
    <m/>
    <n v="5835.36"/>
  </r>
  <r>
    <s v="02-320-5645-0006"/>
    <s v="5645"/>
    <s v="LIFE INSURANCE"/>
    <x v="12"/>
    <x v="12"/>
    <n v="19687.45"/>
    <m/>
    <n v="19687.45"/>
  </r>
  <r>
    <s v="02-320-5645-0007"/>
    <s v="5645"/>
    <s v="EMPR EXP VACATION"/>
    <x v="12"/>
    <x v="12"/>
    <n v="105798.53"/>
    <m/>
    <n v="105798.53"/>
  </r>
  <r>
    <s v="02-320-5645-0008"/>
    <s v="5645"/>
    <s v="EMPR EXP STAT HOLIDAY"/>
    <x v="12"/>
    <x v="12"/>
    <n v="59326.92"/>
    <m/>
    <n v="59326.92"/>
  </r>
  <r>
    <s v="02-320-5645-0009"/>
    <s v="5645"/>
    <s v="EMPR EXP BEREAVEMENT"/>
    <x v="12"/>
    <x v="12"/>
    <n v="1199.0999999999999"/>
    <m/>
    <n v="1199.0999999999999"/>
  </r>
  <r>
    <s v="02-320-5645-0010"/>
    <s v="5645"/>
    <s v="EMPR EXP UNION BUSINESS"/>
    <x v="12"/>
    <x v="12"/>
    <n v="62.92"/>
    <m/>
    <n v="62.92"/>
  </r>
  <r>
    <s v="02-320-5645-0013"/>
    <s v="5645"/>
    <s v="EMPR EXP TRAINING"/>
    <x v="12"/>
    <x v="12"/>
    <n v="39656.18"/>
    <m/>
    <n v="39656.18"/>
  </r>
  <r>
    <s v="02-320-5645-0014"/>
    <s v="5645"/>
    <s v="HEALTH, DENTAL AND LTD"/>
    <x v="12"/>
    <x v="12"/>
    <n v="138229.71"/>
    <m/>
    <n v="138229.71"/>
  </r>
  <r>
    <s v="02-320-5645-0015"/>
    <s v="5645"/>
    <s v="EMPR EXP SICK TIME"/>
    <x v="12"/>
    <x v="12"/>
    <n v="29475.46"/>
    <m/>
    <n v="29475.46"/>
  </r>
  <r>
    <s v="02-320-5645-0018"/>
    <s v="5645"/>
    <s v="EMPR EXP H&amp;S TRAINING"/>
    <x v="12"/>
    <x v="12"/>
    <n v="24519.65"/>
    <m/>
    <n v="24519.65"/>
  </r>
  <r>
    <s v="02-320-5645-0020"/>
    <s v="5645"/>
    <s v="EMP EXP - CLOTHING/BOOTS"/>
    <x v="12"/>
    <x v="12"/>
    <n v="1792.98"/>
    <m/>
    <n v="1792.98"/>
  </r>
  <r>
    <s v="02-320-5645-0026"/>
    <s v="5645"/>
    <s v="EDUCATIONAL AND RECREATIONAL ACTIVITIES"/>
    <x v="12"/>
    <x v="12"/>
    <n v="3043.59"/>
    <m/>
    <n v="3043.59"/>
  </r>
  <r>
    <s v="02-320-5645-0028"/>
    <s v="5645"/>
    <s v="EMPR EXP - PERSONAL EMERGENCY LEAVE"/>
    <x v="12"/>
    <x v="12"/>
    <n v="0"/>
    <m/>
    <n v="0"/>
  </r>
  <r>
    <s v="02-320-5655-0000"/>
    <s v="5655"/>
    <s v="REGULATORY EXPENSES"/>
    <x v="29"/>
    <x v="29"/>
    <n v="70867.48"/>
    <m/>
    <n v="70867.48"/>
  </r>
  <r>
    <s v="02-320-5660-0000"/>
    <s v="5660"/>
    <s v="GENERAL ADVERTISING"/>
    <x v="29"/>
    <x v="29"/>
    <n v="2817.57"/>
    <m/>
    <n v="2817.57"/>
  </r>
  <r>
    <s v="02-320-5665-0000"/>
    <s v="5665"/>
    <s v="MISC. GENERAL EXPENSE"/>
    <x v="29"/>
    <x v="29"/>
    <n v="34560.559999999998"/>
    <m/>
    <n v="34560.559999999998"/>
  </r>
  <r>
    <s v="02-320-5705-0000"/>
    <s v="5705"/>
    <s v="DEPRECIATION"/>
    <x v="32"/>
    <x v="31"/>
    <n v="1100193.58"/>
    <m/>
    <n v="1100193.58"/>
  </r>
  <r>
    <s v="02-320-6005-0000"/>
    <s v="6005"/>
    <s v="INTEREST TOWN OF COBOURG"/>
    <x v="30"/>
    <x v="30"/>
    <n v="507500.04"/>
    <m/>
    <n v="507500.04"/>
  </r>
  <r>
    <s v="02-320-6035-0000"/>
    <s v="6035"/>
    <s v="INTEREST VARIANCE ACCOUNT"/>
    <x v="30"/>
    <x v="30"/>
    <n v="72359.23"/>
    <m/>
    <n v="72359.23"/>
  </r>
  <r>
    <s v="02-320-6035-1000"/>
    <s v="6035"/>
    <s v="INTEREST ON SHORT-TERM DEBT"/>
    <x v="30"/>
    <x v="30"/>
    <n v="1589.47"/>
    <m/>
    <n v="1589.47"/>
  </r>
  <r>
    <s v="02-320-6035-3000"/>
    <s v="6035"/>
    <s v="INTEREST EXPENSE"/>
    <x v="30"/>
    <x v="30"/>
    <n v="1216.43"/>
    <m/>
    <n v="1216.43"/>
  </r>
  <r>
    <s v="02-320-6035-4000"/>
    <s v="6035"/>
    <s v="PRUDENTIAL INTEREST/COSTS"/>
    <x v="30"/>
    <x v="30"/>
    <n v="11669.98"/>
    <m/>
    <n v="11669.98"/>
  </r>
  <r>
    <s v="02-320-6035-5000"/>
    <s v="6035"/>
    <s v="INTEREST INFRASTRUCTURE ONTARIO"/>
    <x v="30"/>
    <x v="30"/>
    <n v="135508.19"/>
    <m/>
    <n v="135508.19"/>
  </r>
  <r>
    <s v="02-320-6035-6000"/>
    <s v="6035"/>
    <s v="INTERCOMPANY INTEREST"/>
    <x v="30"/>
    <x v="30"/>
    <n v="47078.25"/>
    <m/>
    <n v="47078.25"/>
  </r>
  <r>
    <s v="02-320-6105-0000"/>
    <s v="6105"/>
    <s v="PROPERTY TAXES"/>
    <x v="29"/>
    <x v="29"/>
    <n v="56399.02"/>
    <m/>
    <n v="56399.02"/>
  </r>
  <r>
    <s v="02-320-6205-0000"/>
    <s v="6205"/>
    <s v="DONATIONS"/>
    <x v="29"/>
    <x v="29"/>
    <n v="75"/>
    <m/>
    <n v="75"/>
  </r>
  <r>
    <s v="02-320-6205-0001"/>
    <s v="6205"/>
    <s v="DONATIONS - LEAP PROGRAM"/>
    <x v="29"/>
    <x v="29"/>
    <n v="5850"/>
    <m/>
    <n v="5850"/>
  </r>
  <r>
    <s v="02-320-9771-0000"/>
    <s v="9771"/>
    <s v="TRUCK CLEARING"/>
    <x v="31"/>
    <x v="29"/>
    <n v="0"/>
    <m/>
    <n v="0"/>
  </r>
  <r>
    <s v="02-420-5310-0000"/>
    <s v="5310"/>
    <s v="METER READING"/>
    <x v="34"/>
    <x v="29"/>
    <n v="220902.45"/>
    <m/>
    <n v="220902.45"/>
  </r>
  <r>
    <s v="02-420-5315-0000"/>
    <s v="5315"/>
    <s v="B&amp;C CUST BILLING"/>
    <x v="34"/>
    <x v="29"/>
    <n v="207364.2"/>
    <m/>
    <n v="207364.2"/>
  </r>
  <r>
    <s v="02-420-5315-0001"/>
    <s v="5315"/>
    <s v="MGMT FEE CUST SERVICE BILLING"/>
    <x v="29"/>
    <x v="29"/>
    <n v="24385.27"/>
    <m/>
    <n v="24385.27"/>
  </r>
  <r>
    <s v="02-420-5320-0000"/>
    <s v="5320"/>
    <s v="B&amp;C COLLECTING"/>
    <x v="34"/>
    <x v="29"/>
    <n v="22859.69"/>
    <m/>
    <n v="22859.69"/>
  </r>
  <r>
    <s v="02-420-5320-0001"/>
    <s v="5320"/>
    <s v="MGMT FEE- CUST SERVICE COLLECTING"/>
    <x v="29"/>
    <x v="29"/>
    <n v="2544.91"/>
    <m/>
    <n v="2544.91"/>
  </r>
  <r>
    <s v="02-420-5325-0000"/>
    <s v="5325"/>
    <s v="B&amp;C COLLEC.CASH OVER/SHORT"/>
    <x v="34"/>
    <x v="29"/>
    <n v="-577.80999999999995"/>
    <m/>
    <n v="-577.80999999999995"/>
  </r>
  <r>
    <s v="02-420-5330-0000"/>
    <s v="5330"/>
    <s v="B&amp;C COLLECTION CHARGES"/>
    <x v="34"/>
    <x v="29"/>
    <n v="6059.36"/>
    <m/>
    <n v="6059.36"/>
  </r>
  <r>
    <s v="02-420-5335-0000"/>
    <s v="5335"/>
    <s v="B&amp;C BAD DEBT EXP"/>
    <x v="34"/>
    <x v="29"/>
    <n v="-1679.69"/>
    <m/>
    <n v="-1679.69"/>
  </r>
  <r>
    <s v="02-420-5340-0000"/>
    <s v="5340"/>
    <s v="B&amp;C MISC CUSTACCT EXP"/>
    <x v="34"/>
    <x v="29"/>
    <n v="49225.17"/>
    <m/>
    <n v="49225.17"/>
  </r>
  <r>
    <s v="02-420-5615-0000"/>
    <s v="5615"/>
    <s v="LUI GEN ADMIN CUST SERV SALARIES &amp; EXPENSES"/>
    <x v="29"/>
    <x v="29"/>
    <n v="54608.86"/>
    <m/>
    <n v="54608.86"/>
  </r>
  <r>
    <s v="02-420-5615-0001"/>
    <s v="5615"/>
    <s v="MGMT FEE - BILLING AND CUSTOMER SERVICE"/>
    <x v="29"/>
    <x v="29"/>
    <n v="6317.01"/>
    <m/>
    <n v="6317.01"/>
  </r>
  <r>
    <s v="02-530-5615-0000"/>
    <s v="5615"/>
    <s v="LUI-SUPPORT - HR"/>
    <x v="29"/>
    <x v="29"/>
    <n v="28405.61"/>
    <m/>
    <n v="28405.61"/>
  </r>
  <r>
    <s v="02-530-5615-0001"/>
    <s v="5615"/>
    <s v="MGMT FEE - HR GENERAL ADMIN"/>
    <x v="29"/>
    <x v="29"/>
    <n v="3319.46"/>
    <m/>
    <n v="3319.46"/>
  </r>
  <r>
    <s v="02-530-5645-0000"/>
    <s v="5645"/>
    <s v="HEALTH AND SAFETY"/>
    <x v="12"/>
    <x v="12"/>
    <n v="11862.83"/>
    <m/>
    <n v="11862.83"/>
  </r>
  <r>
    <s v="02-530-5645-0030"/>
    <s v="5645"/>
    <s v="EMPLOYEE ASSISTANCE PROGRAM"/>
    <x v="12"/>
    <x v="12"/>
    <n v="3131.52"/>
    <m/>
    <n v="3131.52"/>
  </r>
  <r>
    <s v="02-550-5630-0000"/>
    <s v="5630"/>
    <s v="OUTSIDE SERVICES EMPLOYED"/>
    <x v="29"/>
    <x v="29"/>
    <n v="97603.87"/>
    <m/>
    <n v="97603.87"/>
  </r>
  <r>
    <s v="02-570-6999-0000"/>
    <s v="6999"/>
    <s v="INVENTORY ADJUSTMENT ACCOUNT"/>
    <x v="31"/>
    <x v="29"/>
    <n v="0"/>
    <m/>
    <n v="0"/>
  </r>
  <r>
    <s v="02-570-9740-0000"/>
    <s v="9740"/>
    <s v="STORES OPER.MTCE"/>
    <x v="31"/>
    <x v="29"/>
    <n v="0"/>
    <m/>
    <n v="0"/>
  </r>
  <r>
    <s v="02-620-5005-0000"/>
    <s v="5005"/>
    <s v="OPERATION SUPERVISION &amp; ENGINEERING"/>
    <x v="31"/>
    <x v="29"/>
    <n v="117815.91"/>
    <m/>
    <n v="117815.91"/>
  </r>
  <r>
    <s v="02-620-5005-0001"/>
    <s v="5005"/>
    <s v="MGMT FEE OPERATIONS ADMIN"/>
    <x v="29"/>
    <x v="29"/>
    <n v="12661.28"/>
    <m/>
    <n v="12661.28"/>
  </r>
  <r>
    <s v="02-620-5010-0000"/>
    <s v="5010"/>
    <s v="LOAD DISPATCHING"/>
    <x v="31"/>
    <x v="29"/>
    <n v="16697.71"/>
    <m/>
    <n v="16697.71"/>
  </r>
  <r>
    <s v="02-620-5016-0001"/>
    <s v="5016"/>
    <s v="Distribution Stn Equip - Labour"/>
    <x v="31"/>
    <x v="29"/>
    <n v="60715.24"/>
    <m/>
    <n v="60715.24"/>
  </r>
  <r>
    <s v="02-620-5017-0000"/>
    <s v="5017"/>
    <s v="Dist Stn Equip Ops Supplies &amp; Expenses"/>
    <x v="31"/>
    <x v="29"/>
    <n v="4540"/>
    <m/>
    <n v="4540"/>
  </r>
  <r>
    <s v="02-620-5020-0000"/>
    <s v="5020"/>
    <s v="OH DISTRIBUTION LABOUR"/>
    <x v="31"/>
    <x v="29"/>
    <n v="215759.17"/>
    <m/>
    <n v="215759.17"/>
  </r>
  <r>
    <s v="02-620-5025-0000"/>
    <s v="5025"/>
    <s v="OP O/H DISTlines/MAT&amp;SUPL"/>
    <x v="31"/>
    <x v="29"/>
    <n v="94675.19"/>
    <m/>
    <n v="94675.19"/>
  </r>
  <r>
    <s v="02-620-5040-0000"/>
    <s v="5040"/>
    <s v="OP U/G DIST LINES/FEEDERS"/>
    <x v="31"/>
    <x v="29"/>
    <n v="35156.17"/>
    <m/>
    <n v="35156.17"/>
  </r>
  <r>
    <s v="02-620-5045-0000"/>
    <s v="5045"/>
    <s v="OP U/G DISTlines/supplies"/>
    <x v="31"/>
    <x v="29"/>
    <n v="3827.91"/>
    <m/>
    <n v="3827.91"/>
  </r>
  <r>
    <s v="02-620-5070-0000"/>
    <s v="5070"/>
    <s v="LOCATES - CUSTOMER PREMISES"/>
    <x v="31"/>
    <x v="29"/>
    <n v="89187.82"/>
    <m/>
    <n v="89187.82"/>
  </r>
  <r>
    <s v="02-620-5085-0000"/>
    <s v="5085"/>
    <s v="OP MISC DIST EXP"/>
    <x v="31"/>
    <x v="29"/>
    <n v="29200.99"/>
    <m/>
    <n v="29200.99"/>
  </r>
  <r>
    <s v="02-620-5130-0000"/>
    <s v="5130"/>
    <s v="MTNC OVERHEAD SERVICES"/>
    <x v="31"/>
    <x v="29"/>
    <n v="109845.09"/>
    <m/>
    <n v="109845.09"/>
  </r>
  <r>
    <s v="02-620-5135-0000"/>
    <s v="5135"/>
    <s v="MTNC OH LINES TREE TRIMNG"/>
    <x v="31"/>
    <x v="29"/>
    <n v="52817.440000000002"/>
    <m/>
    <n v="52817.440000000002"/>
  </r>
  <r>
    <s v="02-620-5155-0000"/>
    <s v="5155"/>
    <s v="MNTC UNDERGROUND SERVICES"/>
    <x v="31"/>
    <x v="29"/>
    <n v="56250.13"/>
    <m/>
    <n v="56250.13"/>
  </r>
  <r>
    <s v="02-620-5160-0000"/>
    <s v="5160"/>
    <s v="MTNC LINE TRANSFORMERS"/>
    <x v="31"/>
    <x v="29"/>
    <n v="25080.42"/>
    <m/>
    <n v="25080.42"/>
  </r>
  <r>
    <s v="02-620-5175-0000"/>
    <s v="5175"/>
    <s v="METER MTNC"/>
    <x v="31"/>
    <x v="29"/>
    <n v="61450.68"/>
    <m/>
    <n v="61450.68"/>
  </r>
  <r>
    <s v="02-620-5615-0000"/>
    <s v="5615"/>
    <s v="GENERAL ADMIN SALARIES &amp; EXP OPERATIONS"/>
    <x v="29"/>
    <x v="29"/>
    <n v="19363.72"/>
    <m/>
    <n v="19363.72"/>
  </r>
  <r>
    <s v="02-620-5615-0001"/>
    <s v="5615"/>
    <s v="MGMT FEE -OPS GEN ADMIN"/>
    <x v="29"/>
    <x v="29"/>
    <n v="2333.6799999999998"/>
    <m/>
    <n v="2333.6799999999998"/>
  </r>
  <r>
    <s v="02-620-5620-0000"/>
    <s v="5620"/>
    <s v="ADMIN GENERAL OFFICE SUPPLIES OPERATIONS"/>
    <x v="31"/>
    <x v="29"/>
    <n v="640.91999999999996"/>
    <m/>
    <n v="640.91999999999996"/>
  </r>
  <r>
    <s v="02-620-5645-0000"/>
    <s v="5645"/>
    <s v="OPERATIONS TRAINING"/>
    <x v="12"/>
    <x v="12"/>
    <n v="10332.91"/>
    <m/>
    <n v="10332.91"/>
  </r>
  <r>
    <s v="02-620-5665-0000"/>
    <s v="5665"/>
    <s v="MISC. GENERAL EXPENSES"/>
    <x v="29"/>
    <x v="29"/>
    <n v="9370"/>
    <m/>
    <n v="9370"/>
  </r>
  <r>
    <s v="02-620-5675-0000"/>
    <s v="5675"/>
    <s v="BUILDING MTCE OPS LUI"/>
    <x v="29"/>
    <x v="29"/>
    <n v="61930.46"/>
    <m/>
    <n v="61930.46"/>
  </r>
  <r>
    <s v="02-620-9770-0000"/>
    <s v="9770"/>
    <s v="TRUCK MAINTENANCE"/>
    <x v="31"/>
    <x v="29"/>
    <n v="0"/>
    <m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1">
  <r>
    <x v="0"/>
    <s v="CASH - RESERVE ACCOUNT"/>
    <s v="Current Assets - Cash"/>
    <n v="1"/>
    <n v="310558.94"/>
    <m/>
    <n v="310558.94"/>
  </r>
  <r>
    <x v="0"/>
    <s v="CASH - BANK ACCT CUST DEPOSITS"/>
    <s v="Current Assets - Cash"/>
    <n v="1"/>
    <n v="10556.29"/>
    <m/>
    <n v="10556.29"/>
  </r>
  <r>
    <x v="0"/>
    <s v="CASH - ELECTRIC AFT ACCOUNT"/>
    <s v="Current Assets - Cash"/>
    <n v="1"/>
    <n v="168380.71"/>
    <m/>
    <n v="168380.71"/>
  </r>
  <r>
    <x v="1"/>
    <s v="CUSTOMER A/R LUI"/>
    <s v="Current Assets - AR"/>
    <n v="2"/>
    <n v="2619978.69"/>
    <n v="34727.440000000002"/>
    <n v="2654706.13"/>
  </r>
  <r>
    <x v="1"/>
    <s v="OFHP BILL MESSAGING"/>
    <s v="Current Assets - AR"/>
    <n v="2"/>
    <n v="0"/>
    <m/>
    <n v="0"/>
  </r>
  <r>
    <x v="2"/>
    <s v="CLEARING ACCT RETAILER"/>
    <s v="Curr Liab - Accounts payable and accrued liabilities"/>
    <n v="11"/>
    <n v="0"/>
    <m/>
    <n v="0"/>
  </r>
  <r>
    <x v="3"/>
    <s v="A/R JOBBING"/>
    <s v="Current Assets - AR"/>
    <n v="2"/>
    <n v="258941.91"/>
    <m/>
    <n v="258941.91"/>
  </r>
  <r>
    <x v="4"/>
    <s v="ONTARIO REBATE"/>
    <s v="Current Assets - AR"/>
    <n v="2"/>
    <n v="0"/>
    <m/>
    <n v="0"/>
  </r>
  <r>
    <x v="4"/>
    <s v="GA MODIFIER"/>
    <s v="Current Assets - AR"/>
    <n v="2"/>
    <n v="0"/>
    <m/>
    <n v="0"/>
  </r>
  <r>
    <x v="5"/>
    <s v="UNBILLED REVENUE"/>
    <s v="Current Assets - Unbilled revenue"/>
    <n v="3"/>
    <n v="3545288.34"/>
    <m/>
    <n v="3545288.34"/>
  </r>
  <r>
    <x v="6"/>
    <s v="ALLOWANCE FOR BAD DEBTS"/>
    <s v="Current Assets - AR"/>
    <n v="2"/>
    <n v="-20000"/>
    <m/>
    <n v="-20000"/>
  </r>
  <r>
    <x v="7"/>
    <s v="PREPAYMENTS"/>
    <s v="Current Assets - Prepaid expenses"/>
    <n v="5"/>
    <n v="114014.04"/>
    <m/>
    <n v="114014.04"/>
  </r>
  <r>
    <x v="8"/>
    <s v="A/R FROM ASSOC.COMPANIES"/>
    <s v="Curr Liab - Due to related parties"/>
    <n v="14"/>
    <n v="-4854649.53"/>
    <m/>
    <n v="-4854649.53"/>
  </r>
  <r>
    <x v="8"/>
    <s v="A/R FROM LUSI"/>
    <s v="Curr Liab - Due to related parties"/>
    <n v="14"/>
    <n v="3605178.61"/>
    <n v="42291.67"/>
    <n v="3647470.28"/>
  </r>
  <r>
    <x v="4"/>
    <s v="A/R OESP CREDIT"/>
    <s v="Current Assets - AR"/>
    <n v="2"/>
    <n v="0.2"/>
    <m/>
    <n v="0.2"/>
  </r>
  <r>
    <x v="9"/>
    <s v="INVENTORY"/>
    <s v="Current Assets - Inventories (note 4)"/>
    <n v="4"/>
    <n v="431949.91"/>
    <m/>
    <n v="431949.91"/>
  </r>
  <r>
    <x v="10"/>
    <s v="INVENTORY RESALE ITEMS"/>
    <s v="Current Assets - Inventories (note 4)"/>
    <n v="4"/>
    <n v="956.34"/>
    <m/>
    <n v="956.34"/>
  </r>
  <r>
    <x v="11"/>
    <s v="HYDONE INCREMTL CAPTL CHG"/>
    <s v="Regulatory deferral account credit balances"/>
    <n v="23"/>
    <n v="-4.4800000000000004"/>
    <m/>
    <n v="-4.4800000000000004"/>
  </r>
  <r>
    <x v="11"/>
    <s v="OTHER REGULATORY ASSETS - ENERGY EAST CONSULTATION"/>
    <s v="Regulatory deferral account debit balances"/>
    <n v="10"/>
    <n v="504.24"/>
    <m/>
    <n v="504.24"/>
  </r>
  <r>
    <x v="11"/>
    <s v="OTHER REGULATORY ASSETS - INTEREST"/>
    <s v="Regulatory deferral account debit balances"/>
    <n v="10"/>
    <n v="1768.31"/>
    <m/>
    <n v="1768.31"/>
  </r>
  <r>
    <x v="11"/>
    <s v="OTHER REGULATORY ASSETS - WIRELESS POLE ATTACHMENT"/>
    <s v="Regulatory deferral account debit balances"/>
    <n v="10"/>
    <n v="-89306.28"/>
    <m/>
    <n v="-89306.28"/>
  </r>
  <r>
    <x v="11"/>
    <s v="COST ASSESSMENT - OVER BOARD-APPROVED"/>
    <s v="Regulatory deferral account debit balances"/>
    <n v="10"/>
    <n v="62887"/>
    <m/>
    <n v="62887"/>
  </r>
  <r>
    <x v="12"/>
    <s v="RCVA RETAIL"/>
    <s v="Regulatory deferral account debit balances"/>
    <n v="10"/>
    <n v="16324.81"/>
    <m/>
    <n v="16324.81"/>
  </r>
  <r>
    <x v="12"/>
    <s v="RCVA RETAIL INTEREST"/>
    <s v="Regulatory deferral account debit balances"/>
    <n v="10"/>
    <n v="-1243"/>
    <m/>
    <n v="-1243"/>
  </r>
  <r>
    <x v="13"/>
    <s v="PPVA STOP CLEARING"/>
    <s v="Regulatory deferral account credit balances"/>
    <n v="23"/>
    <n v="-82.22"/>
    <m/>
    <n v="-82.22"/>
  </r>
  <r>
    <x v="14"/>
    <s v="RCVA STR"/>
    <s v="Regulatory deferral account debit balances"/>
    <n v="10"/>
    <n v="20972.39"/>
    <m/>
    <n v="20972.39"/>
  </r>
  <r>
    <x v="14"/>
    <s v="RCVA STR INTEREST"/>
    <s v="Regulatory deferral account debit balances"/>
    <n v="10"/>
    <n v="-3898.05"/>
    <m/>
    <n v="-3898.05"/>
  </r>
  <r>
    <x v="15"/>
    <s v="LOW VOLTAGE VARIANCE PRINCIPAL"/>
    <s v="Regulatory deferral account debit balances"/>
    <n v="10"/>
    <n v="1606199.06"/>
    <m/>
    <n v="1606199.06"/>
  </r>
  <r>
    <x v="15"/>
    <s v="LOW VOLTAGE VARIANCE - INTEREST"/>
    <s v="Regulatory deferral account debit balances"/>
    <n v="10"/>
    <n v="53800.38"/>
    <m/>
    <n v="53800.38"/>
  </r>
  <r>
    <x v="16"/>
    <s v="SME VARIANCE ACCOUNT"/>
    <s v="Regulatory deferral account debit balances"/>
    <n v="10"/>
    <n v="-11638.9"/>
    <m/>
    <n v="-11638.9"/>
  </r>
  <r>
    <x v="16"/>
    <s v="SME VARIANCE ACCOUNT INTEREST"/>
    <s v="Regulatory deferral account debit balances"/>
    <n v="10"/>
    <n v="-525.88"/>
    <m/>
    <n v="-525.88"/>
  </r>
  <r>
    <x v="17"/>
    <s v="RSVA WMS PRINCIPAL"/>
    <s v="Regulatory deferral account credit balances"/>
    <n v="23"/>
    <n v="-736196.08"/>
    <m/>
    <n v="-736196.08"/>
  </r>
  <r>
    <x v="17"/>
    <s v="RSVA WMS INTEREST"/>
    <s v="Regulatory deferral account credit balances"/>
    <n v="23"/>
    <n v="-36425.79"/>
    <m/>
    <n v="-36425.79"/>
  </r>
  <r>
    <x v="17"/>
    <s v="RSVA WMS CBDR CLASS B"/>
    <s v="Regulatory deferral account debit balances"/>
    <n v="10"/>
    <n v="60433.06"/>
    <m/>
    <n v="60433.06"/>
  </r>
  <r>
    <x v="17"/>
    <s v="RSVA WMS CBDR CLASS B INTEREST"/>
    <s v="Regulatory deferral account debit balances"/>
    <n v="10"/>
    <n v="5079.67"/>
    <m/>
    <n v="5079.67"/>
  </r>
  <r>
    <x v="17"/>
    <s v="RSVA WMS CBDR CLASS A"/>
    <s v="Regulatory deferral account debit balances"/>
    <n v="10"/>
    <n v="0.06"/>
    <m/>
    <n v="0.06"/>
  </r>
  <r>
    <x v="17"/>
    <s v="RSVA WMS CBDR CLASS A - INTEREST"/>
    <s v="Regulatory deferral account debit balances"/>
    <n v="10"/>
    <n v="9.31"/>
    <m/>
    <n v="9.31"/>
  </r>
  <r>
    <x v="18"/>
    <s v="RSVA NETWORK PRINCIPAL"/>
    <s v="Regulatory deferral account credit balances"/>
    <n v="23"/>
    <n v="105477.45"/>
    <m/>
    <n v="105477.45"/>
  </r>
  <r>
    <x v="18"/>
    <s v="RSVA NETWORK INTEREST"/>
    <s v="Regulatory deferral account credit balances"/>
    <n v="23"/>
    <n v="2248.69"/>
    <m/>
    <n v="2248.69"/>
  </r>
  <r>
    <x v="19"/>
    <s v="RSVA CONNECTION PRINCIPAL"/>
    <s v="Regulatory deferral account debit balances"/>
    <n v="10"/>
    <n v="185753.84"/>
    <m/>
    <n v="185753.84"/>
  </r>
  <r>
    <x v="19"/>
    <s v="RSVA CONNECTION INTEREST"/>
    <s v="Regulatory deferral account debit balances"/>
    <n v="10"/>
    <n v="5989.22"/>
    <m/>
    <n v="5989.22"/>
  </r>
  <r>
    <x v="20"/>
    <s v="RSVA POWER PRINCIPAL"/>
    <s v="Regulatory deferral account credit balances"/>
    <n v="23"/>
    <n v="-293326.09999999998"/>
    <m/>
    <n v="-293326.09999999998"/>
  </r>
  <r>
    <x v="20"/>
    <s v="RSVA POWER INTEREST"/>
    <s v="Regulatory deferral account credit balances"/>
    <n v="23"/>
    <n v="1181.72"/>
    <m/>
    <n v="1181.72"/>
  </r>
  <r>
    <x v="21"/>
    <s v="RSVA GLOBAL ADJUSTMENT PRINCIPAL"/>
    <s v="Regulatory deferral account credit balances"/>
    <n v="23"/>
    <n v="-1048943.8999999999"/>
    <m/>
    <n v="-1048943.8999999999"/>
  </r>
  <r>
    <x v="21"/>
    <s v="RSVA GLOBAL ADJUSTMENT INTEREST"/>
    <s v="Regulatory deferral account credit balances"/>
    <n v="23"/>
    <n v="-39690.06"/>
    <m/>
    <n v="-39690.06"/>
  </r>
  <r>
    <x v="21"/>
    <s v="RSVA GLOBAL ADJUSTMENT A - PRINCIPAL"/>
    <s v="Regulatory deferral account credit balances"/>
    <n v="23"/>
    <n v="-0.11"/>
    <m/>
    <n v="-0.11"/>
  </r>
  <r>
    <x v="21"/>
    <s v="RSVA GLOBAL ADJUSTMENT A - INTEREST"/>
    <s v="Regulatory deferral account credit balances"/>
    <n v="23"/>
    <n v="3800.51"/>
    <m/>
    <n v="3800.51"/>
  </r>
  <r>
    <x v="22"/>
    <s v="PILS &amp; TAX PST SAVINGS"/>
    <s v="Regulatory deferral account credit balances"/>
    <n v="23"/>
    <n v="-32755.83"/>
    <m/>
    <n v="-32755.83"/>
  </r>
  <r>
    <x v="23"/>
    <s v="2012 COS INTEREST DISP 2012-2016"/>
    <s v="Regulatory deferral account debit balances"/>
    <n v="10"/>
    <n v="-57392.67"/>
    <m/>
    <n v="-57392.67"/>
  </r>
  <r>
    <x v="23"/>
    <s v="2012 COS PRINCIPAL DISPOSITION 2012  -  2016"/>
    <s v="Regulatory deferral account debit balances"/>
    <n v="10"/>
    <n v="170827.1"/>
    <m/>
    <n v="170827.1"/>
  </r>
  <r>
    <x v="23"/>
    <s v="COS 2012 INTEREST"/>
    <s v="Regulatory deferral account debit balances"/>
    <n v="10"/>
    <n v="-14056.43"/>
    <m/>
    <n v="-14056.43"/>
  </r>
  <r>
    <x v="23"/>
    <s v="2015 IRM PRINCIPAL DISPOSITION 2015-2017"/>
    <s v="Regulatory deferral account debit balances"/>
    <n v="10"/>
    <n v="-1477801.96"/>
    <m/>
    <n v="-1477801.96"/>
  </r>
  <r>
    <x v="23"/>
    <s v="2015 IRM PRINCIPAL - NON-INTEREST"/>
    <s v="Regulatory deferral account debit balances"/>
    <n v="10"/>
    <n v="737547"/>
    <m/>
    <n v="737547"/>
  </r>
  <r>
    <x v="23"/>
    <s v="2015 IRM DISPOSITION INTEREST"/>
    <s v="Regulatory deferral account debit balances"/>
    <n v="10"/>
    <n v="798678"/>
    <m/>
    <n v="798678"/>
  </r>
  <r>
    <x v="23"/>
    <s v="2015 IRM INTEREST"/>
    <s v="Regulatory deferral account debit balances"/>
    <n v="10"/>
    <n v="-90458.19"/>
    <m/>
    <n v="-90458.19"/>
  </r>
  <r>
    <x v="23"/>
    <s v="RES-2015 DVAD MAY 1 2015 - APRIL 30 2017"/>
    <s v="Regulatory deferral account credit balances"/>
    <n v="23"/>
    <n v="0"/>
    <m/>
    <n v="0"/>
  </r>
  <r>
    <x v="23"/>
    <s v="2016 IRM PRINCIPAL DISPOSITION 2016-2017"/>
    <s v="Regulatory deferral account credit balances"/>
    <n v="23"/>
    <n v="-17456.38"/>
    <m/>
    <n v="-17456.38"/>
  </r>
  <r>
    <x v="23"/>
    <s v="2016 IRM PRINCIPAL - NON-INTEREST"/>
    <s v="Regulatory deferral account credit balances"/>
    <n v="23"/>
    <n v="-59954"/>
    <m/>
    <n v="-59954"/>
  </r>
  <r>
    <x v="23"/>
    <s v="2016 IRM DISPOSITION INTEREST"/>
    <s v="Regulatory deferral account credit balances"/>
    <n v="23"/>
    <n v="-3028.94"/>
    <m/>
    <n v="-3028.94"/>
  </r>
  <r>
    <x v="23"/>
    <s v="RESIDENTIAL TAX CHANGE MAY 1 2016 - APRIL 30 2017"/>
    <s v="Regulatory deferral account credit balances"/>
    <n v="23"/>
    <n v="-0.01"/>
    <m/>
    <n v="-0.01"/>
  </r>
  <r>
    <x v="23"/>
    <s v="2017 COS Principal Disposition 2017 - 2018"/>
    <s v="Regulatory deferral account credit balances"/>
    <n v="23"/>
    <n v="164264.29"/>
    <m/>
    <n v="164264.29"/>
  </r>
  <r>
    <x v="23"/>
    <s v="2017 COS Disposition Interest"/>
    <s v="Regulatory deferral account credit balances"/>
    <n v="23"/>
    <n v="-178443.41"/>
    <m/>
    <n v="-178443.41"/>
  </r>
  <r>
    <x v="23"/>
    <s v="2017 COS Interest"/>
    <s v="Regulatory deferral account credit balances"/>
    <n v="23"/>
    <n v="6448.53"/>
    <m/>
    <n v="6448.53"/>
  </r>
  <r>
    <x v="23"/>
    <s v="RES-2017 DVAD January 1, 2017 - December 31, 2017"/>
    <s v="Regulatory deferral account credit balances"/>
    <n v="23"/>
    <n v="0"/>
    <m/>
    <n v="0"/>
  </r>
  <r>
    <x v="23"/>
    <s v="GS&lt;50 DVAD January 1, 2017 - December 31, 2017"/>
    <s v="Regulatory deferral account credit balances"/>
    <n v="23"/>
    <n v="0"/>
    <m/>
    <n v="0"/>
  </r>
  <r>
    <x v="23"/>
    <s v="RES 2017 DVAD FIXED Jan 1, 2017 - Dec 31, 2017"/>
    <s v="Regulatory deferral account credit balances"/>
    <n v="23"/>
    <n v="0"/>
    <m/>
    <n v="0"/>
  </r>
  <r>
    <x v="23"/>
    <s v="RES LRAMVA January 1, 2017 - December 31, 2017"/>
    <s v="Regulatory deferral account credit balances"/>
    <n v="23"/>
    <n v="0"/>
    <m/>
    <n v="0"/>
  </r>
  <r>
    <x v="23"/>
    <s v="GS&lt;50 LRAMVA January 1, 2017 - December 31, 2017"/>
    <s v="Regulatory deferral account credit balances"/>
    <n v="23"/>
    <n v="0"/>
    <m/>
    <n v="0"/>
  </r>
  <r>
    <x v="24"/>
    <s v="LAND"/>
    <s v="Other Assets - PP&amp;E"/>
    <n v="7"/>
    <n v="219283.87"/>
    <m/>
    <n v="219283.87"/>
  </r>
  <r>
    <x v="25"/>
    <s v="BUILDINGS AND FIXTURES"/>
    <s v="Other Assets - PP&amp;E"/>
    <n v="7"/>
    <n v="243347.24"/>
    <m/>
    <n v="243347.24"/>
  </r>
  <r>
    <x v="25"/>
    <s v="BLDG OFFICE - DIVISION ST"/>
    <s v="Other Assets - PP&amp;E"/>
    <n v="7"/>
    <n v="83000.23"/>
    <m/>
    <n v="83000.23"/>
  </r>
  <r>
    <x v="25"/>
    <s v="BLDG GARAGE-EWART"/>
    <s v="Other Assets - PP&amp;E"/>
    <n v="7"/>
    <n v="620964.24"/>
    <m/>
    <n v="620964.24"/>
  </r>
  <r>
    <x v="25"/>
    <s v="BLDG - OFFICE STORE FRONT"/>
    <s v="Other Assets - PP&amp;E"/>
    <n v="7"/>
    <n v="36248.449999999997"/>
    <m/>
    <n v="36248.449999999997"/>
  </r>
  <r>
    <x v="25"/>
    <s v="BLDG - OFFICE RENOVATIONS"/>
    <s v="Other Assets - PP&amp;E"/>
    <n v="7"/>
    <n v="45842.22"/>
    <m/>
    <n v="45842.22"/>
  </r>
  <r>
    <x v="25"/>
    <s v="GARAGE TRAINING ROOM"/>
    <s v="Other Assets - PP&amp;E"/>
    <n v="7"/>
    <n v="791.18"/>
    <m/>
    <n v="791.18"/>
  </r>
  <r>
    <x v="25"/>
    <s v="ONT ST POLEYARD FENCE"/>
    <s v="Other Assets - PP&amp;E"/>
    <n v="7"/>
    <n v="10733.92"/>
    <m/>
    <n v="10733.92"/>
  </r>
  <r>
    <x v="25"/>
    <s v="CHARGING STATION"/>
    <s v="Other Assets - PP&amp;E"/>
    <n v="7"/>
    <n v="19821.32"/>
    <m/>
    <n v="19821.32"/>
  </r>
  <r>
    <x v="25"/>
    <s v="ELECTRICAL WORK"/>
    <s v="Other Assets - PP&amp;E"/>
    <n v="7"/>
    <n v="39235.26"/>
    <m/>
    <n v="39235.26"/>
  </r>
  <r>
    <x v="26"/>
    <s v="DISTRIBUTION STATION EQUIPMENT &lt;50"/>
    <s v="Other Assets - PP&amp;E"/>
    <n v="7"/>
    <n v="112936.35"/>
    <m/>
    <n v="112936.35"/>
  </r>
  <r>
    <x v="26"/>
    <s v="DIST STN EQP&lt;50KV"/>
    <s v="Other Assets - PP&amp;E"/>
    <n v="7"/>
    <n v="135461.29999999999"/>
    <m/>
    <n v="135461.29999999999"/>
  </r>
  <r>
    <x v="26"/>
    <s v="DIST STN EQP&lt;50KV ONT/VIC"/>
    <s v="Other Assets - PP&amp;E"/>
    <n v="7"/>
    <n v="834397.45"/>
    <m/>
    <n v="834397.45"/>
  </r>
  <r>
    <x v="26"/>
    <s v="DIST STN EQP&lt;50KV BROOK R"/>
    <s v="Other Assets - PP&amp;E"/>
    <n v="7"/>
    <n v="646071.49"/>
    <m/>
    <n v="646071.49"/>
  </r>
  <r>
    <x v="26"/>
    <s v="DIST STN EQP&lt;50KV COLBORN"/>
    <s v="Other Assets - PP&amp;E"/>
    <n v="7"/>
    <n v="0"/>
    <m/>
    <n v="0"/>
  </r>
  <r>
    <x v="26"/>
    <s v="DIST.STN.COB.WHSL.METER"/>
    <s v="Other Assets - PP&amp;E"/>
    <n v="7"/>
    <n v="0"/>
    <m/>
    <n v="0"/>
  </r>
  <r>
    <x v="26"/>
    <s v="DIST STN COLBORNE WHSL MT"/>
    <s v="Other Assets - PP&amp;E"/>
    <n v="7"/>
    <n v="0"/>
    <m/>
    <n v="0"/>
  </r>
  <r>
    <x v="26"/>
    <s v="DIST STN 25 EWART ST"/>
    <s v="Other Assets - PP&amp;E"/>
    <n v="7"/>
    <n v="0"/>
    <m/>
    <n v="0"/>
  </r>
  <r>
    <x v="26"/>
    <s v="DIST STN EQP &lt;50KV-MATERL"/>
    <s v="Other Assets - PP&amp;E"/>
    <n v="7"/>
    <n v="0"/>
    <m/>
    <n v="0"/>
  </r>
  <r>
    <x v="26"/>
    <s v="DIST STN EQP&lt;50KV - DURHAM ST. COLBORNE"/>
    <s v="Other Assets - PP&amp;E"/>
    <n v="7"/>
    <n v="572768.93999999994"/>
    <m/>
    <n v="572768.93999999994"/>
  </r>
  <r>
    <x v="26"/>
    <s v="DIST STN EQP&lt;50KV - ORR ST."/>
    <s v="Other Assets - PP&amp;E"/>
    <n v="7"/>
    <n v="61941.47"/>
    <m/>
    <n v="61941.47"/>
  </r>
  <r>
    <x v="26"/>
    <s v="DIST STN EQP&lt;50KV - D'ARCY ST"/>
    <s v="Other Assets - PP&amp;E"/>
    <n v="7"/>
    <n v="8682.0499999999993"/>
    <m/>
    <n v="8682.0499999999993"/>
  </r>
  <r>
    <x v="26"/>
    <s v="DIST STN EQP&lt;50KV - VICTORIA ST. COLBORNE"/>
    <s v="Other Assets - PP&amp;E"/>
    <n v="7"/>
    <n v="1230148.32"/>
    <m/>
    <n v="1230148.32"/>
  </r>
  <r>
    <x v="27"/>
    <s v="POLES FIXT. 44KV LINE"/>
    <s v="Other Assets - PP&amp;E"/>
    <n v="7"/>
    <n v="3757506.47"/>
    <m/>
    <n v="3757506.47"/>
  </r>
  <r>
    <x v="28"/>
    <s v="OVERHEAD CONDUCTORS AND DEVICES"/>
    <s v="Other Assets - PP&amp;E"/>
    <n v="7"/>
    <n v="984538"/>
    <m/>
    <n v="984538"/>
  </r>
  <r>
    <x v="28"/>
    <s v="O/H COND/DEV"/>
    <s v="Other Assets - PP&amp;E"/>
    <n v="7"/>
    <n v="901826.4"/>
    <m/>
    <n v="901826.4"/>
  </r>
  <r>
    <x v="28"/>
    <s v="O/H COND/DEV 44KV"/>
    <s v="Other Assets - PP&amp;E"/>
    <n v="7"/>
    <n v="377927.15"/>
    <m/>
    <n v="377927.15"/>
  </r>
  <r>
    <x v="28"/>
    <s v="O/H COND/DEV KING ST"/>
    <s v="Other Assets - PP&amp;E"/>
    <n v="7"/>
    <n v="4167.88"/>
    <m/>
    <n v="4167.88"/>
  </r>
  <r>
    <x v="28"/>
    <s v="O/H COND/DEV ROGERS RD"/>
    <s v="Other Assets - PP&amp;E"/>
    <n v="7"/>
    <n v="11871.21"/>
    <m/>
    <n v="11871.21"/>
  </r>
  <r>
    <x v="28"/>
    <s v="O/H COND/DEV ONTARIO ST"/>
    <s v="Other Assets - PP&amp;E"/>
    <n v="7"/>
    <n v="3550.73"/>
    <m/>
    <n v="3550.73"/>
  </r>
  <r>
    <x v="28"/>
    <s v="O/H COND/DEV - ONT/SYDENH"/>
    <s v="Other Assets - PP&amp;E"/>
    <n v="7"/>
    <n v="58021.58"/>
    <m/>
    <n v="58021.58"/>
  </r>
  <r>
    <x v="28"/>
    <s v="SUBTRANSMISSION FEEDERS"/>
    <s v="Other Assets - PP&amp;E"/>
    <n v="7"/>
    <n v="304647.34000000003"/>
    <m/>
    <n v="304647.34000000003"/>
  </r>
  <r>
    <x v="28"/>
    <s v="SUBTRANSMISSION COLBORNE"/>
    <s v="Other Assets - PP&amp;E"/>
    <n v="7"/>
    <n v="60375.24"/>
    <m/>
    <n v="60375.24"/>
  </r>
  <r>
    <x v="28"/>
    <s v="O/H COND/DEV"/>
    <s v="Other Assets - PP&amp;E"/>
    <n v="7"/>
    <n v="564219.61"/>
    <m/>
    <n v="564219.61"/>
  </r>
  <r>
    <x v="28"/>
    <s v="O/H COND/DEV-HORIZON’S"/>
    <s v="Other Assets - PP&amp;E"/>
    <n v="7"/>
    <n v="52350.17"/>
    <m/>
    <n v="52350.17"/>
  </r>
  <r>
    <x v="28"/>
    <s v="O/H COND/DEV MATERL"/>
    <s v="Other Assets - PP&amp;E"/>
    <n v="7"/>
    <n v="1359394.83"/>
    <m/>
    <n v="1359394.83"/>
  </r>
  <r>
    <x v="28"/>
    <s v="O/H COND/DEV - EQUIP"/>
    <s v="Other Assets - PP&amp;E"/>
    <n v="7"/>
    <n v="130989.36"/>
    <m/>
    <n v="130989.36"/>
  </r>
  <r>
    <x v="28"/>
    <s v="O/H COND 44 KV LINES"/>
    <s v="Other Assets - PP&amp;E"/>
    <n v="7"/>
    <n v="17296.64"/>
    <m/>
    <n v="17296.64"/>
  </r>
  <r>
    <x v="28"/>
    <s v="LEBLANC-CURTIS CONT.CAPIT"/>
    <s v="Other Assets - PP&amp;E"/>
    <n v="7"/>
    <n v="1927.22"/>
    <m/>
    <n v="1927.22"/>
  </r>
  <r>
    <x v="28"/>
    <s v="OH COND/DEV - MEREDITH CRESCENT"/>
    <s v="Other Assets - PP&amp;E"/>
    <n v="7"/>
    <n v="38806.01"/>
    <m/>
    <n v="38806.01"/>
  </r>
  <r>
    <x v="28"/>
    <s v="VIPER SWITCHES"/>
    <s v="Other Assets - PP&amp;E"/>
    <n v="7"/>
    <n v="75470.2"/>
    <m/>
    <n v="75470.2"/>
  </r>
  <r>
    <x v="28"/>
    <s v="HAMILTON AVE EAST"/>
    <s v="Other Assets - PP&amp;E"/>
    <n v="7"/>
    <n v="43979.12"/>
    <m/>
    <n v="43979.12"/>
  </r>
  <r>
    <x v="28"/>
    <s v="HAWTHORNE AVE"/>
    <s v="Other Assets - PP&amp;E"/>
    <n v="7"/>
    <n v="16646.64"/>
    <m/>
    <n v="16646.64"/>
  </r>
  <r>
    <x v="28"/>
    <s v="PARKWOOD DRIVE"/>
    <s v="Other Assets - PP&amp;E"/>
    <n v="7"/>
    <n v="79458.36"/>
    <m/>
    <n v="79458.36"/>
  </r>
  <r>
    <x v="28"/>
    <s v="THOMAS STREET"/>
    <s v="Other Assets - PP&amp;E"/>
    <n v="7"/>
    <n v="18566.810000000001"/>
    <m/>
    <n v="18566.810000000001"/>
  </r>
  <r>
    <x v="28"/>
    <s v="MCGILL ST - OH/UG RELLOCATION"/>
    <s v="Other Assets - PP&amp;E"/>
    <n v="7"/>
    <n v="1026"/>
    <m/>
    <n v="1026"/>
  </r>
  <r>
    <x v="28"/>
    <s v="QUEEN ST. - MCGILL ST TO DIVISION ST"/>
    <s v="Other Assets - PP&amp;E"/>
    <n v="7"/>
    <n v="31989.63"/>
    <m/>
    <n v="31989.63"/>
  </r>
  <r>
    <x v="28"/>
    <s v="DIVISION ST. - UNIVERSITY ST/CP RAIL"/>
    <s v="Other Assets - PP&amp;E"/>
    <n v="7"/>
    <n v="105945.59"/>
    <m/>
    <n v="105945.59"/>
  </r>
  <r>
    <x v="28"/>
    <s v="PARK ST."/>
    <s v="Other Assets - PP&amp;E"/>
    <n v="7"/>
    <n v="17809.259999999998"/>
    <m/>
    <n v="17809.259999999998"/>
  </r>
  <r>
    <x v="28"/>
    <s v="JOHN ST. AND SPENCER ST."/>
    <s v="Other Assets - PP&amp;E"/>
    <n v="7"/>
    <n v="76280.36"/>
    <m/>
    <n v="76280.36"/>
  </r>
  <r>
    <x v="28"/>
    <s v="DAINTRY CRESCENT (NORTH END)"/>
    <s v="Other Assets - PP&amp;E"/>
    <n v="7"/>
    <n v="18352.21"/>
    <m/>
    <n v="18352.21"/>
  </r>
  <r>
    <x v="28"/>
    <s v="DAINTRY CRESCENT (SOUTH END)"/>
    <s v="Other Assets - PP&amp;E"/>
    <n v="7"/>
    <n v="9943.93"/>
    <m/>
    <n v="9943.93"/>
  </r>
  <r>
    <x v="28"/>
    <s v="EWING STREET"/>
    <s v="Other Assets - PP&amp;E"/>
    <n v="7"/>
    <n v="74189.23"/>
    <m/>
    <n v="74189.23"/>
  </r>
  <r>
    <x v="28"/>
    <s v="MACKECHNIE CRESCENT"/>
    <s v="Other Assets - PP&amp;E"/>
    <n v="7"/>
    <n v="18983.71"/>
    <m/>
    <n v="18983.71"/>
  </r>
  <r>
    <x v="28"/>
    <s v="WESTWOOD DRIVE"/>
    <s v="Other Assets - PP&amp;E"/>
    <n v="7"/>
    <n v="117151.69"/>
    <m/>
    <n v="117151.69"/>
  </r>
  <r>
    <x v="28"/>
    <s v="WILLOW CRESENT"/>
    <s v="Other Assets - PP&amp;E"/>
    <n v="7"/>
    <n v="3405.61"/>
    <m/>
    <n v="3405.61"/>
  </r>
  <r>
    <x v="28"/>
    <s v="JAMES STREET"/>
    <s v="Other Assets - PP&amp;E"/>
    <n v="7"/>
    <n v="42397.87"/>
    <m/>
    <n v="42397.87"/>
  </r>
  <r>
    <x v="28"/>
    <s v="ALBERT STREET"/>
    <s v="Other Assets - PP&amp;E"/>
    <n v="7"/>
    <n v="51002.26"/>
    <m/>
    <n v="51002.26"/>
  </r>
  <r>
    <x v="28"/>
    <s v="KING ST. - VICTORIA ST. TO KENSINGTON ST."/>
    <s v="Other Assets - PP&amp;E"/>
    <n v="7"/>
    <n v="75043.94"/>
    <m/>
    <n v="75043.94"/>
  </r>
  <r>
    <x v="28"/>
    <s v="ALBERT ST. (HIBERNIA ST TO THIRD ST"/>
    <s v="Other Assets - PP&amp;E"/>
    <n v="7"/>
    <n v="38915.339999999997"/>
    <m/>
    <n v="38915.339999999997"/>
  </r>
  <r>
    <x v="28"/>
    <s v="ALBERT ST. (BAGOT TO HIBERNAI)"/>
    <s v="Other Assets - PP&amp;E"/>
    <n v="7"/>
    <n v="34694.58"/>
    <m/>
    <n v="34694.58"/>
  </r>
  <r>
    <x v="29"/>
    <s v="UNDERGROUND CONDUIT"/>
    <s v="Other Assets - PP&amp;E"/>
    <n v="7"/>
    <n v="878487.47"/>
    <m/>
    <n v="878487.47"/>
  </r>
  <r>
    <x v="30"/>
    <s v="UNDERGROUND CONDUCTORS AND DEVICES"/>
    <s v="Other Assets - PP&amp;E"/>
    <n v="7"/>
    <n v="2023126.36"/>
    <m/>
    <n v="2023126.36"/>
  </r>
  <r>
    <x v="31"/>
    <s v="LINE TRANSFORMERS"/>
    <s v="Other Assets - PP&amp;E"/>
    <n v="7"/>
    <n v="3646911.56"/>
    <m/>
    <n v="3646911.56"/>
  </r>
  <r>
    <x v="31"/>
    <s v="TRANSFORMER REPLACEMENT"/>
    <s v="Other Assets - PP&amp;E"/>
    <n v="7"/>
    <n v="54164.59"/>
    <m/>
    <n v="54164.59"/>
  </r>
  <r>
    <x v="32"/>
    <s v="O/H SERVICES"/>
    <s v="Other Assets - PP&amp;E"/>
    <n v="7"/>
    <n v="941187.73"/>
    <m/>
    <n v="941187.73"/>
  </r>
  <r>
    <x v="32"/>
    <s v="U/G SERVICES"/>
    <s v="Other Assets - PP&amp;E"/>
    <n v="7"/>
    <n v="225744.26"/>
    <m/>
    <n v="225744.26"/>
  </r>
  <r>
    <x v="33"/>
    <s v="METERS"/>
    <s v="Other Assets - PP&amp;E"/>
    <n v="7"/>
    <n v="2524906.36"/>
    <m/>
    <n v="2524906.36"/>
  </r>
  <r>
    <x v="34"/>
    <s v="OTHER INST-CUST PREM"/>
    <s v="Other Assets - PP&amp;E"/>
    <n v="7"/>
    <n v="806.79"/>
    <m/>
    <n v="806.79"/>
  </r>
  <r>
    <x v="35"/>
    <s v="OFFICE FURN &amp; EQUIP"/>
    <s v="Other Assets - PP&amp;E"/>
    <n v="7"/>
    <n v="77051.98"/>
    <m/>
    <n v="77051.98"/>
  </r>
  <r>
    <x v="36"/>
    <s v="COMPUTER EQUIP. HARDWARE"/>
    <s v="Other Assets - PP&amp;E"/>
    <n v="7"/>
    <n v="168090.25"/>
    <m/>
    <n v="168090.25"/>
  </r>
  <r>
    <x v="37"/>
    <s v="COMPUTER SOFTWARE"/>
    <s v="Other Assets - Intangible asset (note 6)"/>
    <n v="8"/>
    <n v="452123.21"/>
    <m/>
    <n v="452123.21"/>
  </r>
  <r>
    <x v="38"/>
    <s v="TRANSPORTATION EQUIPMENT"/>
    <s v="Other Assets - PP&amp;E"/>
    <n v="7"/>
    <n v="1024986.22"/>
    <m/>
    <n v="1024986.22"/>
  </r>
  <r>
    <x v="39"/>
    <s v="TOOLS/SHOP/GARAGE EQUIP"/>
    <s v="Other Assets - PP&amp;E"/>
    <n v="7"/>
    <n v="526910.09"/>
    <m/>
    <n v="526910.09"/>
  </r>
  <r>
    <x v="40"/>
    <s v="MEASUREMENT/TEST EQUIP"/>
    <s v="Other Assets - PP&amp;E"/>
    <n v="7"/>
    <n v="15571.68"/>
    <m/>
    <n v="15571.68"/>
  </r>
  <r>
    <x v="41"/>
    <s v="MISCELLANEOUS EQUIPMENT"/>
    <s v="Other Assets - PP&amp;E"/>
    <n v="7"/>
    <n v="349735.72"/>
    <m/>
    <n v="349735.72"/>
  </r>
  <r>
    <x v="42"/>
    <s v="SYSTEM SUPERVISORY EQUIPMENT"/>
    <s v="Other Assets - PP&amp;E"/>
    <n v="7"/>
    <n v="394110.81"/>
    <m/>
    <n v="394110.81"/>
  </r>
  <r>
    <x v="43"/>
    <s v="CONTRIBUTION/GRANTS CREDI"/>
    <s v="LT Liab - Contributions in aid of construction"/>
    <n v="17"/>
    <n v="-3163539.52"/>
    <m/>
    <n v="-3163539.52"/>
  </r>
  <r>
    <x v="43"/>
    <s v="CONTRIBUTED CAPITAL/GRANTS - TRANSFORMERS"/>
    <s v="LT Liab - Contributions in aid of construction"/>
    <n v="17"/>
    <n v="-24535"/>
    <m/>
    <n v="-24535"/>
  </r>
  <r>
    <x v="44"/>
    <s v="WIP - CAPITAL"/>
    <s v="Other Assets - PP&amp;E"/>
    <n v="7"/>
    <n v="479661.92"/>
    <m/>
    <n v="479661.92"/>
  </r>
  <r>
    <x v="45"/>
    <s v="NON-UTILITY PROPERTY"/>
    <s v="Other Assets - PP&amp;E"/>
    <n v="7"/>
    <n v="36217.79"/>
    <m/>
    <n v="36217.79"/>
  </r>
  <r>
    <x v="46"/>
    <s v="ACCUM AMORT - BUILDINGS AND FIXTURES"/>
    <s v="Other Assets - PP&amp;E"/>
    <n v="7"/>
    <n v="-186720.5"/>
    <m/>
    <n v="-186720.5"/>
  </r>
  <r>
    <x v="46"/>
    <s v="ACCUM AMORT - DIST STATION EQUIP &lt;50"/>
    <s v="Other Assets - PP&amp;E"/>
    <n v="7"/>
    <n v="-496016.14"/>
    <m/>
    <n v="-496016.14"/>
  </r>
  <r>
    <x v="46"/>
    <s v="ACCUM AMORT - POLES, TOWERS, AND FIXTURES"/>
    <s v="Other Assets - PP&amp;E"/>
    <n v="7"/>
    <n v="-416824.45"/>
    <m/>
    <n v="-416824.45"/>
  </r>
  <r>
    <x v="46"/>
    <s v="ACCUM AMORT - OVERHEAD CONDUCTORS AND DEVICES"/>
    <s v="Other Assets - PP&amp;E"/>
    <n v="7"/>
    <n v="-705700.1"/>
    <m/>
    <n v="-705700.1"/>
  </r>
  <r>
    <x v="46"/>
    <s v="ACCUM AMORT - UNDERGROUND CONDUIT"/>
    <s v="Other Assets - PP&amp;E"/>
    <n v="7"/>
    <n v="-172272.7"/>
    <m/>
    <n v="-172272.7"/>
  </r>
  <r>
    <x v="46"/>
    <s v="ACCUM AMORT - UNDERGROUND CONDUCT &amp; DEVICES"/>
    <s v="Other Assets - PP&amp;E"/>
    <n v="7"/>
    <n v="-555951.04"/>
    <m/>
    <n v="-555951.04"/>
  </r>
  <r>
    <x v="46"/>
    <s v="ACCUM AMORT - LINE TRANSFORMERS"/>
    <s v="Other Assets - PP&amp;E"/>
    <n v="7"/>
    <n v="-984012.33"/>
    <m/>
    <n v="-984012.33"/>
  </r>
  <r>
    <x v="46"/>
    <s v="ACCUM AMORT - UG SERVICES"/>
    <s v="Other Assets - PP&amp;E"/>
    <n v="7"/>
    <n v="-71248.009999999995"/>
    <m/>
    <n v="-71248.009999999995"/>
  </r>
  <r>
    <x v="46"/>
    <s v="ACCUM AMORT - SERVICES"/>
    <s v="Other Assets - PP&amp;E"/>
    <n v="7"/>
    <n v="-89304.24"/>
    <m/>
    <n v="-89304.24"/>
  </r>
  <r>
    <x v="46"/>
    <s v="ACCUM AMORT - METERS"/>
    <s v="Other Assets - PP&amp;E"/>
    <n v="7"/>
    <n v="-957974.02"/>
    <m/>
    <n v="-957974.02"/>
  </r>
  <r>
    <x v="46"/>
    <s v="ACCUM AMORT - OTHER INSTAL ON CUST"/>
    <s v="Other Assets - PP&amp;E"/>
    <n v="7"/>
    <n v="-617.70000000000005"/>
    <m/>
    <n v="-617.70000000000005"/>
  </r>
  <r>
    <x v="46"/>
    <s v="ACCUM AMORT - OFFICE FURNITURE AND EQUIPMENT"/>
    <s v="Other Assets - PP&amp;E"/>
    <n v="7"/>
    <n v="-60649.919999999998"/>
    <m/>
    <n v="-60649.919999999998"/>
  </r>
  <r>
    <x v="46"/>
    <s v="ACCUM AMORT - COMPUTER EQUIPMENT - HARDWARE"/>
    <s v="Other Assets - PP&amp;E"/>
    <n v="7"/>
    <n v="-84971.29"/>
    <m/>
    <n v="-84971.29"/>
  </r>
  <r>
    <x v="46"/>
    <s v="ACCUM AMORT - COMPUTER SOFTWARE"/>
    <s v="Other Assets - Intangible asset (note 6)"/>
    <n v="8"/>
    <n v="-161917.06"/>
    <m/>
    <n v="-161917.06"/>
  </r>
  <r>
    <x v="46"/>
    <s v="ACCUM AMORT - TRANSPORTATION EQUIPMENT"/>
    <s v="Other Assets - PP&amp;E"/>
    <n v="7"/>
    <n v="-866460.46"/>
    <m/>
    <n v="-866460.46"/>
  </r>
  <r>
    <x v="46"/>
    <s v="ACCUM AMORT - TOOLS, SHOP &amp; GARAGE EQUIPMENT"/>
    <s v="Other Assets - PP&amp;E"/>
    <n v="7"/>
    <n v="-318177.65999999997"/>
    <m/>
    <n v="-318177.65999999997"/>
  </r>
  <r>
    <x v="46"/>
    <s v="ACCUM AMORT - MEASUREMENT &amp; TESTING EQUIPMENT"/>
    <s v="Other Assets - PP&amp;E"/>
    <n v="7"/>
    <n v="-13347.18"/>
    <m/>
    <n v="-13347.18"/>
  </r>
  <r>
    <x v="46"/>
    <s v="ACCUM AMORT - MISC EQUIPMENT"/>
    <s v="Other Assets - PP&amp;E"/>
    <n v="7"/>
    <n v="-144551.51999999999"/>
    <m/>
    <n v="-144551.51999999999"/>
  </r>
  <r>
    <x v="46"/>
    <s v="ACCUM AMORT - SYSTEM SUPERVISORY EQUIPMENT"/>
    <s v="Other Assets - PP&amp;E"/>
    <n v="7"/>
    <n v="-93598.36"/>
    <m/>
    <n v="-93598.36"/>
  </r>
  <r>
    <x v="46"/>
    <s v="ACCUM AMORT - CONTRIBUTION GRANTS"/>
    <s v="LT Liab - Contributions in aid of construction"/>
    <n v="17"/>
    <n v="594358.47"/>
    <m/>
    <n v="594358.47"/>
  </r>
  <r>
    <x v="47"/>
    <s v="ACCUM AMORT - MICROFIT"/>
    <s v="Other Assets - PP&amp;E"/>
    <n v="7"/>
    <n v="-8450.82"/>
    <m/>
    <n v="-8450.82"/>
  </r>
  <r>
    <x v="48"/>
    <s v="RECLASS NET HST RECEIVABLE CONTRA"/>
    <m/>
    <m/>
    <n v="0"/>
    <m/>
    <n v="0"/>
  </r>
  <r>
    <x v="49"/>
    <s v="ACCOUNTS PAYABLE"/>
    <s v="Curr Liab - Accounts payable and accrued liabilities"/>
    <n v="11"/>
    <n v="-3590135.48"/>
    <n v="-42291.67"/>
    <n v="-3632427.15"/>
  </r>
  <r>
    <x v="50"/>
    <s v="CUST CREDIT BAL"/>
    <s v="Curr Liab - Accounts payable and accrued liabilities"/>
    <n v="11"/>
    <n v="-192359.63"/>
    <n v="-34727.440000000002"/>
    <n v="-227087.07"/>
  </r>
  <r>
    <x v="51"/>
    <s v="CUR CUST DEPOSIT"/>
    <s v="Curr Liab - Customer deposits refundable within one year"/>
    <n v="13"/>
    <n v="-46646.7"/>
    <n v="20450"/>
    <n v="-26196.699999999997"/>
  </r>
  <r>
    <x v="52"/>
    <s v="MISC CURR/ACCR LIABILITY"/>
    <s v="Curr Liab - Accounts payable and accrued liabilities"/>
    <n v="11"/>
    <n v="-82275.899999999994"/>
    <m/>
    <n v="-82275.899999999994"/>
  </r>
  <r>
    <x v="52"/>
    <s v="ACCRUED VACATION PAY LIABILITY"/>
    <s v="Curr Liab - Accounts payable and accrued liabilities"/>
    <n v="11"/>
    <n v="-32308"/>
    <m/>
    <n v="-32308"/>
  </r>
  <r>
    <x v="52"/>
    <s v="MISC LIABILITY - CDM"/>
    <s v="Curr Liab - Accounts payable and accrued liabilities"/>
    <n v="11"/>
    <n v="99503.72"/>
    <m/>
    <n v="99503.72"/>
  </r>
  <r>
    <x v="53"/>
    <s v="NOTES &amp; LOAN PAYABLE - LINE OF CREDIT LOAN"/>
    <m/>
    <m/>
    <n v="0"/>
    <m/>
    <n v="0"/>
  </r>
  <r>
    <x v="54"/>
    <s v="DRC PAYABLE"/>
    <s v="Curr Liab - Accounts payable and accrued liabilities"/>
    <n v="11"/>
    <n v="37.729999999999997"/>
    <m/>
    <n v="37.729999999999997"/>
  </r>
  <r>
    <x v="55"/>
    <s v="CURRENT PORTION OF LTD"/>
    <s v="Curr Liab - Curr Portion LT Debt"/>
    <n v="15"/>
    <n v="-250575.45"/>
    <m/>
    <n v="-250575.45"/>
  </r>
  <r>
    <x v="56"/>
    <s v="HST LUI - ITC"/>
    <s v="Current Assets - AR"/>
    <n v="2"/>
    <n v="24065413.890000001"/>
    <m/>
    <n v="24065413.890000001"/>
  </r>
  <r>
    <x v="56"/>
    <s v="HST LUI - BILLED"/>
    <s v="Current Assets - AR"/>
    <n v="2"/>
    <n v="-28136499.059999999"/>
    <m/>
    <n v="-28136499.059999999"/>
  </r>
  <r>
    <x v="56"/>
    <s v="HST LUI - REFUND/PAYMENT"/>
    <s v="Current Assets - AR"/>
    <n v="2"/>
    <n v="4093825.59"/>
    <m/>
    <n v="4093825.59"/>
  </r>
  <r>
    <x v="56"/>
    <s v="HST LUI - RITC"/>
    <s v="Current Assets - AR"/>
    <n v="2"/>
    <n v="-9135.8700000000008"/>
    <m/>
    <n v="-9135.8700000000008"/>
  </r>
  <r>
    <x v="56"/>
    <s v="HST LUI - AFT ITC"/>
    <s v="Current Assets - AR"/>
    <n v="2"/>
    <n v="3040.96"/>
    <m/>
    <n v="3040.96"/>
  </r>
  <r>
    <x v="56"/>
    <s v="HST LUI - AFT BILLED"/>
    <s v="Current Assets - AR"/>
    <n v="2"/>
    <n v="-10620.78"/>
    <m/>
    <n v="-10620.78"/>
  </r>
  <r>
    <x v="56"/>
    <s v="HST LUI - AFT REFUND/PAYMENT"/>
    <s v="Current Assets - AR"/>
    <n v="2"/>
    <n v="7513.41"/>
    <m/>
    <n v="7513.41"/>
  </r>
  <r>
    <x v="56"/>
    <s v="DO NOTUSE-GST CNI ITC TRACK (USE 02-100-2290-0006)"/>
    <s v="Curr Liab - Accounts payable and accrued liabilities"/>
    <n v="11"/>
    <n v="1.2"/>
    <m/>
    <n v="1.2"/>
  </r>
  <r>
    <x v="57"/>
    <s v="ACCR FOR TAXES (PILS)"/>
    <s v="Current Assets - Income taxes receivable"/>
    <n v="6"/>
    <n v="8887.92"/>
    <m/>
    <n v="8887.92"/>
  </r>
  <r>
    <x v="57"/>
    <s v="FUTURE INCOME TAXES"/>
    <s v="Other Assets - Deferred tax asset (note 7)"/>
    <n v="9"/>
    <n v="-272719"/>
    <n v="396479"/>
    <n v="123760"/>
  </r>
  <r>
    <x v="57"/>
    <s v="FUTURE INCOME TAXES"/>
    <s v="LT Liab -Deferred tax liability"/>
    <n v="18"/>
    <n v="0"/>
    <n v="-396479"/>
    <n v="-396479"/>
  </r>
  <r>
    <x v="58"/>
    <s v="FUTURE EMPLOYEE BENEFITS"/>
    <s v="LT Liab - Employee Future Benefits"/>
    <n v="20"/>
    <n v="-419141"/>
    <m/>
    <n v="-419141"/>
  </r>
  <r>
    <x v="59"/>
    <s v="LT CUST DEPOSITS"/>
    <s v="LT Liab - Customer Deposits"/>
    <n v="19"/>
    <n v="-240582.29"/>
    <n v="-20450"/>
    <n v="-261032.29"/>
  </r>
  <r>
    <x v="60"/>
    <s v="HYDRO ONE - LOW VOLT 200"/>
    <s v="Current Assets - AR"/>
    <n v="2"/>
    <n v="56066.89"/>
    <m/>
    <n v="56066.89"/>
  </r>
  <r>
    <x v="52"/>
    <s v="DEFERRED REVENUES - AFT"/>
    <s v="Curr Liab - Accounts payable and accrued liabilities"/>
    <n v="11"/>
    <n v="-62294.13"/>
    <m/>
    <n v="-62294.13"/>
  </r>
  <r>
    <x v="61"/>
    <s v="DEBENTURE 2009 INFRASTRUC"/>
    <s v="LT Liab - Long-term Debt"/>
    <n v="16"/>
    <n v="-2020841.4"/>
    <m/>
    <n v="-2020841.4"/>
  </r>
  <r>
    <x v="61"/>
    <s v="DEBENTURE 2018 INFRASTRUC"/>
    <s v="LT Liab - Long-term Debt"/>
    <n v="16"/>
    <n v="-1127559.08"/>
    <m/>
    <n v="-1127559.08"/>
  </r>
  <r>
    <x v="62"/>
    <s v="OTHER Long-Term Debt"/>
    <s v="LT Liab - Long-term Debt"/>
    <n v="16"/>
    <n v="-7000000"/>
    <m/>
    <n v="-7000000"/>
  </r>
  <r>
    <x v="63"/>
    <s v="COMMON SHARES ISSUED"/>
    <s v="Shareholders' Equity - Share Capital"/>
    <n v="21"/>
    <n v="-5293375.74"/>
    <m/>
    <n v="-5293375.74"/>
  </r>
  <r>
    <x v="64"/>
    <s v="APPROPR RET EARNINGS"/>
    <s v="Shareholders' Equity - Retained Earnings"/>
    <n v="22"/>
    <n v="86432.22"/>
    <m/>
    <n v="86432.22"/>
  </r>
  <r>
    <x v="65"/>
    <s v="UNAPPROP.RETAINED EARNING"/>
    <s v="Shareholders' Equity - Retained Earnings"/>
    <n v="22"/>
    <n v="-2480787.23"/>
    <m/>
    <n v="-2480787.23"/>
  </r>
  <r>
    <x v="65"/>
    <s v="RETAINED EARNING"/>
    <s v="Shareholders' Equity - Retained Earnings"/>
    <n v="22"/>
    <n v="-2211753.77"/>
    <m/>
    <n v="-2211753.77"/>
  </r>
  <r>
    <x v="66"/>
    <s v="ACCUMULATED COMPREHENSIVE INCOME"/>
    <s v="Shareholders' Equity - Retained Earnings"/>
    <n v="22"/>
    <n v="-20348"/>
    <m/>
    <n v="-20348"/>
  </r>
  <r>
    <x v="67"/>
    <s v="FUTURE INCOME TAX PROVISION"/>
    <s v="Provision for Income Taxes - Current"/>
    <n v="34"/>
    <n v="100267"/>
    <m/>
    <n v="100267"/>
  </r>
  <r>
    <x v="68"/>
    <s v="RESIDENTIAL COST OF POWER"/>
    <s v="Revenue - Cost of power revenue"/>
    <n v="25"/>
    <n v="-2201.2600000000002"/>
    <m/>
    <n v="-2201.2600000000002"/>
  </r>
  <r>
    <x v="68"/>
    <s v="DVAD QUARTERLY/ANNUAL ADJUSTMENT"/>
    <s v="Revenue - Cost of power revenue"/>
    <n v="25"/>
    <n v="354466.95"/>
    <m/>
    <n v="354466.95"/>
  </r>
  <r>
    <x v="68"/>
    <s v="RESIDENTIAL GLOBAL ADJ"/>
    <s v="Revenue - Cost of power revenue"/>
    <n v="25"/>
    <n v="-220361.97"/>
    <m/>
    <n v="-220361.97"/>
  </r>
  <r>
    <x v="68"/>
    <s v="RESIDENTIAL ON PEAK"/>
    <s v="Revenue - Cost of power revenue"/>
    <n v="25"/>
    <n v="-2023768.39"/>
    <m/>
    <n v="-2023768.39"/>
  </r>
  <r>
    <x v="68"/>
    <s v="RESIDENTIAL OFF PEAK"/>
    <s v="Revenue - Cost of power revenue"/>
    <n v="25"/>
    <n v="-3476702.18"/>
    <m/>
    <n v="-3476702.18"/>
  </r>
  <r>
    <x v="68"/>
    <s v="RESIDENTIAL MID PEAK"/>
    <s v="Revenue - Cost of power revenue"/>
    <n v="25"/>
    <n v="-1349893.42"/>
    <m/>
    <n v="-1349893.42"/>
  </r>
  <r>
    <x v="69"/>
    <s v="GS&lt;50KW COST OF POWER"/>
    <s v="Revenue - Cost of power revenue"/>
    <n v="25"/>
    <n v="-99518.63"/>
    <m/>
    <n v="-99518.63"/>
  </r>
  <r>
    <x v="69"/>
    <s v="GS&lt;50 GLOBAL ADJUSTMENT"/>
    <s v="Revenue - Cost of power revenue"/>
    <n v="25"/>
    <n v="-642774.81000000006"/>
    <m/>
    <n v="-642774.81000000006"/>
  </r>
  <r>
    <x v="69"/>
    <s v="GS&lt;50 ON PEAK"/>
    <s v="Revenue - Cost of power revenue"/>
    <n v="25"/>
    <n v="-935751.03"/>
    <m/>
    <n v="-935751.03"/>
  </r>
  <r>
    <x v="69"/>
    <s v="GS&lt;50 OFF PEAK"/>
    <s v="Revenue - Cost of power revenue"/>
    <n v="25"/>
    <n v="-1177141.94"/>
    <m/>
    <n v="-1177141.94"/>
  </r>
  <r>
    <x v="69"/>
    <s v="GS&lt;50 MID PEAK"/>
    <s v="Revenue - Cost of power revenue"/>
    <n v="25"/>
    <n v="-634758.48"/>
    <m/>
    <n v="-634758.48"/>
  </r>
  <r>
    <x v="69"/>
    <s v="YEAR END CLOSE 1589 NON RPP PORTION"/>
    <s v="Revenue - Cost of power revenue"/>
    <n v="25"/>
    <n v="0"/>
    <m/>
    <n v="0"/>
  </r>
  <r>
    <x v="70"/>
    <s v="INTERMEDIATE USER COP"/>
    <s v="Revenue - Cost of power revenue"/>
    <n v="25"/>
    <n v="-329212.17"/>
    <m/>
    <n v="-329212.17"/>
  </r>
  <r>
    <x v="71"/>
    <s v="STREET LIGHT ENERGY SALES"/>
    <s v="Revenue - Cost of power revenue"/>
    <n v="25"/>
    <n v="-14423.13"/>
    <m/>
    <n v="-14423.13"/>
  </r>
  <r>
    <x v="71"/>
    <s v="STREET LIGHT GLOBAL ADJUS"/>
    <s v="Revenue - Cost of power revenue"/>
    <n v="25"/>
    <n v="-118831.31"/>
    <m/>
    <n v="-118831.31"/>
  </r>
  <r>
    <x v="72"/>
    <s v="SENT LIGHTS COST OF POWER"/>
    <s v="Revenue - Cost of power revenue"/>
    <n v="25"/>
    <n v="-8001.54"/>
    <m/>
    <n v="-8001.54"/>
  </r>
  <r>
    <x v="72"/>
    <s v="SENT.LIGHT GLOBAL ADJUST"/>
    <s v="Revenue - Cost of power revenue"/>
    <n v="25"/>
    <n v="3967.99"/>
    <m/>
    <n v="3967.99"/>
  </r>
  <r>
    <x v="73"/>
    <s v="UNMETERED LOAD COP"/>
    <s v="Revenue - Cost of power revenue"/>
    <n v="25"/>
    <n v="-51352.47"/>
    <m/>
    <n v="-51352.47"/>
  </r>
  <r>
    <x v="73"/>
    <s v="UNMETERED GLOBAL ADJUSTMENT"/>
    <s v="Revenue - Cost of power revenue"/>
    <n v="25"/>
    <n v="-4897.37"/>
    <m/>
    <n v="-4897.37"/>
  </r>
  <r>
    <x v="73"/>
    <s v="COST OF POWER GS&gt;50KW"/>
    <s v="Revenue - Cost of power revenue"/>
    <n v="25"/>
    <n v="-1953203.21"/>
    <m/>
    <n v="-1953203.21"/>
  </r>
  <r>
    <x v="73"/>
    <s v="COST POWER GS&gt;50KW GLOB/A"/>
    <s v="Revenue - Cost of power revenue"/>
    <n v="25"/>
    <n v="-6283203.5499999998"/>
    <m/>
    <n v="-6283203.5499999998"/>
  </r>
  <r>
    <x v="73"/>
    <s v="GS&lt;50KW CLASS A GLOBAL ADJUSTMENT"/>
    <s v="Revenue - Cost of power revenue"/>
    <n v="25"/>
    <n v="-5839863.04"/>
    <m/>
    <n v="-5839863.04"/>
  </r>
  <r>
    <x v="74"/>
    <s v="COST POWER RSDTIAL RTLERS"/>
    <s v="Revenue - Cost of power revenue"/>
    <n v="25"/>
    <n v="-40610.44"/>
    <m/>
    <n v="-40610.44"/>
  </r>
  <r>
    <x v="74"/>
    <s v="COST POWER GS&lt;50KW RTLERS"/>
    <s v="Revenue - Cost of power revenue"/>
    <n v="25"/>
    <n v="-113161.63"/>
    <m/>
    <n v="-113161.63"/>
  </r>
  <r>
    <x v="74"/>
    <s v="COST POWER GS&gt;50 RTLERS"/>
    <s v="Revenue - Cost of power revenue"/>
    <n v="25"/>
    <n v="-820350.73"/>
    <m/>
    <n v="-820350.73"/>
  </r>
  <r>
    <x v="74"/>
    <s v="COST POWER STR LTE-RTLERS"/>
    <s v="Revenue - Cost of power revenue"/>
    <n v="25"/>
    <n v="-1740.76"/>
    <m/>
    <n v="-1740.76"/>
  </r>
  <r>
    <x v="74"/>
    <s v="COST POWER-UNMTED RTLERS"/>
    <s v="Revenue - Cost of power revenue"/>
    <n v="25"/>
    <n v="-722.47"/>
    <m/>
    <n v="-722.47"/>
  </r>
  <r>
    <x v="75"/>
    <s v="BILLED WMS"/>
    <s v="Revenue - Cost of power revenue"/>
    <n v="25"/>
    <n v="30583.11"/>
    <m/>
    <n v="30583.11"/>
  </r>
  <r>
    <x v="75"/>
    <s v="BILLED WMS"/>
    <s v="Revenue - Cost of power revenue"/>
    <n v="25"/>
    <n v="-715758.17"/>
    <m/>
    <n v="-715758.17"/>
  </r>
  <r>
    <x v="75"/>
    <s v="BILLED WMS LOSS"/>
    <s v="Revenue - Cost of power revenue"/>
    <n v="25"/>
    <n v="-31021.66"/>
    <m/>
    <n v="-31021.66"/>
  </r>
  <r>
    <x v="75"/>
    <s v="BILLED WMS CBDR CLASS B"/>
    <s v="Revenue - Cost of power revenue"/>
    <n v="25"/>
    <n v="-58257.94"/>
    <m/>
    <n v="-58257.94"/>
  </r>
  <r>
    <x v="75"/>
    <s v="BILLED WMS CBDR CLASS A"/>
    <s v="Revenue - Cost of power revenue"/>
    <n v="25"/>
    <n v="-17179.810000000001"/>
    <m/>
    <n v="-17179.810000000001"/>
  </r>
  <r>
    <x v="75"/>
    <s v="RURAL RATE ASS. Sent.Lit"/>
    <s v="Revenue - Cost of power revenue"/>
    <n v="25"/>
    <n v="-21.93"/>
    <m/>
    <n v="-21.93"/>
  </r>
  <r>
    <x v="75"/>
    <s v="RURAL RATE ASSISTANCE"/>
    <s v="Revenue - Cost of power revenue"/>
    <n v="25"/>
    <n v="-126084.31"/>
    <m/>
    <n v="-126084.31"/>
  </r>
  <r>
    <x v="76"/>
    <s v="TRANSMISSION NETWORK"/>
    <s v="Revenue - Cost of power revenue"/>
    <n v="25"/>
    <n v="-1369525.69"/>
    <m/>
    <n v="-1369525.69"/>
  </r>
  <r>
    <x v="77"/>
    <s v="TRANSMISSION CONNECTION"/>
    <s v="Revenue - Cost of power revenue"/>
    <n v="25"/>
    <n v="-1086695.67"/>
    <m/>
    <n v="-1086695.67"/>
  </r>
  <r>
    <x v="78"/>
    <s v="LOW VOLTAGE REV IN RATES"/>
    <s v="Revenue - Cost of power revenue"/>
    <n v="25"/>
    <n v="-304520.83"/>
    <m/>
    <n v="-304520.83"/>
  </r>
  <r>
    <x v="79"/>
    <s v="SMART METER ENTITY CHARGE BILLED RES"/>
    <s v="Revenue - Cost of power revenue"/>
    <n v="25"/>
    <n v="-61419.31"/>
    <m/>
    <n v="-61419.31"/>
  </r>
  <r>
    <x v="79"/>
    <s v="SMART METER ENTITY CHARGE BILLED GS&lt;50"/>
    <s v="Revenue - Cost of power revenue"/>
    <n v="25"/>
    <n v="-7720.73"/>
    <m/>
    <n v="-7720.73"/>
  </r>
  <r>
    <x v="80"/>
    <s v="DISTRIBUTION CHARGE RES"/>
    <s v="Revenue - Service Revenue"/>
    <n v="24"/>
    <n v="-2537908.48"/>
    <m/>
    <n v="-2537908.48"/>
  </r>
  <r>
    <x v="80"/>
    <s v="DISTRIBUTION CHARGE GS&lt;50"/>
    <s v="Revenue - Service Revenue"/>
    <n v="24"/>
    <n v="-622561.74"/>
    <m/>
    <n v="-622561.74"/>
  </r>
  <r>
    <x v="80"/>
    <s v="DISTRIBUTION CHARGE GS&gt;50"/>
    <s v="Revenue - Service Revenue"/>
    <n v="24"/>
    <n v="-1008352.28"/>
    <m/>
    <n v="-1008352.28"/>
  </r>
  <r>
    <x v="80"/>
    <s v="DISTRIB CHG GS&gt;50 INTRND"/>
    <s v="Revenue - Service Revenue"/>
    <n v="24"/>
    <n v="-130296.64"/>
    <m/>
    <n v="-130296.64"/>
  </r>
  <r>
    <x v="80"/>
    <s v="DISTRIBUTION CHG STR LTE"/>
    <s v="Revenue - Service Revenue"/>
    <n v="24"/>
    <n v="-68279.039999999994"/>
    <m/>
    <n v="-68279.039999999994"/>
  </r>
  <r>
    <x v="80"/>
    <s v="DISTRIB CHG UNMETRD LOAD"/>
    <s v="Revenue - Service Revenue"/>
    <n v="24"/>
    <n v="-28149.11"/>
    <m/>
    <n v="-28149.11"/>
  </r>
  <r>
    <x v="80"/>
    <s v="DISTRIBUTION CHG SENT LTE"/>
    <s v="Revenue - Service Revenue"/>
    <n v="24"/>
    <n v="-4289.07"/>
    <m/>
    <n v="-4289.07"/>
  </r>
  <r>
    <x v="80"/>
    <s v="PILS AND TAX VARIANCE - AII"/>
    <s v="Revenue - Service Revenue"/>
    <n v="24"/>
    <n v="32755.83"/>
    <m/>
    <n v="32755.83"/>
  </r>
  <r>
    <x v="81"/>
    <s v="RETAILER MARKET PART CHG"/>
    <s v="Revenue - Service Revenue"/>
    <n v="24"/>
    <n v="-9909"/>
    <m/>
    <n v="-9909"/>
  </r>
  <r>
    <x v="82"/>
    <s v="SERVICE TRANS.REQUESTS"/>
    <s v="Revenue - Service Revenue"/>
    <n v="24"/>
    <n v="-2616.0500000000002"/>
    <m/>
    <n v="-2616.0500000000002"/>
  </r>
  <r>
    <x v="83"/>
    <s v="SSS ADMIN CHARGE - RES"/>
    <s v="Revenue - Service Revenue"/>
    <n v="24"/>
    <n v="-26909.119999999999"/>
    <m/>
    <n v="-26909.119999999999"/>
  </r>
  <r>
    <x v="83"/>
    <s v="SSS ADMIN CHARGE - GS &lt; 50"/>
    <s v="Revenue - Service Revenue"/>
    <n v="24"/>
    <n v="-3025.59"/>
    <m/>
    <n v="-3025.59"/>
  </r>
  <r>
    <x v="83"/>
    <s v="SSS ADMIN CHARGE - GS &gt; 50"/>
    <s v="Revenue - Service Revenue"/>
    <n v="24"/>
    <n v="-249.69"/>
    <m/>
    <n v="-249.69"/>
  </r>
  <r>
    <x v="83"/>
    <s v="SSS ADMIN CHARGE - INTERMEDIATE"/>
    <s v="Revenue - Service Revenue"/>
    <n v="24"/>
    <n v="-3"/>
    <m/>
    <n v="-3"/>
  </r>
  <r>
    <x v="83"/>
    <s v="SSS ADMIN CHARGE - STREETLIGHTS"/>
    <s v="Revenue - Service Revenue"/>
    <n v="24"/>
    <n v="-8196"/>
    <m/>
    <n v="-8196"/>
  </r>
  <r>
    <x v="83"/>
    <s v="SSS ADMIN CHARGE - UNMETERED"/>
    <s v="Revenue - Service Revenue"/>
    <n v="24"/>
    <n v="-236.2"/>
    <m/>
    <n v="-236.2"/>
  </r>
  <r>
    <x v="83"/>
    <s v="SSS ADMIN CHARGE - SENTINEL LIGHTS"/>
    <s v="Revenue - Service Revenue"/>
    <n v="24"/>
    <n v="-101.08"/>
    <m/>
    <n v="-101.08"/>
  </r>
  <r>
    <x v="84"/>
    <s v="INTERDEPT RENTS"/>
    <s v="Other operating revenue"/>
    <n v="28"/>
    <n v="-53004"/>
    <m/>
    <n v="-53004"/>
  </r>
  <r>
    <x v="85"/>
    <s v="POLE RENTALS"/>
    <s v="Other operating revenue"/>
    <n v="28"/>
    <n v="-61781.27"/>
    <m/>
    <n v="-61781.27"/>
  </r>
  <r>
    <x v="86"/>
    <s v="LATE PAYMENT CHGS"/>
    <s v="Finance income (note 16)"/>
    <n v="32"/>
    <n v="-40863.21"/>
    <m/>
    <n v="-40863.21"/>
  </r>
  <r>
    <x v="87"/>
    <s v="MISC REV - CHANGE OF OCC"/>
    <s v="Other operating revenue"/>
    <n v="28"/>
    <n v="-39300"/>
    <m/>
    <n v="-39300"/>
  </r>
  <r>
    <x v="87"/>
    <s v="MISC REV - NSF CHQ CHARGE"/>
    <s v="Other operating revenue"/>
    <n v="28"/>
    <n v="-2635.05"/>
    <m/>
    <n v="-2635.05"/>
  </r>
  <r>
    <x v="87"/>
    <s v="MISC REV - DISCON/RECNECT"/>
    <s v="Other operating revenue"/>
    <n v="28"/>
    <n v="-6360"/>
    <m/>
    <n v="-6360"/>
  </r>
  <r>
    <x v="87"/>
    <s v="MISC REV - COLLECTION CHG"/>
    <s v="Other operating revenue"/>
    <n v="28"/>
    <n v="-2515"/>
    <m/>
    <n v="-2515"/>
  </r>
  <r>
    <x v="87"/>
    <s v="MISC REV - LAWYERS LETTER"/>
    <s v="Other operating revenue"/>
    <n v="28"/>
    <n v="-1050"/>
    <m/>
    <n v="-1050"/>
  </r>
  <r>
    <x v="87"/>
    <s v="MISC REV - TEMPORARY SERV"/>
    <s v="Other operating revenue"/>
    <n v="28"/>
    <n v="-2700"/>
    <m/>
    <n v="-2700"/>
  </r>
  <r>
    <x v="87"/>
    <s v="MISC REV - INTERVAL MTRNG"/>
    <s v="Other operating revenue"/>
    <n v="28"/>
    <n v="-41628.26"/>
    <m/>
    <n v="-41628.26"/>
  </r>
  <r>
    <x v="87"/>
    <s v="MISC REV - SCRAP METAL"/>
    <s v="Other operating revenue"/>
    <n v="28"/>
    <n v="-8860.6"/>
    <m/>
    <n v="-8860.6"/>
  </r>
  <r>
    <x v="87"/>
    <s v="BILLING HISTORY INFO"/>
    <s v="Other operating revenue"/>
    <n v="28"/>
    <n v="-558.9"/>
    <m/>
    <n v="-558.9"/>
  </r>
  <r>
    <x v="87"/>
    <s v="CONTRIBUTION IN AID CONSTRUCTION REVENUE - PPE"/>
    <s v="Contribution in aid of construction"/>
    <n v="26"/>
    <n v="-83069.84"/>
    <m/>
    <n v="-83069.84"/>
  </r>
  <r>
    <x v="87"/>
    <s v="ACTUARIAL VALUATION - BENEFITS PAID"/>
    <s v="Expenses - General and Administration"/>
    <n v="30"/>
    <n v="-39036"/>
    <m/>
    <n v="-39036"/>
  </r>
  <r>
    <x v="87"/>
    <s v="ACTUARIAL VALUATION - INTEREST COST"/>
    <s v="Finance costs (note 16)"/>
    <n v="33"/>
    <n v="14048"/>
    <m/>
    <n v="14048"/>
  </r>
  <r>
    <x v="87"/>
    <s v="ACTUARIAL VALUATION - CURRENT SERVICE COST"/>
    <s v="Expenses - General and Administration"/>
    <n v="30"/>
    <n v="23229"/>
    <m/>
    <n v="23229"/>
  </r>
  <r>
    <x v="87"/>
    <s v="SEWER BILLING REVENUE"/>
    <s v="Other operating revenue"/>
    <n v="28"/>
    <n v="-30000"/>
    <m/>
    <n v="-30000"/>
  </r>
  <r>
    <x v="87"/>
    <s v="NET METERING CREDIT TRACKING"/>
    <s v="Other operating revenue"/>
    <n v="28"/>
    <n v="-2622.67"/>
    <m/>
    <n v="-2622.67"/>
  </r>
  <r>
    <x v="87"/>
    <s v="REVENUE - RECOVERABLE WORK"/>
    <s v="Other operating revenue"/>
    <n v="28"/>
    <n v="-73217.759999999995"/>
    <m/>
    <n v="-73217.759999999995"/>
  </r>
  <r>
    <x v="87"/>
    <s v="EXPENSES - RECOVERABLE WORK"/>
    <s v="Expenses - Distribution"/>
    <n v="30"/>
    <n v="55186.31"/>
    <m/>
    <n v="55186.31"/>
  </r>
  <r>
    <x v="87"/>
    <s v="FIT/MICROFIT SERVICE CHG"/>
    <s v="Other operating revenue"/>
    <n v="28"/>
    <n v="-2603.34"/>
    <m/>
    <n v="-2603.34"/>
  </r>
  <r>
    <x v="88"/>
    <s v="CDM REVENUES"/>
    <s v="Other operating revenue"/>
    <n v="28"/>
    <n v="-294625.83"/>
    <m/>
    <n v="-294625.83"/>
  </r>
  <r>
    <x v="88"/>
    <s v="REVENUES FROM NON-UTILITY OPERATIONS - MICROFIT"/>
    <s v="Other operating revenue"/>
    <n v="28"/>
    <n v="-4773.6000000000004"/>
    <m/>
    <n v="-4773.6000000000004"/>
  </r>
  <r>
    <x v="88"/>
    <s v="AFT REVENUE"/>
    <s v="Other operating revenue"/>
    <n v="28"/>
    <n v="-84753.45"/>
    <m/>
    <n v="-84753.45"/>
  </r>
  <r>
    <x v="89"/>
    <s v="CDM EXPENSES"/>
    <s v="Other operating revenue"/>
    <n v="28"/>
    <n v="294625.83"/>
    <m/>
    <n v="294625.83"/>
  </r>
  <r>
    <x v="89"/>
    <s v="2011-2015 PAB RECONCILIATION"/>
    <s v="Other operating revenue"/>
    <n v="28"/>
    <n v="3152.72"/>
    <m/>
    <n v="3152.72"/>
  </r>
  <r>
    <x v="89"/>
    <s v="EXPENSES FROM NON-UTILITY OPERATIONS - MICROFIT"/>
    <s v="Expenses - Amortization"/>
    <n v="29"/>
    <n v="2414.52"/>
    <m/>
    <n v="2414.52"/>
  </r>
  <r>
    <x v="89"/>
    <s v="AFT EXPENSES"/>
    <s v="Other operating revenue"/>
    <n v="28"/>
    <n v="33608.32"/>
    <m/>
    <n v="33608.32"/>
  </r>
  <r>
    <x v="90"/>
    <s v="FOREIGN EXCHANGE GAINS/LOSSES"/>
    <s v="Other operating revenue"/>
    <n v="28"/>
    <n v="-8635.4"/>
    <m/>
    <n v="-8635.4"/>
  </r>
  <r>
    <x v="91"/>
    <s v="INT AND DIV INCOME"/>
    <s v="Finance income (note 16)"/>
    <n v="32"/>
    <n v="-50845.45"/>
    <m/>
    <n v="-50845.45"/>
  </r>
  <r>
    <x v="91"/>
    <s v="LUI INTEREST INCOME - AFT"/>
    <s v="Finance income (note 16)"/>
    <n v="32"/>
    <n v="-781.16"/>
    <m/>
    <n v="-781.16"/>
  </r>
  <r>
    <x v="92"/>
    <s v="POWER PURCHASED"/>
    <s v="Cost of power purchased"/>
    <n v="27"/>
    <n v="4640003.17"/>
    <m/>
    <n v="4640003.17"/>
  </r>
  <r>
    <x v="92"/>
    <s v="RPP SETTLEMENT AMOUNT - IESO"/>
    <s v="Cost of power purchased"/>
    <n v="27"/>
    <n v="-356198.38"/>
    <m/>
    <n v="-356198.38"/>
  </r>
  <r>
    <x v="92"/>
    <s v="RPP PORTION OF GA"/>
    <s v="Cost of power purchased"/>
    <n v="27"/>
    <n v="12195481.300000001"/>
    <m/>
    <n v="12195481.300000001"/>
  </r>
  <r>
    <x v="92"/>
    <s v="DVAD QUARTERLY/ANNUAL ADJUSTMENT"/>
    <s v="Cost of power purchased"/>
    <n v="27"/>
    <n v="0"/>
    <m/>
    <n v="0"/>
  </r>
  <r>
    <x v="92"/>
    <s v="Ontario Fair Hydro Plann - Eligible RPP"/>
    <s v="Cost of power purchased"/>
    <n v="27"/>
    <n v="-3889748.44"/>
    <m/>
    <n v="-3889748.44"/>
  </r>
  <r>
    <x v="92"/>
    <s v="LUI - EXPENSES - COP /FIT/MICROFIT"/>
    <s v="Cost of power purchased"/>
    <n v="27"/>
    <n v="88509.28"/>
    <m/>
    <n v="88509.28"/>
  </r>
  <r>
    <x v="93"/>
    <s v="NON- RPP PORTION OF GA"/>
    <s v="Cost of power purchased"/>
    <n v="27"/>
    <n v="7499810.3600000003"/>
    <m/>
    <n v="7499810.3600000003"/>
  </r>
  <r>
    <x v="93"/>
    <s v="DVAD QUARTERLY/ANNUAL ADJUSTMENT - 1589"/>
    <s v="Cost of power purchased"/>
    <n v="27"/>
    <n v="-233709.34"/>
    <m/>
    <n v="-233709.34"/>
  </r>
  <r>
    <x v="93"/>
    <s v="CLASS A GLOBAL ADJUSTMENT SETTLEMENT"/>
    <s v="Cost of power purchased"/>
    <n v="27"/>
    <n v="5839863.04"/>
    <m/>
    <n v="5839863.04"/>
  </r>
  <r>
    <x v="94"/>
    <s v="CHARGES-WMS"/>
    <s v="Cost of power purchased"/>
    <n v="27"/>
    <n v="842302.96"/>
    <m/>
    <n v="842302.96"/>
  </r>
  <r>
    <x v="94"/>
    <s v="WMS CBDR CLASS B CHARGE"/>
    <s v="Cost of power purchased"/>
    <n v="27"/>
    <n v="58257.94"/>
    <m/>
    <n v="58257.94"/>
  </r>
  <r>
    <x v="94"/>
    <s v="WMS CBDR CLASS A CHARGE"/>
    <s v="Cost of power purchased"/>
    <n v="27"/>
    <n v="17179.810000000001"/>
    <m/>
    <n v="17179.810000000001"/>
  </r>
  <r>
    <x v="95"/>
    <s v="SMART METER ENTITY CHARGE EXPENSE - IESO"/>
    <s v="Cost of power purchased"/>
    <n v="27"/>
    <n v="69140.039999999994"/>
    <m/>
    <n v="69140.039999999994"/>
  </r>
  <r>
    <x v="96"/>
    <s v="MANAGEMENT FEE - EXECUTIVE"/>
    <s v="Expenses - General and Administration"/>
    <n v="30"/>
    <n v="31736.49"/>
    <m/>
    <n v="31736.49"/>
  </r>
  <r>
    <x v="97"/>
    <s v="MNGT SALARIES &amp; EXP LUI"/>
    <s v="Expenses - General and Administration"/>
    <n v="30"/>
    <n v="128654.67"/>
    <m/>
    <n v="128654.67"/>
  </r>
  <r>
    <x v="98"/>
    <s v="EMPR EXP TRAINING"/>
    <m/>
    <m/>
    <n v="474.64"/>
    <m/>
    <n v="474.64"/>
  </r>
  <r>
    <x v="99"/>
    <s v="CHARGES-OH/NETWORK"/>
    <s v="Cost of power purchased"/>
    <n v="27"/>
    <n v="1369525.69"/>
    <m/>
    <n v="1369525.69"/>
  </r>
  <r>
    <x v="100"/>
    <s v="CHARGES-O/H CONNECTION"/>
    <s v="Cost of power purchased"/>
    <n v="27"/>
    <n v="1086695.68"/>
    <m/>
    <n v="1086695.68"/>
  </r>
  <r>
    <x v="101"/>
    <s v="LOW VOLTAGE HYDRO ONE EXP"/>
    <s v="Cost of power purchased"/>
    <n v="27"/>
    <n v="99586.83"/>
    <m/>
    <n v="99586.83"/>
  </r>
  <r>
    <x v="101"/>
    <s v="HYDRO ONE - RIDER 14A"/>
    <s v="Cost of power purchased"/>
    <n v="27"/>
    <n v="204934"/>
    <m/>
    <n v="204934"/>
  </r>
  <r>
    <x v="102"/>
    <s v="COMMUNITY RELATIONS LUI"/>
    <s v="Expenses - General and Administration"/>
    <n v="30"/>
    <n v="16140.66"/>
    <m/>
    <n v="16140.66"/>
  </r>
  <r>
    <x v="96"/>
    <s v="DIRECTORS &amp; EXEC SAL &amp; EXP"/>
    <s v="Expenses - General and Administration"/>
    <n v="30"/>
    <n v="9292.75"/>
    <m/>
    <n v="9292.75"/>
  </r>
  <r>
    <x v="103"/>
    <s v="ADM&amp;GEN ADMIN FINANCE SALY &amp; EXP"/>
    <s v="Expenses - General and Administration"/>
    <n v="30"/>
    <n v="219696.06"/>
    <m/>
    <n v="219696.06"/>
  </r>
  <r>
    <x v="103"/>
    <s v="MANAGEMENT FEE - FINANCE"/>
    <s v="Expenses - General and Administration"/>
    <n v="30"/>
    <n v="25654.74"/>
    <m/>
    <n v="25654.74"/>
  </r>
  <r>
    <x v="104"/>
    <s v="ADMIN GENERAL OFFICE SUPLIES"/>
    <s v="Expenses - General and Administration"/>
    <n v="30"/>
    <n v="90779.81"/>
    <m/>
    <n v="90779.81"/>
  </r>
  <r>
    <x v="104"/>
    <s v="MEALS AND ENTERTAINMENT"/>
    <s v="Expenses - General and Administration"/>
    <n v="30"/>
    <n v="3288.75"/>
    <m/>
    <n v="3288.75"/>
  </r>
  <r>
    <x v="105"/>
    <s v="OUTSIDE SERVICES EMPLOYED"/>
    <s v="Expenses - General and Administration"/>
    <n v="30"/>
    <n v="115483.48"/>
    <m/>
    <n v="115483.48"/>
  </r>
  <r>
    <x v="106"/>
    <s v="PROPERTY INSURANCE"/>
    <s v="Expenses - General and Administration"/>
    <n v="30"/>
    <n v="36327.42"/>
    <m/>
    <n v="36327.42"/>
  </r>
  <r>
    <x v="107"/>
    <s v="LIABILITY INSURANCE"/>
    <s v="Expenses - General and Administration"/>
    <n v="30"/>
    <n v="33475.26"/>
    <m/>
    <n v="33475.26"/>
  </r>
  <r>
    <x v="98"/>
    <s v="EMPLOYEE BENEFITS"/>
    <m/>
    <m/>
    <n v="-454504.75"/>
    <m/>
    <n v="-454504.75"/>
  </r>
  <r>
    <x v="98"/>
    <s v="EMPLOYEE BENEFIT MISC"/>
    <m/>
    <m/>
    <n v="75"/>
    <m/>
    <n v="75"/>
  </r>
  <r>
    <x v="98"/>
    <s v="EMPR EXP BANK HOURS"/>
    <m/>
    <m/>
    <n v="5835.36"/>
    <m/>
    <n v="5835.36"/>
  </r>
  <r>
    <x v="98"/>
    <s v="LIFE INSURANCE"/>
    <m/>
    <m/>
    <n v="19687.45"/>
    <m/>
    <n v="19687.45"/>
  </r>
  <r>
    <x v="98"/>
    <s v="EMPR EXP VACATION"/>
    <m/>
    <m/>
    <n v="105798.53"/>
    <m/>
    <n v="105798.53"/>
  </r>
  <r>
    <x v="98"/>
    <s v="EMPR EXP STAT HOLIDAY"/>
    <m/>
    <m/>
    <n v="59326.92"/>
    <m/>
    <n v="59326.92"/>
  </r>
  <r>
    <x v="98"/>
    <s v="EMPR EXP BEREAVEMENT"/>
    <m/>
    <m/>
    <n v="1199.0999999999999"/>
    <m/>
    <n v="1199.0999999999999"/>
  </r>
  <r>
    <x v="98"/>
    <s v="EMPR EXP UNION BUSINESS"/>
    <m/>
    <m/>
    <n v="62.92"/>
    <m/>
    <n v="62.92"/>
  </r>
  <r>
    <x v="98"/>
    <s v="EMPR EXP TRAINING"/>
    <m/>
    <m/>
    <n v="39656.18"/>
    <m/>
    <n v="39656.18"/>
  </r>
  <r>
    <x v="98"/>
    <s v="HEALTH, DENTAL AND LTD"/>
    <m/>
    <m/>
    <n v="138229.71"/>
    <m/>
    <n v="138229.71"/>
  </r>
  <r>
    <x v="98"/>
    <s v="EMPR EXP SICK TIME"/>
    <m/>
    <m/>
    <n v="29475.46"/>
    <m/>
    <n v="29475.46"/>
  </r>
  <r>
    <x v="98"/>
    <s v="EMPR EXP H&amp;S TRAINING"/>
    <m/>
    <m/>
    <n v="24519.65"/>
    <m/>
    <n v="24519.65"/>
  </r>
  <r>
    <x v="98"/>
    <s v="EMP EXP - CLOTHING/BOOTS"/>
    <m/>
    <m/>
    <n v="1792.98"/>
    <m/>
    <n v="1792.98"/>
  </r>
  <r>
    <x v="98"/>
    <s v="EDUCATIONAL AND RECREATIONAL ACTIVITIES"/>
    <m/>
    <m/>
    <n v="3043.59"/>
    <m/>
    <n v="3043.59"/>
  </r>
  <r>
    <x v="98"/>
    <s v="EMPR EXP - PERSONAL EMERGENCY LEAVE"/>
    <m/>
    <m/>
    <n v="0"/>
    <m/>
    <n v="0"/>
  </r>
  <r>
    <x v="108"/>
    <s v="REGULATORY EXPENSES"/>
    <s v="Expenses - General and Administration"/>
    <n v="30"/>
    <n v="70867.48"/>
    <m/>
    <n v="70867.48"/>
  </r>
  <r>
    <x v="109"/>
    <s v="GENERAL ADVERTISING"/>
    <s v="Expenses - General and Administration"/>
    <n v="30"/>
    <n v="2817.57"/>
    <m/>
    <n v="2817.57"/>
  </r>
  <r>
    <x v="110"/>
    <s v="MISC. GENERAL EXPENSE"/>
    <s v="Expenses - General and Administration"/>
    <n v="30"/>
    <n v="34560.559999999998"/>
    <m/>
    <n v="34560.559999999998"/>
  </r>
  <r>
    <x v="111"/>
    <s v="DEPRECIATION"/>
    <s v="Expenses - Amortization"/>
    <n v="29"/>
    <n v="1100193.58"/>
    <m/>
    <n v="1100193.58"/>
  </r>
  <r>
    <x v="112"/>
    <s v="INTEREST TOWN OF COBOURG"/>
    <s v="Finance costs (note 16)"/>
    <n v="33"/>
    <n v="507500.04"/>
    <m/>
    <n v="507500.04"/>
  </r>
  <r>
    <x v="113"/>
    <s v="INTEREST VARIANCE ACCOUNT"/>
    <s v="Finance costs (note 16)"/>
    <n v="33"/>
    <n v="72359.23"/>
    <m/>
    <n v="72359.23"/>
  </r>
  <r>
    <x v="113"/>
    <s v="INTEREST ON SHORT-TERM DEBT"/>
    <s v="Finance costs (note 16)"/>
    <n v="33"/>
    <n v="1589.47"/>
    <m/>
    <n v="1589.47"/>
  </r>
  <r>
    <x v="113"/>
    <s v="INTEREST EXPENSE"/>
    <s v="Finance costs (note 16)"/>
    <n v="33"/>
    <n v="1216.43"/>
    <m/>
    <n v="1216.43"/>
  </r>
  <r>
    <x v="113"/>
    <s v="PRUDENTIAL INTEREST/COSTS"/>
    <s v="Finance costs (note 16)"/>
    <n v="33"/>
    <n v="11669.98"/>
    <m/>
    <n v="11669.98"/>
  </r>
  <r>
    <x v="113"/>
    <s v="INTEREST INFRASTRUCTURE ONTARIO"/>
    <s v="Finance costs (note 16)"/>
    <n v="33"/>
    <n v="135508.19"/>
    <m/>
    <n v="135508.19"/>
  </r>
  <r>
    <x v="113"/>
    <s v="INTERCOMPANY INTEREST"/>
    <s v="Finance costs (note 16)"/>
    <n v="33"/>
    <n v="47078.25"/>
    <m/>
    <n v="47078.25"/>
  </r>
  <r>
    <x v="114"/>
    <s v="PROPERTY TAXES"/>
    <s v="Expenses - General and Administration"/>
    <n v="30"/>
    <n v="56399.02"/>
    <m/>
    <n v="56399.02"/>
  </r>
  <r>
    <x v="115"/>
    <s v="DONATIONS"/>
    <s v="Expenses - General and Administration"/>
    <n v="30"/>
    <n v="75"/>
    <m/>
    <n v="75"/>
  </r>
  <r>
    <x v="115"/>
    <s v="DONATIONS - LEAP PROGRAM"/>
    <s v="Expenses - General and Administration"/>
    <n v="30"/>
    <n v="5850"/>
    <m/>
    <n v="5850"/>
  </r>
  <r>
    <x v="116"/>
    <s v="TRUCK CLEARING"/>
    <s v="Expenses - Distribution"/>
    <n v="30"/>
    <n v="0"/>
    <m/>
    <n v="0"/>
  </r>
  <r>
    <x v="117"/>
    <s v="METER READING"/>
    <s v="Expenses - Customer billing and collecting"/>
    <n v="30"/>
    <n v="220902.45"/>
    <m/>
    <n v="220902.45"/>
  </r>
  <r>
    <x v="118"/>
    <s v="B&amp;C CUST BILLING"/>
    <s v="Expenses - Customer billing and collecting"/>
    <n v="30"/>
    <n v="207364.2"/>
    <m/>
    <n v="207364.2"/>
  </r>
  <r>
    <x v="118"/>
    <s v="MGMT FEE CUST SERVICE BILLING"/>
    <s v="Expenses - General and Administration"/>
    <n v="30"/>
    <n v="24385.27"/>
    <m/>
    <n v="24385.27"/>
  </r>
  <r>
    <x v="119"/>
    <s v="B&amp;C COLLECTING"/>
    <s v="Expenses - Customer billing and collecting"/>
    <n v="30"/>
    <n v="22859.69"/>
    <m/>
    <n v="22859.69"/>
  </r>
  <r>
    <x v="119"/>
    <s v="MGMT FEE- CUST SERVICE COLLECTING"/>
    <s v="Expenses - General and Administration"/>
    <n v="30"/>
    <n v="2544.91"/>
    <m/>
    <n v="2544.91"/>
  </r>
  <r>
    <x v="120"/>
    <s v="B&amp;C COLLEC.CASH OVER/SHORT"/>
    <s v="Expenses - Customer billing and collecting"/>
    <n v="30"/>
    <n v="-577.80999999999995"/>
    <m/>
    <n v="-577.80999999999995"/>
  </r>
  <r>
    <x v="121"/>
    <s v="B&amp;C COLLECTION CHARGES"/>
    <s v="Expenses - Customer billing and collecting"/>
    <n v="30"/>
    <n v="6059.36"/>
    <m/>
    <n v="6059.36"/>
  </r>
  <r>
    <x v="122"/>
    <s v="B&amp;C BAD DEBT EXP"/>
    <s v="Expenses - Customer billing and collecting"/>
    <n v="30"/>
    <n v="-1679.69"/>
    <m/>
    <n v="-1679.69"/>
  </r>
  <r>
    <x v="123"/>
    <s v="B&amp;C MISC CUSTACCT EXP"/>
    <s v="Expenses - Customer billing and collecting"/>
    <n v="30"/>
    <n v="49225.17"/>
    <m/>
    <n v="49225.17"/>
  </r>
  <r>
    <x v="103"/>
    <s v="LUI GEN ADMIN CUST SERV SALARIES &amp; EXPENSES"/>
    <s v="Expenses - General and Administration"/>
    <n v="30"/>
    <n v="54608.86"/>
    <m/>
    <n v="54608.86"/>
  </r>
  <r>
    <x v="103"/>
    <s v="MGMT FEE - BILLING AND CUSTOMER SERVICE"/>
    <s v="Expenses - General and Administration"/>
    <n v="30"/>
    <n v="6317.01"/>
    <m/>
    <n v="6317.01"/>
  </r>
  <r>
    <x v="103"/>
    <s v="LUI-SUPPORT - HR"/>
    <s v="Expenses - General and Administration"/>
    <n v="30"/>
    <n v="28405.61"/>
    <m/>
    <n v="28405.61"/>
  </r>
  <r>
    <x v="103"/>
    <s v="MGMT FEE - HR GENERAL ADMIN"/>
    <s v="Expenses - General and Administration"/>
    <n v="30"/>
    <n v="3319.46"/>
    <m/>
    <n v="3319.46"/>
  </r>
  <r>
    <x v="98"/>
    <s v="HEALTH AND SAFETY"/>
    <m/>
    <m/>
    <n v="11862.83"/>
    <m/>
    <n v="11862.83"/>
  </r>
  <r>
    <x v="98"/>
    <s v="EMPLOYEE ASSISTANCE PROGRAM"/>
    <m/>
    <m/>
    <n v="3131.52"/>
    <m/>
    <n v="3131.52"/>
  </r>
  <r>
    <x v="105"/>
    <s v="OUTSIDE SERVICES EMPLOYED"/>
    <s v="Expenses - General and Administration"/>
    <n v="30"/>
    <n v="97603.87"/>
    <m/>
    <n v="97603.87"/>
  </r>
  <r>
    <x v="124"/>
    <s v="INVENTORY ADJUSTMENT ACCOUNT"/>
    <s v="Expenses - Distribution"/>
    <n v="30"/>
    <n v="0"/>
    <m/>
    <n v="0"/>
  </r>
  <r>
    <x v="125"/>
    <s v="STORES OPER.MTCE"/>
    <s v="Expenses - Distribution"/>
    <n v="30"/>
    <n v="0"/>
    <m/>
    <n v="0"/>
  </r>
  <r>
    <x v="126"/>
    <s v="OPERATION SUPERVISION &amp; ENGINEERING"/>
    <s v="Expenses - Distribution"/>
    <n v="30"/>
    <n v="117815.91"/>
    <m/>
    <n v="117815.91"/>
  </r>
  <r>
    <x v="126"/>
    <s v="MGMT FEE OPERATIONS ADMIN"/>
    <s v="Expenses - General and Administration"/>
    <n v="30"/>
    <n v="12661.28"/>
    <m/>
    <n v="12661.28"/>
  </r>
  <r>
    <x v="127"/>
    <s v="LOAD DISPATCHING"/>
    <s v="Expenses - Distribution"/>
    <n v="30"/>
    <n v="16697.71"/>
    <m/>
    <n v="16697.71"/>
  </r>
  <r>
    <x v="128"/>
    <s v="Distribution Stn Equip - Labour"/>
    <s v="Expenses - Distribution"/>
    <n v="30"/>
    <n v="60715.24"/>
    <m/>
    <n v="60715.24"/>
  </r>
  <r>
    <x v="129"/>
    <s v="Dist Stn Equip Ops Supplies &amp; Expenses"/>
    <s v="Expenses - Distribution"/>
    <n v="30"/>
    <n v="4540"/>
    <m/>
    <n v="4540"/>
  </r>
  <r>
    <x v="130"/>
    <s v="OH DISTRIBUTION LABOUR"/>
    <s v="Expenses - Distribution"/>
    <n v="30"/>
    <n v="215759.17"/>
    <m/>
    <n v="215759.17"/>
  </r>
  <r>
    <x v="131"/>
    <s v="OP O/H DISTlines/MAT&amp;SUPL"/>
    <s v="Expenses - Distribution"/>
    <n v="30"/>
    <n v="94675.19"/>
    <m/>
    <n v="94675.19"/>
  </r>
  <r>
    <x v="132"/>
    <s v="OP U/G DIST LINES/FEEDERS"/>
    <s v="Expenses - Distribution"/>
    <n v="30"/>
    <n v="35156.17"/>
    <m/>
    <n v="35156.17"/>
  </r>
  <r>
    <x v="133"/>
    <s v="OP U/G DISTlines/supplies"/>
    <s v="Expenses - Distribution"/>
    <n v="30"/>
    <n v="3827.91"/>
    <m/>
    <n v="3827.91"/>
  </r>
  <r>
    <x v="134"/>
    <s v="LOCATES - CUSTOMER PREMISES"/>
    <s v="Expenses - Distribution"/>
    <n v="30"/>
    <n v="89187.82"/>
    <m/>
    <n v="89187.82"/>
  </r>
  <r>
    <x v="135"/>
    <s v="OP MISC DIST EXP"/>
    <s v="Expenses - Distribution"/>
    <n v="30"/>
    <n v="29200.99"/>
    <m/>
    <n v="29200.99"/>
  </r>
  <r>
    <x v="136"/>
    <s v="MTNC OVERHEAD SERVICES"/>
    <s v="Expenses - Distribution"/>
    <n v="30"/>
    <n v="109845.09"/>
    <m/>
    <n v="109845.09"/>
  </r>
  <r>
    <x v="137"/>
    <s v="MTNC OH LINES TREE TRIMNG"/>
    <s v="Expenses - Distribution"/>
    <n v="30"/>
    <n v="52817.440000000002"/>
    <m/>
    <n v="52817.440000000002"/>
  </r>
  <r>
    <x v="138"/>
    <s v="MNTC UNDERGROUND SERVICES"/>
    <s v="Expenses - Distribution"/>
    <n v="30"/>
    <n v="56250.13"/>
    <m/>
    <n v="56250.13"/>
  </r>
  <r>
    <x v="139"/>
    <s v="MTNC LINE TRANSFORMERS"/>
    <s v="Expenses - Distribution"/>
    <n v="30"/>
    <n v="25080.42"/>
    <m/>
    <n v="25080.42"/>
  </r>
  <r>
    <x v="140"/>
    <s v="METER MTNC"/>
    <s v="Expenses - Distribution"/>
    <n v="30"/>
    <n v="61450.68"/>
    <m/>
    <n v="61450.68"/>
  </r>
  <r>
    <x v="103"/>
    <s v="GENERAL ADMIN SALARIES &amp; EXP OPERATIONS"/>
    <s v="Expenses - General and Administration"/>
    <n v="30"/>
    <n v="19363.72"/>
    <m/>
    <n v="19363.72"/>
  </r>
  <r>
    <x v="103"/>
    <s v="MGMT FEE -OPS GEN ADMIN"/>
    <s v="Expenses - General and Administration"/>
    <n v="30"/>
    <n v="2333.6799999999998"/>
    <m/>
    <n v="2333.6799999999998"/>
  </r>
  <r>
    <x v="104"/>
    <s v="ADMIN GENERAL OFFICE SUPPLIES OPERATIONS"/>
    <s v="Expenses - Distribution"/>
    <n v="30"/>
    <n v="640.91999999999996"/>
    <m/>
    <n v="640.91999999999996"/>
  </r>
  <r>
    <x v="98"/>
    <s v="OPERATIONS TRAINING"/>
    <m/>
    <m/>
    <n v="10332.91"/>
    <m/>
    <n v="10332.91"/>
  </r>
  <r>
    <x v="110"/>
    <s v="MISC. GENERAL EXPENSES"/>
    <s v="Expenses - General and Administration"/>
    <n v="30"/>
    <n v="9370"/>
    <m/>
    <n v="9370"/>
  </r>
  <r>
    <x v="141"/>
    <s v="BUILDING MTCE OPS LUI"/>
    <s v="Expenses - General and Administration"/>
    <n v="30"/>
    <n v="61930.46"/>
    <m/>
    <n v="61930.46"/>
  </r>
  <r>
    <x v="142"/>
    <s v="TRUCK MAINTENANCE"/>
    <s v="Expenses - Distribution"/>
    <n v="30"/>
    <n v="0"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PivotTable5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A410:B477" firstHeaderRow="1" firstDataRow="1" firstDataCol="1"/>
  <pivotFields count="8">
    <pivotField showAll="0"/>
    <pivotField showAll="0" defaultSubtotal="0"/>
    <pivotField showAll="0" defaultSubtotal="0"/>
    <pivotField axis="axisRow" showAll="0">
      <items count="37">
        <item x="33"/>
        <item x="1"/>
        <item x="0"/>
        <item x="15"/>
        <item x="4"/>
        <item x="3"/>
        <item x="32"/>
        <item x="31"/>
        <item x="29"/>
        <item x="9"/>
        <item x="24"/>
        <item x="25"/>
        <item h="1" x="12"/>
        <item h="1" m="1" x="35"/>
        <item x="6"/>
        <item x="10"/>
        <item x="22"/>
        <item x="30"/>
        <item x="16"/>
        <item x="8"/>
        <item x="2"/>
        <item x="5"/>
        <item x="14"/>
        <item x="20"/>
        <item x="11"/>
        <item x="17"/>
        <item x="19"/>
        <item x="18"/>
        <item x="21"/>
        <item x="7"/>
        <item x="28"/>
        <item x="26"/>
        <item x="34"/>
        <item x="23"/>
        <item x="13"/>
        <item x="27"/>
        <item t="default"/>
      </items>
    </pivotField>
    <pivotField axis="axisRow" showAll="0" defaultSubtotal="0">
      <items count="39">
        <item x="0"/>
        <item x="1"/>
        <item x="3"/>
        <item x="6"/>
        <item x="4"/>
        <item x="15"/>
        <item x="9"/>
        <item x="10"/>
        <item x="16"/>
        <item x="8"/>
        <item x="2"/>
        <item m="1" x="38"/>
        <item x="13"/>
        <item x="5"/>
        <item x="14"/>
        <item x="20"/>
        <item x="11"/>
        <item x="17"/>
        <item x="19"/>
        <item x="18"/>
        <item x="21"/>
        <item x="22"/>
        <item x="7"/>
        <item x="25"/>
        <item x="24"/>
        <item x="28"/>
        <item x="32"/>
        <item x="26"/>
        <item x="31"/>
        <item x="29"/>
        <item m="1" x="37"/>
        <item x="27"/>
        <item x="30"/>
        <item x="23"/>
        <item x="12"/>
        <item m="1" x="33"/>
        <item m="1" x="36"/>
        <item m="1" x="35"/>
        <item m="1" x="3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umFmtId="164" showAll="0"/>
    <pivotField showAll="0" defaultSubtotal="0"/>
    <pivotField dataField="1" showAll="0" defaultSubtotal="0"/>
  </pivotFields>
  <rowFields count="2">
    <field x="4"/>
    <field x="3"/>
  </rowFields>
  <rowItems count="67">
    <i>
      <x/>
    </i>
    <i r="1">
      <x v="2"/>
    </i>
    <i>
      <x v="1"/>
    </i>
    <i r="1">
      <x v="1"/>
    </i>
    <i>
      <x v="2"/>
    </i>
    <i r="1">
      <x v="5"/>
    </i>
    <i>
      <x v="3"/>
    </i>
    <i r="1">
      <x v="14"/>
    </i>
    <i>
      <x v="4"/>
    </i>
    <i r="1">
      <x v="4"/>
    </i>
    <i>
      <x v="5"/>
    </i>
    <i r="1">
      <x v="3"/>
    </i>
    <i>
      <x v="6"/>
    </i>
    <i r="1">
      <x v="9"/>
    </i>
    <i>
      <x v="7"/>
    </i>
    <i r="1">
      <x v="15"/>
    </i>
    <i>
      <x v="8"/>
    </i>
    <i r="1">
      <x v="18"/>
    </i>
    <i>
      <x v="9"/>
    </i>
    <i r="1">
      <x v="19"/>
    </i>
    <i>
      <x v="10"/>
    </i>
    <i r="1">
      <x v="20"/>
    </i>
    <i>
      <x v="12"/>
    </i>
    <i r="1">
      <x v="34"/>
    </i>
    <i>
      <x v="13"/>
    </i>
    <i r="1">
      <x v="21"/>
    </i>
    <i>
      <x v="14"/>
    </i>
    <i r="1">
      <x v="22"/>
    </i>
    <i>
      <x v="15"/>
    </i>
    <i r="1">
      <x v="23"/>
    </i>
    <i>
      <x v="16"/>
    </i>
    <i r="1">
      <x v="24"/>
    </i>
    <i>
      <x v="17"/>
    </i>
    <i r="1">
      <x v="25"/>
    </i>
    <i>
      <x v="18"/>
    </i>
    <i r="1">
      <x v="26"/>
    </i>
    <i>
      <x v="19"/>
    </i>
    <i r="1">
      <x v="27"/>
    </i>
    <i>
      <x v="20"/>
    </i>
    <i r="1">
      <x v="28"/>
    </i>
    <i>
      <x v="21"/>
    </i>
    <i r="1">
      <x v="16"/>
    </i>
    <i>
      <x v="22"/>
    </i>
    <i r="1">
      <x v="29"/>
    </i>
    <i>
      <x v="23"/>
    </i>
    <i r="1">
      <x v="11"/>
    </i>
    <i>
      <x v="24"/>
    </i>
    <i r="1">
      <x v="10"/>
    </i>
    <i>
      <x v="25"/>
    </i>
    <i r="1">
      <x v="30"/>
    </i>
    <i>
      <x v="26"/>
    </i>
    <i r="1">
      <x/>
    </i>
    <i>
      <x v="27"/>
    </i>
    <i r="1">
      <x v="31"/>
    </i>
    <i>
      <x v="28"/>
    </i>
    <i r="1">
      <x v="6"/>
    </i>
    <i>
      <x v="29"/>
    </i>
    <i r="1">
      <x v="7"/>
    </i>
    <i r="1">
      <x v="8"/>
    </i>
    <i r="1">
      <x v="32"/>
    </i>
    <i>
      <x v="31"/>
    </i>
    <i r="1">
      <x v="35"/>
    </i>
    <i>
      <x v="32"/>
    </i>
    <i r="1">
      <x v="17"/>
    </i>
    <i>
      <x v="33"/>
    </i>
    <i r="1">
      <x v="33"/>
    </i>
    <i t="grand">
      <x/>
    </i>
  </rowItems>
  <colItems count="1">
    <i/>
  </colItems>
  <dataFields count="1">
    <dataField name="Sum of Revised Ending Balance" fld="7" baseField="0" baseItem="0"/>
  </dataFields>
  <formats count="72">
    <format dxfId="75">
      <pivotArea outline="0" collapsedLevelsAreSubtotals="1" fieldPosition="0"/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field="4" type="button" dataOnly="0" labelOnly="1" outline="0" axis="axisRow" fieldPosition="0"/>
    </format>
    <format dxfId="71">
      <pivotArea dataOnly="0" labelOnly="1" outline="0" axis="axisValues" fieldPosition="0"/>
    </format>
    <format dxfId="70">
      <pivotArea dataOnly="0" labelOnly="1" fieldPosition="0">
        <references count="1">
          <reference field="4" count="3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6"/>
          </reference>
        </references>
      </pivotArea>
    </format>
    <format dxfId="69">
      <pivotArea dataOnly="0" labelOnly="1" grandRow="1" outline="0" fieldPosition="0"/>
    </format>
    <format dxfId="68">
      <pivotArea dataOnly="0" labelOnly="1" fieldPosition="0">
        <references count="2">
          <reference field="3" count="0"/>
          <reference field="4" count="1" selected="0">
            <x v="0"/>
          </reference>
        </references>
      </pivotArea>
    </format>
    <format dxfId="67">
      <pivotArea collapsedLevelsAreSubtotals="1" fieldPosition="0">
        <references count="1">
          <reference field="4" count="1">
            <x v="30"/>
          </reference>
        </references>
      </pivotArea>
    </format>
    <format dxfId="66">
      <pivotArea collapsedLevelsAreSubtotals="1" fieldPosition="0">
        <references count="1">
          <reference field="4" count="1">
            <x v="36"/>
          </reference>
        </references>
      </pivotArea>
    </format>
    <format dxfId="65">
      <pivotArea collapsedLevelsAreSubtotals="1" fieldPosition="0">
        <references count="1">
          <reference field="4" count="1">
            <x v="38"/>
          </reference>
        </references>
      </pivotArea>
    </format>
    <format dxfId="64">
      <pivotArea grandRow="1" outline="0" collapsedLevelsAreSubtotals="1" fieldPosition="0"/>
    </format>
    <format dxfId="63">
      <pivotArea collapsedLevelsAreSubtotals="1" fieldPosition="0">
        <references count="1">
          <reference field="4" count="1">
            <x v="34"/>
          </reference>
        </references>
      </pivotArea>
    </format>
    <format dxfId="62">
      <pivotArea collapsedLevelsAreSubtotals="1" fieldPosition="0">
        <references count="2">
          <reference field="3" count="1">
            <x v="1"/>
          </reference>
          <reference field="4" count="1" selected="0">
            <x v="34"/>
          </reference>
        </references>
      </pivotArea>
    </format>
    <format dxfId="61">
      <pivotArea collapsedLevelsAreSubtotals="1" fieldPosition="0">
        <references count="2">
          <reference field="3" count="1">
            <x v="5"/>
          </reference>
          <reference field="4" count="1" selected="0">
            <x v="2"/>
          </reference>
        </references>
      </pivotArea>
    </format>
    <format dxfId="60">
      <pivotArea collapsedLevelsAreSubtotals="1" fieldPosition="0">
        <references count="1">
          <reference field="4" count="1">
            <x v="3"/>
          </reference>
        </references>
      </pivotArea>
    </format>
    <format dxfId="59">
      <pivotArea collapsedLevelsAreSubtotals="1" fieldPosition="0">
        <references count="2">
          <reference field="3" count="1">
            <x v="14"/>
          </reference>
          <reference field="4" count="1" selected="0">
            <x v="3"/>
          </reference>
        </references>
      </pivotArea>
    </format>
    <format dxfId="58">
      <pivotArea collapsedLevelsAreSubtotals="1" fieldPosition="0">
        <references count="1">
          <reference field="4" count="1">
            <x v="4"/>
          </reference>
        </references>
      </pivotArea>
    </format>
    <format dxfId="57">
      <pivotArea collapsedLevelsAreSubtotals="1" fieldPosition="0">
        <references count="2">
          <reference field="3" count="1">
            <x v="4"/>
          </reference>
          <reference field="4" count="1" selected="0">
            <x v="4"/>
          </reference>
        </references>
      </pivotArea>
    </format>
    <format dxfId="56">
      <pivotArea collapsedLevelsAreSubtotals="1" fieldPosition="0">
        <references count="1">
          <reference field="4" count="1">
            <x v="5"/>
          </reference>
        </references>
      </pivotArea>
    </format>
    <format dxfId="55">
      <pivotArea collapsedLevelsAreSubtotals="1" fieldPosition="0">
        <references count="2">
          <reference field="3" count="1">
            <x v="3"/>
          </reference>
          <reference field="4" count="1" selected="0">
            <x v="5"/>
          </reference>
        </references>
      </pivotArea>
    </format>
    <format dxfId="54">
      <pivotArea collapsedLevelsAreSubtotals="1" fieldPosition="0">
        <references count="1">
          <reference field="4" count="1">
            <x v="6"/>
          </reference>
        </references>
      </pivotArea>
    </format>
    <format dxfId="53">
      <pivotArea collapsedLevelsAreSubtotals="1" fieldPosition="0">
        <references count="2">
          <reference field="3" count="1">
            <x v="9"/>
          </reference>
          <reference field="4" count="1" selected="0">
            <x v="6"/>
          </reference>
        </references>
      </pivotArea>
    </format>
    <format dxfId="52">
      <pivotArea collapsedLevelsAreSubtotals="1" fieldPosition="0">
        <references count="1">
          <reference field="4" count="1">
            <x v="7"/>
          </reference>
        </references>
      </pivotArea>
    </format>
    <format dxfId="51">
      <pivotArea collapsedLevelsAreSubtotals="1" fieldPosition="0">
        <references count="2">
          <reference field="3" count="1">
            <x v="15"/>
          </reference>
          <reference field="4" count="1" selected="0">
            <x v="7"/>
          </reference>
        </references>
      </pivotArea>
    </format>
    <format dxfId="50">
      <pivotArea collapsedLevelsAreSubtotals="1" fieldPosition="0">
        <references count="1">
          <reference field="4" count="1">
            <x v="8"/>
          </reference>
        </references>
      </pivotArea>
    </format>
    <format dxfId="49">
      <pivotArea collapsedLevelsAreSubtotals="1" fieldPosition="0">
        <references count="2">
          <reference field="3" count="1">
            <x v="18"/>
          </reference>
          <reference field="4" count="1" selected="0">
            <x v="8"/>
          </reference>
        </references>
      </pivotArea>
    </format>
    <format dxfId="48">
      <pivotArea collapsedLevelsAreSubtotals="1" fieldPosition="0">
        <references count="1">
          <reference field="4" count="1">
            <x v="9"/>
          </reference>
        </references>
      </pivotArea>
    </format>
    <format dxfId="47">
      <pivotArea collapsedLevelsAreSubtotals="1" fieldPosition="0">
        <references count="2">
          <reference field="3" count="1">
            <x v="20"/>
          </reference>
          <reference field="4" count="1" selected="0">
            <x v="10"/>
          </reference>
        </references>
      </pivotArea>
    </format>
    <format dxfId="46">
      <pivotArea collapsedLevelsAreSubtotals="1" fieldPosition="0">
        <references count="1">
          <reference field="4" count="1">
            <x v="11"/>
          </reference>
        </references>
      </pivotArea>
    </format>
    <format dxfId="45">
      <pivotArea collapsedLevelsAreSubtotals="1" fieldPosition="0">
        <references count="1">
          <reference field="4" count="1">
            <x v="10"/>
          </reference>
        </references>
      </pivotArea>
    </format>
    <format dxfId="44">
      <pivotArea collapsedLevelsAreSubtotals="1" fieldPosition="0">
        <references count="1">
          <reference field="4" count="1">
            <x v="13"/>
          </reference>
        </references>
      </pivotArea>
    </format>
    <format dxfId="43">
      <pivotArea collapsedLevelsAreSubtotals="1" fieldPosition="0">
        <references count="1">
          <reference field="4" count="1">
            <x v="12"/>
          </reference>
        </references>
      </pivotArea>
    </format>
    <format dxfId="42">
      <pivotArea collapsedLevelsAreSubtotals="1" fieldPosition="0">
        <references count="2">
          <reference field="3" count="1">
            <x v="21"/>
          </reference>
          <reference field="4" count="1" selected="0">
            <x v="13"/>
          </reference>
        </references>
      </pivotArea>
    </format>
    <format dxfId="41">
      <pivotArea collapsedLevelsAreSubtotals="1" fieldPosition="0">
        <references count="1">
          <reference field="4" count="1">
            <x v="14"/>
          </reference>
        </references>
      </pivotArea>
    </format>
    <format dxfId="40">
      <pivotArea collapsedLevelsAreSubtotals="1" fieldPosition="0">
        <references count="2">
          <reference field="3" count="1">
            <x v="22"/>
          </reference>
          <reference field="4" count="1" selected="0">
            <x v="14"/>
          </reference>
        </references>
      </pivotArea>
    </format>
    <format dxfId="39">
      <pivotArea collapsedLevelsAreSubtotals="1" fieldPosition="0">
        <references count="1">
          <reference field="4" count="1">
            <x v="15"/>
          </reference>
        </references>
      </pivotArea>
    </format>
    <format dxfId="38">
      <pivotArea collapsedLevelsAreSubtotals="1" fieldPosition="0">
        <references count="2">
          <reference field="3" count="1">
            <x v="23"/>
          </reference>
          <reference field="4" count="1" selected="0">
            <x v="15"/>
          </reference>
        </references>
      </pivotArea>
    </format>
    <format dxfId="37">
      <pivotArea collapsedLevelsAreSubtotals="1" fieldPosition="0">
        <references count="1">
          <reference field="4" count="1">
            <x v="16"/>
          </reference>
        </references>
      </pivotArea>
    </format>
    <format dxfId="36">
      <pivotArea collapsedLevelsAreSubtotals="1" fieldPosition="0">
        <references count="2">
          <reference field="3" count="1">
            <x v="24"/>
          </reference>
          <reference field="4" count="1" selected="0">
            <x v="16"/>
          </reference>
        </references>
      </pivotArea>
    </format>
    <format dxfId="35">
      <pivotArea collapsedLevelsAreSubtotals="1" fieldPosition="0">
        <references count="1">
          <reference field="4" count="1">
            <x v="17"/>
          </reference>
        </references>
      </pivotArea>
    </format>
    <format dxfId="34">
      <pivotArea collapsedLevelsAreSubtotals="1" fieldPosition="0">
        <references count="2">
          <reference field="3" count="1">
            <x v="25"/>
          </reference>
          <reference field="4" count="1" selected="0">
            <x v="17"/>
          </reference>
        </references>
      </pivotArea>
    </format>
    <format dxfId="33">
      <pivotArea collapsedLevelsAreSubtotals="1" fieldPosition="0">
        <references count="1">
          <reference field="4" count="1">
            <x v="18"/>
          </reference>
        </references>
      </pivotArea>
    </format>
    <format dxfId="32">
      <pivotArea collapsedLevelsAreSubtotals="1" fieldPosition="0">
        <references count="2">
          <reference field="3" count="1">
            <x v="26"/>
          </reference>
          <reference field="4" count="1" selected="0">
            <x v="18"/>
          </reference>
        </references>
      </pivotArea>
    </format>
    <format dxfId="31">
      <pivotArea collapsedLevelsAreSubtotals="1" fieldPosition="0">
        <references count="1">
          <reference field="4" count="1">
            <x v="19"/>
          </reference>
        </references>
      </pivotArea>
    </format>
    <format dxfId="30">
      <pivotArea collapsedLevelsAreSubtotals="1" fieldPosition="0">
        <references count="2">
          <reference field="3" count="1">
            <x v="27"/>
          </reference>
          <reference field="4" count="1" selected="0">
            <x v="19"/>
          </reference>
        </references>
      </pivotArea>
    </format>
    <format dxfId="29">
      <pivotArea collapsedLevelsAreSubtotals="1" fieldPosition="0">
        <references count="1">
          <reference field="4" count="1">
            <x v="20"/>
          </reference>
        </references>
      </pivotArea>
    </format>
    <format dxfId="28">
      <pivotArea collapsedLevelsAreSubtotals="1" fieldPosition="0">
        <references count="2">
          <reference field="3" count="1">
            <x v="28"/>
          </reference>
          <reference field="4" count="1" selected="0">
            <x v="20"/>
          </reference>
        </references>
      </pivotArea>
    </format>
    <format dxfId="27">
      <pivotArea collapsedLevelsAreSubtotals="1" fieldPosition="0">
        <references count="1">
          <reference field="4" count="1">
            <x v="21"/>
          </reference>
        </references>
      </pivotArea>
    </format>
    <format dxfId="26">
      <pivotArea collapsedLevelsAreSubtotals="1" fieldPosition="0">
        <references count="1">
          <reference field="4" count="1">
            <x v="23"/>
          </reference>
        </references>
      </pivotArea>
    </format>
    <format dxfId="25">
      <pivotArea collapsedLevelsAreSubtotals="1" fieldPosition="0">
        <references count="1">
          <reference field="4" count="1">
            <x v="24"/>
          </reference>
        </references>
      </pivotArea>
    </format>
    <format dxfId="24">
      <pivotArea collapsedLevelsAreSubtotals="1" fieldPosition="0">
        <references count="2">
          <reference field="3" count="1">
            <x v="11"/>
          </reference>
          <reference field="4" count="1" selected="0">
            <x v="23"/>
          </reference>
        </references>
      </pivotArea>
    </format>
    <format dxfId="23">
      <pivotArea collapsedLevelsAreSubtotals="1" fieldPosition="0">
        <references count="1">
          <reference field="4" count="1">
            <x v="25"/>
          </reference>
        </references>
      </pivotArea>
    </format>
    <format dxfId="22">
      <pivotArea collapsedLevelsAreSubtotals="1" fieldPosition="0">
        <references count="2">
          <reference field="3" count="1">
            <x v="10"/>
          </reference>
          <reference field="4" count="1" selected="0">
            <x v="24"/>
          </reference>
        </references>
      </pivotArea>
    </format>
    <format dxfId="21">
      <pivotArea collapsedLevelsAreSubtotals="1" fieldPosition="0">
        <references count="2">
          <reference field="3" count="1">
            <x v="30"/>
          </reference>
          <reference field="4" count="1" selected="0">
            <x v="25"/>
          </reference>
        </references>
      </pivotArea>
    </format>
    <format dxfId="20">
      <pivotArea collapsedLevelsAreSubtotals="1" fieldPosition="0">
        <references count="1">
          <reference field="4" count="1">
            <x v="26"/>
          </reference>
        </references>
      </pivotArea>
    </format>
    <format dxfId="19">
      <pivotArea collapsedLevelsAreSubtotals="1" fieldPosition="0">
        <references count="2">
          <reference field="3" count="1">
            <x v="0"/>
          </reference>
          <reference field="4" count="1" selected="0">
            <x v="26"/>
          </reference>
        </references>
      </pivotArea>
    </format>
    <format dxfId="18">
      <pivotArea collapsedLevelsAreSubtotals="1" fieldPosition="0">
        <references count="1">
          <reference field="4" count="1">
            <x v="27"/>
          </reference>
        </references>
      </pivotArea>
    </format>
    <format dxfId="17">
      <pivotArea collapsedLevelsAreSubtotals="1" fieldPosition="0">
        <references count="2">
          <reference field="3" count="1">
            <x v="31"/>
          </reference>
          <reference field="4" count="1" selected="0">
            <x v="27"/>
          </reference>
        </references>
      </pivotArea>
    </format>
    <format dxfId="16">
      <pivotArea collapsedLevelsAreSubtotals="1" fieldPosition="0">
        <references count="1">
          <reference field="4" count="1">
            <x v="28"/>
          </reference>
        </references>
      </pivotArea>
    </format>
    <format dxfId="15">
      <pivotArea collapsedLevelsAreSubtotals="1" fieldPosition="0">
        <references count="2">
          <reference field="3" count="1">
            <x v="6"/>
          </reference>
          <reference field="4" count="1" selected="0">
            <x v="28"/>
          </reference>
        </references>
      </pivotArea>
    </format>
    <format dxfId="14">
      <pivotArea collapsedLevelsAreSubtotals="1" fieldPosition="0">
        <references count="1">
          <reference field="4" count="1">
            <x v="29"/>
          </reference>
        </references>
      </pivotArea>
    </format>
    <format dxfId="13">
      <pivotArea collapsedLevelsAreSubtotals="1" fieldPosition="0">
        <references count="2">
          <reference field="3" count="3">
            <x v="7"/>
            <x v="8"/>
            <x v="32"/>
          </reference>
          <reference field="4" count="1" selected="0">
            <x v="29"/>
          </reference>
        </references>
      </pivotArea>
    </format>
    <format dxfId="12">
      <pivotArea collapsedLevelsAreSubtotals="1" fieldPosition="0">
        <references count="1">
          <reference field="4" count="1">
            <x v="32"/>
          </reference>
        </references>
      </pivotArea>
    </format>
    <format dxfId="11">
      <pivotArea collapsedLevelsAreSubtotals="1" fieldPosition="0">
        <references count="1">
          <reference field="4" count="1">
            <x v="31"/>
          </reference>
        </references>
      </pivotArea>
    </format>
    <format dxfId="10">
      <pivotArea collapsedLevelsAreSubtotals="1" fieldPosition="0">
        <references count="2">
          <reference field="3" count="1">
            <x v="17"/>
          </reference>
          <reference field="4" count="1" selected="0">
            <x v="32"/>
          </reference>
        </references>
      </pivotArea>
    </format>
    <format dxfId="9">
      <pivotArea collapsedLevelsAreSubtotals="1" fieldPosition="0">
        <references count="1">
          <reference field="4" count="1">
            <x v="33"/>
          </reference>
        </references>
      </pivotArea>
    </format>
    <format dxfId="8">
      <pivotArea collapsedLevelsAreSubtotals="1" fieldPosition="0">
        <references count="2">
          <reference field="3" count="1">
            <x v="33"/>
          </reference>
          <reference field="4" count="1" selected="0">
            <x v="33"/>
          </reference>
        </references>
      </pivotArea>
    </format>
    <format dxfId="7">
      <pivotArea collapsedLevelsAreSubtotals="1" fieldPosition="0">
        <references count="2">
          <reference field="3" count="1">
            <x v="19"/>
          </reference>
          <reference field="4" count="1" selected="0">
            <x v="9"/>
          </reference>
        </references>
      </pivotArea>
    </format>
    <format dxfId="6">
      <pivotArea collapsedLevelsAreSubtotals="1" fieldPosition="0">
        <references count="2">
          <reference field="3" count="1">
            <x v="16"/>
          </reference>
          <reference field="4" count="1" selected="0">
            <x v="21"/>
          </reference>
        </references>
      </pivotArea>
    </format>
    <format dxfId="5">
      <pivotArea collapsedLevelsAreSubtotals="1" fieldPosition="0">
        <references count="1">
          <reference field="4" count="1">
            <x v="22"/>
          </reference>
        </references>
      </pivotArea>
    </format>
    <format dxfId="4">
      <pivotArea collapsedLevelsAreSubtotals="1" fieldPosition="0">
        <references count="2">
          <reference field="3" count="1">
            <x v="29"/>
          </reference>
          <reference field="4" count="1" selected="0">
            <x v="2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6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A3:B140" firstHeaderRow="1" firstDataRow="1" firstDataCol="1"/>
  <pivotFields count="7">
    <pivotField axis="axisRow" showAll="0" measureFilter="1" sortType="ascending">
      <items count="147">
        <item m="1" x="143"/>
        <item m="1" x="144"/>
        <item m="1" x="145"/>
        <item x="0"/>
        <item x="1"/>
        <item x="2"/>
        <item x="3"/>
        <item x="4"/>
        <item x="5"/>
        <item x="6"/>
        <item x="7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37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8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9"/>
        <item x="100"/>
        <item x="101"/>
        <item x="9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17"/>
        <item x="118"/>
        <item x="119"/>
        <item x="120"/>
        <item x="121"/>
        <item x="122"/>
        <item x="123"/>
        <item x="102"/>
        <item x="96"/>
        <item x="97"/>
        <item x="103"/>
        <item x="104"/>
        <item x="105"/>
        <item x="106"/>
        <item x="107"/>
        <item x="98"/>
        <item x="108"/>
        <item x="109"/>
        <item x="110"/>
        <item x="141"/>
        <item x="111"/>
        <item x="112"/>
        <item x="113"/>
        <item x="114"/>
        <item x="67"/>
        <item x="115"/>
        <item x="124"/>
        <item x="125"/>
        <item x="142"/>
        <item x="116"/>
        <item t="default"/>
      </items>
    </pivotField>
    <pivotField showAll="0"/>
    <pivotField showAll="0"/>
    <pivotField showAll="0"/>
    <pivotField showAll="0"/>
    <pivotField showAll="0"/>
    <pivotField dataField="1" numFmtId="165" showAll="0"/>
  </pivotFields>
  <rowFields count="1">
    <field x="0"/>
  </rowFields>
  <rowItems count="137">
    <i>
      <x v="3"/>
    </i>
    <i>
      <x v="4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1"/>
    </i>
    <i>
      <x v="52"/>
    </i>
    <i>
      <x v="53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 t="grand">
      <x/>
    </i>
  </rowItems>
  <colItems count="1">
    <i/>
  </colItems>
  <dataFields count="1">
    <dataField name="Sum of Revised Ending Balance" fld="6" baseField="0" baseItem="0" numFmtId="39"/>
  </dataFields>
  <formats count="4">
    <format dxfId="3">
      <pivotArea outline="0" collapsedLevelsAreSubtotals="1" fieldPosition="0"/>
    </format>
    <format dxfId="2">
      <pivotArea dataOnly="0" labelOnly="1" outline="0" axis="axisValues" fieldPosition="0"/>
    </format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filters count="1">
    <filter fld="0" type="valueNotEqual" evalOrder="-1" id="1" iMeasureFld="0">
      <autoFilter ref="A1">
        <filterColumn colId="0">
          <customFilters>
            <customFilter operator="notEqual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71"/>
  <sheetViews>
    <sheetView zoomScale="70" zoomScaleNormal="70" workbookViewId="0">
      <pane ySplit="8" topLeftCell="A469" activePane="bottomLeft" state="frozen"/>
      <selection pane="bottomLeft" activeCell="D491" sqref="D491"/>
    </sheetView>
  </sheetViews>
  <sheetFormatPr defaultRowHeight="15" x14ac:dyDescent="0.25"/>
  <cols>
    <col min="1" max="1" width="70.5703125" bestFit="1" customWidth="1"/>
    <col min="2" max="2" width="37" bestFit="1" customWidth="1"/>
    <col min="3" max="3" width="65.7109375" bestFit="1" customWidth="1"/>
    <col min="4" max="4" width="62.42578125" bestFit="1" customWidth="1"/>
    <col min="5" max="5" width="17.28515625" bestFit="1" customWidth="1"/>
    <col min="6" max="6" width="43" bestFit="1" customWidth="1"/>
    <col min="7" max="7" width="28.5703125" bestFit="1" customWidth="1"/>
    <col min="8" max="8" width="20.7109375" style="16" customWidth="1"/>
    <col min="9" max="9" width="17.42578125" bestFit="1" customWidth="1"/>
    <col min="10" max="10" width="20.42578125" style="2" bestFit="1" customWidth="1"/>
    <col min="11" max="11" width="12.85546875" bestFit="1" customWidth="1"/>
    <col min="12" max="12" width="17.28515625" customWidth="1"/>
    <col min="13" max="13" width="12.42578125" bestFit="1" customWidth="1"/>
    <col min="14" max="14" width="11.140625" customWidth="1"/>
    <col min="15" max="15" width="11.42578125" bestFit="1" customWidth="1"/>
  </cols>
  <sheetData>
    <row r="1" spans="1:11" s="5" customFormat="1" x14ac:dyDescent="0.25">
      <c r="A1" s="5" t="s">
        <v>0</v>
      </c>
      <c r="B1" s="5" t="s">
        <v>1</v>
      </c>
      <c r="F1" s="5">
        <v>1</v>
      </c>
      <c r="G1" s="5" t="s">
        <v>2</v>
      </c>
      <c r="H1" s="13"/>
      <c r="I1" s="8">
        <v>43201</v>
      </c>
      <c r="J1" s="5" t="s">
        <v>3</v>
      </c>
      <c r="K1" s="6" t="s">
        <v>920</v>
      </c>
    </row>
    <row r="2" spans="1:11" s="5" customFormat="1" x14ac:dyDescent="0.25">
      <c r="A2" s="5" t="s">
        <v>4</v>
      </c>
      <c r="H2" s="13"/>
      <c r="J2" s="6"/>
    </row>
    <row r="3" spans="1:11" s="5" customFormat="1" x14ac:dyDescent="0.25">
      <c r="A3" s="5" t="s">
        <v>5</v>
      </c>
      <c r="H3" s="13"/>
      <c r="J3" s="6"/>
    </row>
    <row r="4" spans="1:11" s="5" customFormat="1" x14ac:dyDescent="0.25">
      <c r="H4" s="13"/>
      <c r="J4" s="6"/>
    </row>
    <row r="5" spans="1:11" s="5" customFormat="1" x14ac:dyDescent="0.25">
      <c r="A5" s="5" t="s">
        <v>6</v>
      </c>
      <c r="B5" s="5" t="s">
        <v>7</v>
      </c>
      <c r="F5" s="8">
        <v>43100</v>
      </c>
      <c r="G5" s="5" t="s">
        <v>8</v>
      </c>
      <c r="H5" s="13" t="s">
        <v>9</v>
      </c>
      <c r="J5" s="6"/>
    </row>
    <row r="6" spans="1:11" s="5" customFormat="1" x14ac:dyDescent="0.25">
      <c r="A6" s="5" t="s">
        <v>10</v>
      </c>
      <c r="B6" s="5" t="s">
        <v>11</v>
      </c>
      <c r="F6" s="5" t="s">
        <v>12</v>
      </c>
      <c r="H6" s="13"/>
      <c r="J6" s="6"/>
    </row>
    <row r="7" spans="1:11" s="5" customFormat="1" ht="15.6" customHeight="1" x14ac:dyDescent="0.25">
      <c r="H7" s="13"/>
      <c r="J7" s="6"/>
    </row>
    <row r="8" spans="1:11" s="5" customFormat="1" x14ac:dyDescent="0.25">
      <c r="A8" s="5" t="s">
        <v>13</v>
      </c>
      <c r="B8" s="9" t="s">
        <v>663</v>
      </c>
      <c r="C8" s="5" t="s">
        <v>14</v>
      </c>
      <c r="D8" s="4" t="s">
        <v>664</v>
      </c>
      <c r="E8" s="4" t="s">
        <v>665</v>
      </c>
      <c r="F8" s="5" t="s">
        <v>16</v>
      </c>
      <c r="G8" s="9" t="s">
        <v>662</v>
      </c>
      <c r="H8" s="21" t="s">
        <v>661</v>
      </c>
      <c r="I8" s="9"/>
      <c r="J8" s="10"/>
    </row>
    <row r="9" spans="1:11" s="14" customFormat="1" x14ac:dyDescent="0.25">
      <c r="A9" s="14" t="s">
        <v>17</v>
      </c>
      <c r="B9" s="14" t="str">
        <f t="shared" ref="B9:B72" si="0">MID(A9,8,4)</f>
        <v>1005</v>
      </c>
      <c r="C9" s="14" t="s">
        <v>18</v>
      </c>
      <c r="D9" s="14" t="s">
        <v>666</v>
      </c>
      <c r="E9" s="14">
        <v>1</v>
      </c>
      <c r="F9" s="15">
        <v>310558.94</v>
      </c>
      <c r="H9" s="16">
        <f>+F9+G9</f>
        <v>310558.94</v>
      </c>
      <c r="J9" s="16"/>
    </row>
    <row r="10" spans="1:11" s="14" customFormat="1" x14ac:dyDescent="0.25">
      <c r="A10" s="14" t="s">
        <v>19</v>
      </c>
      <c r="B10" s="14" t="str">
        <f t="shared" si="0"/>
        <v>1005</v>
      </c>
      <c r="C10" s="14" t="s">
        <v>20</v>
      </c>
      <c r="D10" s="14" t="s">
        <v>666</v>
      </c>
      <c r="E10" s="14">
        <v>1</v>
      </c>
      <c r="F10" s="15">
        <v>10556.29</v>
      </c>
      <c r="H10" s="16">
        <f t="shared" ref="H10:H72" si="1">+F10+G10</f>
        <v>10556.29</v>
      </c>
      <c r="J10" s="16"/>
    </row>
    <row r="11" spans="1:11" s="14" customFormat="1" x14ac:dyDescent="0.25">
      <c r="A11" s="14" t="s">
        <v>921</v>
      </c>
      <c r="B11" s="14" t="str">
        <f t="shared" si="0"/>
        <v>1005</v>
      </c>
      <c r="C11" s="14" t="s">
        <v>933</v>
      </c>
      <c r="D11" s="14" t="s">
        <v>666</v>
      </c>
      <c r="E11" s="14">
        <v>1</v>
      </c>
      <c r="F11" s="15">
        <v>168380.71</v>
      </c>
      <c r="H11" s="16">
        <f t="shared" si="1"/>
        <v>168380.71</v>
      </c>
      <c r="J11" s="16"/>
    </row>
    <row r="12" spans="1:11" s="14" customFormat="1" x14ac:dyDescent="0.25">
      <c r="A12" s="14" t="s">
        <v>21</v>
      </c>
      <c r="B12" s="14" t="str">
        <f t="shared" si="0"/>
        <v>1100</v>
      </c>
      <c r="C12" s="14" t="s">
        <v>22</v>
      </c>
      <c r="D12" s="14" t="s">
        <v>676</v>
      </c>
      <c r="E12" s="14">
        <v>2</v>
      </c>
      <c r="F12" s="15">
        <v>2619978.69</v>
      </c>
      <c r="G12" s="14">
        <v>34727.440000000002</v>
      </c>
      <c r="H12" s="16">
        <f t="shared" si="1"/>
        <v>2654706.13</v>
      </c>
      <c r="J12" s="16"/>
    </row>
    <row r="13" spans="1:11" s="14" customFormat="1" x14ac:dyDescent="0.25">
      <c r="A13" s="14" t="s">
        <v>963</v>
      </c>
      <c r="B13" s="14" t="str">
        <f t="shared" si="0"/>
        <v>1100</v>
      </c>
      <c r="C13" s="14" t="s">
        <v>977</v>
      </c>
      <c r="D13" s="14" t="s">
        <v>676</v>
      </c>
      <c r="E13" s="14">
        <v>2</v>
      </c>
      <c r="F13" s="15">
        <v>0</v>
      </c>
      <c r="H13" s="16">
        <f t="shared" si="1"/>
        <v>0</v>
      </c>
      <c r="J13" s="16"/>
    </row>
    <row r="14" spans="1:11" s="14" customFormat="1" x14ac:dyDescent="0.25">
      <c r="A14" s="14" t="s">
        <v>23</v>
      </c>
      <c r="B14" s="14" t="str">
        <f t="shared" si="0"/>
        <v>1103</v>
      </c>
      <c r="C14" s="14" t="s">
        <v>24</v>
      </c>
      <c r="D14" s="14" t="s">
        <v>948</v>
      </c>
      <c r="E14" s="14">
        <v>11</v>
      </c>
      <c r="F14" s="15">
        <v>0</v>
      </c>
      <c r="H14" s="16">
        <f t="shared" si="1"/>
        <v>0</v>
      </c>
      <c r="J14" s="16"/>
    </row>
    <row r="15" spans="1:11" s="14" customFormat="1" x14ac:dyDescent="0.25">
      <c r="A15" s="14" t="s">
        <v>25</v>
      </c>
      <c r="B15" s="14" t="str">
        <f t="shared" si="0"/>
        <v>1105</v>
      </c>
      <c r="C15" s="14" t="s">
        <v>26</v>
      </c>
      <c r="D15" s="14" t="s">
        <v>676</v>
      </c>
      <c r="E15" s="14">
        <v>2</v>
      </c>
      <c r="F15" s="15">
        <v>258941.91</v>
      </c>
      <c r="H15" s="16">
        <f t="shared" si="1"/>
        <v>258941.91</v>
      </c>
      <c r="J15" s="16"/>
    </row>
    <row r="16" spans="1:11" s="14" customFormat="1" x14ac:dyDescent="0.25">
      <c r="A16" s="14" t="s">
        <v>835</v>
      </c>
      <c r="B16" s="14" t="str">
        <f t="shared" si="0"/>
        <v>1110</v>
      </c>
      <c r="C16" s="14" t="s">
        <v>871</v>
      </c>
      <c r="D16" s="14" t="s">
        <v>676</v>
      </c>
      <c r="E16" s="14">
        <v>2</v>
      </c>
      <c r="F16" s="15">
        <v>0</v>
      </c>
      <c r="H16" s="16">
        <f t="shared" si="1"/>
        <v>0</v>
      </c>
      <c r="J16" s="16"/>
    </row>
    <row r="17" spans="1:10" s="14" customFormat="1" x14ac:dyDescent="0.25">
      <c r="A17" s="14" t="s">
        <v>836</v>
      </c>
      <c r="B17" s="14" t="str">
        <f t="shared" si="0"/>
        <v>1110</v>
      </c>
      <c r="C17" s="14" t="s">
        <v>872</v>
      </c>
      <c r="D17" s="14" t="s">
        <v>676</v>
      </c>
      <c r="E17" s="14">
        <v>2</v>
      </c>
      <c r="F17" s="15">
        <v>0</v>
      </c>
      <c r="H17" s="16">
        <f t="shared" si="1"/>
        <v>0</v>
      </c>
      <c r="J17" s="16"/>
    </row>
    <row r="18" spans="1:10" s="14" customFormat="1" x14ac:dyDescent="0.25">
      <c r="A18" s="14" t="s">
        <v>27</v>
      </c>
      <c r="B18" s="14" t="str">
        <f t="shared" si="0"/>
        <v>1120</v>
      </c>
      <c r="C18" s="14" t="s">
        <v>28</v>
      </c>
      <c r="D18" s="14" t="s">
        <v>677</v>
      </c>
      <c r="E18" s="14">
        <v>3</v>
      </c>
      <c r="F18" s="15">
        <v>3545288.34</v>
      </c>
      <c r="H18" s="16">
        <f t="shared" si="1"/>
        <v>3545288.34</v>
      </c>
      <c r="J18" s="16"/>
    </row>
    <row r="19" spans="1:10" s="14" customFormat="1" x14ac:dyDescent="0.25">
      <c r="A19" s="14" t="s">
        <v>29</v>
      </c>
      <c r="B19" s="14" t="str">
        <f t="shared" si="0"/>
        <v>1130</v>
      </c>
      <c r="C19" s="14" t="s">
        <v>30</v>
      </c>
      <c r="D19" s="14" t="s">
        <v>676</v>
      </c>
      <c r="E19" s="14">
        <v>2</v>
      </c>
      <c r="F19" s="15">
        <v>-20000</v>
      </c>
      <c r="H19" s="16">
        <f t="shared" si="1"/>
        <v>-20000</v>
      </c>
      <c r="J19" s="16"/>
    </row>
    <row r="20" spans="1:10" s="14" customFormat="1" x14ac:dyDescent="0.25">
      <c r="A20" s="14" t="s">
        <v>31</v>
      </c>
      <c r="B20" s="14" t="str">
        <f t="shared" si="0"/>
        <v>1180</v>
      </c>
      <c r="C20" s="14" t="s">
        <v>32</v>
      </c>
      <c r="D20" s="14" t="s">
        <v>678</v>
      </c>
      <c r="E20" s="14">
        <v>5</v>
      </c>
      <c r="F20" s="15">
        <v>114014.04</v>
      </c>
      <c r="H20" s="16">
        <f t="shared" si="1"/>
        <v>114014.04</v>
      </c>
      <c r="J20" s="16"/>
    </row>
    <row r="21" spans="1:10" s="14" customFormat="1" x14ac:dyDescent="0.25">
      <c r="A21" s="14" t="s">
        <v>33</v>
      </c>
      <c r="B21" s="50" t="s">
        <v>997</v>
      </c>
      <c r="C21" s="14" t="s">
        <v>34</v>
      </c>
      <c r="D21" s="14" t="s">
        <v>949</v>
      </c>
      <c r="E21" s="14">
        <v>14</v>
      </c>
      <c r="F21" s="15">
        <v>-4854649.53</v>
      </c>
      <c r="H21" s="16">
        <f t="shared" si="1"/>
        <v>-4854649.53</v>
      </c>
      <c r="J21" s="16"/>
    </row>
    <row r="22" spans="1:10" s="14" customFormat="1" x14ac:dyDescent="0.25">
      <c r="A22" s="14" t="s">
        <v>35</v>
      </c>
      <c r="B22" s="50" t="s">
        <v>997</v>
      </c>
      <c r="C22" s="14" t="s">
        <v>36</v>
      </c>
      <c r="D22" s="14" t="s">
        <v>949</v>
      </c>
      <c r="E22" s="14">
        <v>14</v>
      </c>
      <c r="F22" s="15">
        <v>3605178.61</v>
      </c>
      <c r="G22" s="14">
        <f>42291.67</f>
        <v>42291.67</v>
      </c>
      <c r="H22" s="16">
        <f t="shared" si="1"/>
        <v>3647470.28</v>
      </c>
      <c r="J22" s="16"/>
    </row>
    <row r="23" spans="1:10" s="14" customFormat="1" x14ac:dyDescent="0.25">
      <c r="A23" s="14" t="s">
        <v>37</v>
      </c>
      <c r="B23" s="50" t="s">
        <v>704</v>
      </c>
      <c r="C23" s="14" t="s">
        <v>38</v>
      </c>
      <c r="D23" s="14" t="s">
        <v>676</v>
      </c>
      <c r="E23" s="14">
        <v>2</v>
      </c>
      <c r="F23" s="15">
        <v>0.2</v>
      </c>
      <c r="H23" s="16">
        <f t="shared" si="1"/>
        <v>0.2</v>
      </c>
      <c r="J23" s="16"/>
    </row>
    <row r="24" spans="1:10" s="14" customFormat="1" x14ac:dyDescent="0.25">
      <c r="A24" s="14" t="s">
        <v>39</v>
      </c>
      <c r="B24" s="14" t="str">
        <f t="shared" si="0"/>
        <v>1330</v>
      </c>
      <c r="C24" s="14" t="s">
        <v>40</v>
      </c>
      <c r="D24" s="14" t="s">
        <v>705</v>
      </c>
      <c r="E24" s="14">
        <v>4</v>
      </c>
      <c r="F24" s="15">
        <v>431949.91</v>
      </c>
      <c r="H24" s="16">
        <f t="shared" si="1"/>
        <v>431949.91</v>
      </c>
      <c r="J24" s="16"/>
    </row>
    <row r="25" spans="1:10" s="14" customFormat="1" x14ac:dyDescent="0.25">
      <c r="A25" s="14" t="s">
        <v>41</v>
      </c>
      <c r="B25" s="14" t="str">
        <f t="shared" si="0"/>
        <v>1340</v>
      </c>
      <c r="C25" s="14" t="s">
        <v>42</v>
      </c>
      <c r="D25" s="14" t="s">
        <v>705</v>
      </c>
      <c r="E25" s="14">
        <v>4</v>
      </c>
      <c r="F25" s="15">
        <v>956.34</v>
      </c>
      <c r="H25" s="16">
        <f t="shared" si="1"/>
        <v>956.34</v>
      </c>
      <c r="J25" s="16"/>
    </row>
    <row r="26" spans="1:10" s="14" customFormat="1" x14ac:dyDescent="0.25">
      <c r="A26" s="14" t="s">
        <v>43</v>
      </c>
      <c r="B26" s="14" t="str">
        <f t="shared" si="0"/>
        <v>1508</v>
      </c>
      <c r="C26" s="14" t="s">
        <v>44</v>
      </c>
      <c r="D26" s="14" t="s">
        <v>957</v>
      </c>
      <c r="E26" s="14">
        <v>23</v>
      </c>
      <c r="F26" s="15">
        <v>-4.4800000000000004</v>
      </c>
      <c r="H26" s="16">
        <f t="shared" si="1"/>
        <v>-4.4800000000000004</v>
      </c>
      <c r="J26" s="16"/>
    </row>
    <row r="27" spans="1:10" s="14" customFormat="1" x14ac:dyDescent="0.25">
      <c r="A27" s="14" t="s">
        <v>45</v>
      </c>
      <c r="B27" s="14" t="str">
        <f t="shared" si="0"/>
        <v>1508</v>
      </c>
      <c r="C27" s="14" t="s">
        <v>46</v>
      </c>
      <c r="D27" s="14" t="s">
        <v>947</v>
      </c>
      <c r="E27" s="14">
        <v>10</v>
      </c>
      <c r="F27" s="15">
        <v>504.24</v>
      </c>
      <c r="H27" s="16">
        <f t="shared" si="1"/>
        <v>504.24</v>
      </c>
      <c r="J27" s="16"/>
    </row>
    <row r="28" spans="1:10" s="14" customFormat="1" x14ac:dyDescent="0.25">
      <c r="A28" s="14" t="s">
        <v>47</v>
      </c>
      <c r="B28" s="14" t="str">
        <f t="shared" si="0"/>
        <v>1508</v>
      </c>
      <c r="C28" s="14" t="s">
        <v>48</v>
      </c>
      <c r="D28" s="14" t="s">
        <v>947</v>
      </c>
      <c r="E28" s="14">
        <v>10</v>
      </c>
      <c r="F28" s="15">
        <v>1768.31</v>
      </c>
      <c r="H28" s="16">
        <f t="shared" si="1"/>
        <v>1768.31</v>
      </c>
      <c r="J28" s="16"/>
    </row>
    <row r="29" spans="1:10" s="14" customFormat="1" x14ac:dyDescent="0.25">
      <c r="A29" s="14" t="s">
        <v>922</v>
      </c>
      <c r="B29" s="14" t="str">
        <f t="shared" si="0"/>
        <v>1508</v>
      </c>
      <c r="C29" s="14" t="s">
        <v>934</v>
      </c>
      <c r="D29" s="14" t="s">
        <v>947</v>
      </c>
      <c r="E29" s="14">
        <v>10</v>
      </c>
      <c r="F29" s="15">
        <v>-89306.28</v>
      </c>
      <c r="H29" s="16">
        <f t="shared" si="1"/>
        <v>-89306.28</v>
      </c>
      <c r="J29" s="16"/>
    </row>
    <row r="30" spans="1:10" s="14" customFormat="1" x14ac:dyDescent="0.25">
      <c r="A30" s="14" t="s">
        <v>49</v>
      </c>
      <c r="B30" s="14" t="str">
        <f t="shared" si="0"/>
        <v>1508</v>
      </c>
      <c r="C30" s="14" t="s">
        <v>50</v>
      </c>
      <c r="D30" s="14" t="s">
        <v>947</v>
      </c>
      <c r="E30" s="14">
        <v>10</v>
      </c>
      <c r="F30" s="15">
        <v>62887</v>
      </c>
      <c r="H30" s="16">
        <f t="shared" si="1"/>
        <v>62887</v>
      </c>
      <c r="J30" s="16"/>
    </row>
    <row r="31" spans="1:10" s="14" customFormat="1" x14ac:dyDescent="0.25">
      <c r="A31" s="14" t="s">
        <v>51</v>
      </c>
      <c r="B31" s="14" t="str">
        <f t="shared" si="0"/>
        <v>1518</v>
      </c>
      <c r="C31" s="14" t="s">
        <v>52</v>
      </c>
      <c r="D31" s="14" t="s">
        <v>947</v>
      </c>
      <c r="E31" s="14">
        <v>10</v>
      </c>
      <c r="F31" s="15">
        <v>16324.81</v>
      </c>
      <c r="H31" s="16">
        <f t="shared" si="1"/>
        <v>16324.81</v>
      </c>
      <c r="J31" s="16"/>
    </row>
    <row r="32" spans="1:10" s="14" customFormat="1" x14ac:dyDescent="0.25">
      <c r="A32" s="14" t="s">
        <v>53</v>
      </c>
      <c r="B32" s="14" t="str">
        <f t="shared" si="0"/>
        <v>1518</v>
      </c>
      <c r="C32" s="14" t="s">
        <v>54</v>
      </c>
      <c r="D32" s="14" t="s">
        <v>947</v>
      </c>
      <c r="E32" s="14">
        <v>10</v>
      </c>
      <c r="F32" s="15">
        <v>-1243</v>
      </c>
      <c r="H32" s="16">
        <f t="shared" si="1"/>
        <v>-1243</v>
      </c>
      <c r="J32" s="16"/>
    </row>
    <row r="33" spans="1:10" s="14" customFormat="1" x14ac:dyDescent="0.25">
      <c r="A33" s="14" t="s">
        <v>55</v>
      </c>
      <c r="B33" s="50" t="s">
        <v>919</v>
      </c>
      <c r="C33" s="14" t="s">
        <v>56</v>
      </c>
      <c r="D33" s="14" t="s">
        <v>957</v>
      </c>
      <c r="E33" s="14">
        <v>23</v>
      </c>
      <c r="F33" s="15">
        <v>-82.22</v>
      </c>
      <c r="H33" s="16">
        <f t="shared" si="1"/>
        <v>-82.22</v>
      </c>
      <c r="J33" s="16"/>
    </row>
    <row r="34" spans="1:10" s="14" customFormat="1" x14ac:dyDescent="0.25">
      <c r="A34" s="14" t="s">
        <v>57</v>
      </c>
      <c r="B34" s="14" t="str">
        <f t="shared" si="0"/>
        <v>1548</v>
      </c>
      <c r="C34" s="14" t="s">
        <v>58</v>
      </c>
      <c r="D34" s="14" t="s">
        <v>947</v>
      </c>
      <c r="E34" s="14">
        <v>10</v>
      </c>
      <c r="F34" s="15">
        <v>20972.39</v>
      </c>
      <c r="H34" s="16">
        <f t="shared" si="1"/>
        <v>20972.39</v>
      </c>
      <c r="J34" s="16"/>
    </row>
    <row r="35" spans="1:10" s="14" customFormat="1" x14ac:dyDescent="0.25">
      <c r="A35" s="14" t="s">
        <v>59</v>
      </c>
      <c r="B35" s="14" t="str">
        <f t="shared" si="0"/>
        <v>1548</v>
      </c>
      <c r="C35" s="14" t="s">
        <v>60</v>
      </c>
      <c r="D35" s="14" t="s">
        <v>947</v>
      </c>
      <c r="E35" s="14">
        <v>10</v>
      </c>
      <c r="F35" s="15">
        <v>-3898.05</v>
      </c>
      <c r="H35" s="16">
        <f t="shared" si="1"/>
        <v>-3898.05</v>
      </c>
      <c r="J35" s="16"/>
    </row>
    <row r="36" spans="1:10" s="14" customFormat="1" x14ac:dyDescent="0.25">
      <c r="A36" s="14" t="s">
        <v>61</v>
      </c>
      <c r="B36" s="14" t="str">
        <f t="shared" si="0"/>
        <v>1550</v>
      </c>
      <c r="C36" s="14" t="s">
        <v>62</v>
      </c>
      <c r="D36" s="14" t="s">
        <v>947</v>
      </c>
      <c r="E36" s="14">
        <v>10</v>
      </c>
      <c r="F36" s="15">
        <v>1606199.06</v>
      </c>
      <c r="H36" s="16">
        <f t="shared" si="1"/>
        <v>1606199.06</v>
      </c>
      <c r="J36" s="16"/>
    </row>
    <row r="37" spans="1:10" s="14" customFormat="1" x14ac:dyDescent="0.25">
      <c r="A37" s="14" t="s">
        <v>63</v>
      </c>
      <c r="B37" s="14" t="str">
        <f t="shared" si="0"/>
        <v>1550</v>
      </c>
      <c r="C37" s="14" t="s">
        <v>64</v>
      </c>
      <c r="D37" s="14" t="s">
        <v>947</v>
      </c>
      <c r="E37" s="14">
        <v>10</v>
      </c>
      <c r="F37" s="15">
        <v>53800.38</v>
      </c>
      <c r="H37" s="16">
        <f t="shared" si="1"/>
        <v>53800.38</v>
      </c>
      <c r="J37" s="16"/>
    </row>
    <row r="38" spans="1:10" s="14" customFormat="1" x14ac:dyDescent="0.25">
      <c r="A38" s="14" t="s">
        <v>65</v>
      </c>
      <c r="B38" s="14" t="str">
        <f t="shared" si="0"/>
        <v>1551</v>
      </c>
      <c r="C38" s="14" t="s">
        <v>66</v>
      </c>
      <c r="D38" s="14" t="s">
        <v>947</v>
      </c>
      <c r="E38" s="14">
        <v>10</v>
      </c>
      <c r="F38" s="15">
        <v>-11638.9</v>
      </c>
      <c r="H38" s="16">
        <f t="shared" si="1"/>
        <v>-11638.9</v>
      </c>
      <c r="J38" s="16"/>
    </row>
    <row r="39" spans="1:10" s="14" customFormat="1" x14ac:dyDescent="0.25">
      <c r="A39" s="14" t="s">
        <v>67</v>
      </c>
      <c r="B39" s="14" t="str">
        <f t="shared" si="0"/>
        <v>1551</v>
      </c>
      <c r="C39" s="14" t="s">
        <v>68</v>
      </c>
      <c r="D39" s="14" t="s">
        <v>947</v>
      </c>
      <c r="E39" s="14">
        <v>10</v>
      </c>
      <c r="F39" s="15">
        <v>-525.88</v>
      </c>
      <c r="H39" s="16">
        <f t="shared" si="1"/>
        <v>-525.88</v>
      </c>
      <c r="J39" s="16"/>
    </row>
    <row r="40" spans="1:10" s="14" customFormat="1" x14ac:dyDescent="0.25">
      <c r="A40" s="14" t="s">
        <v>69</v>
      </c>
      <c r="B40" s="14" t="str">
        <f t="shared" si="0"/>
        <v>1580</v>
      </c>
      <c r="C40" s="14" t="s">
        <v>70</v>
      </c>
      <c r="D40" s="14" t="s">
        <v>957</v>
      </c>
      <c r="E40" s="14">
        <v>23</v>
      </c>
      <c r="F40" s="15">
        <v>-736196.08</v>
      </c>
      <c r="H40" s="16">
        <f t="shared" si="1"/>
        <v>-736196.08</v>
      </c>
      <c r="J40" s="17"/>
    </row>
    <row r="41" spans="1:10" s="14" customFormat="1" x14ac:dyDescent="0.25">
      <c r="A41" s="14" t="s">
        <v>71</v>
      </c>
      <c r="B41" s="14" t="str">
        <f t="shared" si="0"/>
        <v>1580</v>
      </c>
      <c r="C41" s="14" t="s">
        <v>72</v>
      </c>
      <c r="D41" s="14" t="s">
        <v>957</v>
      </c>
      <c r="E41" s="14">
        <v>23</v>
      </c>
      <c r="F41" s="15">
        <v>-36425.79</v>
      </c>
      <c r="H41" s="16">
        <f t="shared" si="1"/>
        <v>-36425.79</v>
      </c>
      <c r="J41" s="17"/>
    </row>
    <row r="42" spans="1:10" s="14" customFormat="1" x14ac:dyDescent="0.25">
      <c r="A42" s="14" t="s">
        <v>73</v>
      </c>
      <c r="B42" s="14" t="str">
        <f t="shared" si="0"/>
        <v>1580</v>
      </c>
      <c r="C42" s="14" t="s">
        <v>74</v>
      </c>
      <c r="D42" s="14" t="s">
        <v>947</v>
      </c>
      <c r="E42" s="14">
        <v>10</v>
      </c>
      <c r="F42" s="15">
        <v>60433.06</v>
      </c>
      <c r="H42" s="16">
        <f t="shared" si="1"/>
        <v>60433.06</v>
      </c>
      <c r="J42" s="17"/>
    </row>
    <row r="43" spans="1:10" s="14" customFormat="1" x14ac:dyDescent="0.25">
      <c r="A43" s="14" t="s">
        <v>75</v>
      </c>
      <c r="B43" s="14" t="str">
        <f t="shared" si="0"/>
        <v>1580</v>
      </c>
      <c r="C43" s="14" t="s">
        <v>76</v>
      </c>
      <c r="D43" s="14" t="s">
        <v>947</v>
      </c>
      <c r="E43" s="14">
        <v>10</v>
      </c>
      <c r="F43" s="15">
        <v>5079.67</v>
      </c>
      <c r="H43" s="16">
        <f t="shared" si="1"/>
        <v>5079.67</v>
      </c>
      <c r="J43" s="17"/>
    </row>
    <row r="44" spans="1:10" s="14" customFormat="1" x14ac:dyDescent="0.25">
      <c r="A44" s="14" t="s">
        <v>837</v>
      </c>
      <c r="B44" s="14" t="str">
        <f t="shared" si="0"/>
        <v>1580</v>
      </c>
      <c r="C44" s="14" t="s">
        <v>873</v>
      </c>
      <c r="D44" s="14" t="s">
        <v>947</v>
      </c>
      <c r="E44" s="14">
        <v>10</v>
      </c>
      <c r="F44" s="15">
        <v>0.06</v>
      </c>
      <c r="H44" s="16">
        <f t="shared" si="1"/>
        <v>0.06</v>
      </c>
      <c r="J44" s="17"/>
    </row>
    <row r="45" spans="1:10" s="14" customFormat="1" x14ac:dyDescent="0.25">
      <c r="A45" s="14" t="s">
        <v>838</v>
      </c>
      <c r="B45" s="14" t="str">
        <f t="shared" si="0"/>
        <v>1580</v>
      </c>
      <c r="C45" s="14" t="s">
        <v>874</v>
      </c>
      <c r="D45" s="14" t="s">
        <v>947</v>
      </c>
      <c r="E45" s="14">
        <v>10</v>
      </c>
      <c r="F45" s="15">
        <v>9.31</v>
      </c>
      <c r="H45" s="16">
        <f t="shared" si="1"/>
        <v>9.31</v>
      </c>
      <c r="J45" s="17"/>
    </row>
    <row r="46" spans="1:10" s="14" customFormat="1" x14ac:dyDescent="0.25">
      <c r="A46" s="14" t="s">
        <v>77</v>
      </c>
      <c r="B46" s="14" t="str">
        <f t="shared" si="0"/>
        <v>1584</v>
      </c>
      <c r="C46" s="14" t="s">
        <v>78</v>
      </c>
      <c r="D46" s="14" t="s">
        <v>957</v>
      </c>
      <c r="E46" s="14">
        <v>23</v>
      </c>
      <c r="F46" s="15">
        <v>105477.45</v>
      </c>
      <c r="H46" s="16">
        <f t="shared" si="1"/>
        <v>105477.45</v>
      </c>
      <c r="J46" s="17"/>
    </row>
    <row r="47" spans="1:10" s="14" customFormat="1" x14ac:dyDescent="0.25">
      <c r="A47" s="14" t="s">
        <v>79</v>
      </c>
      <c r="B47" s="14" t="str">
        <f t="shared" si="0"/>
        <v>1584</v>
      </c>
      <c r="C47" s="14" t="s">
        <v>80</v>
      </c>
      <c r="D47" s="14" t="s">
        <v>957</v>
      </c>
      <c r="E47" s="14">
        <v>23</v>
      </c>
      <c r="F47" s="15">
        <v>2248.69</v>
      </c>
      <c r="H47" s="16">
        <f t="shared" si="1"/>
        <v>2248.69</v>
      </c>
      <c r="J47" s="17"/>
    </row>
    <row r="48" spans="1:10" s="14" customFormat="1" x14ac:dyDescent="0.25">
      <c r="A48" s="14" t="s">
        <v>81</v>
      </c>
      <c r="B48" s="14" t="str">
        <f t="shared" si="0"/>
        <v>1586</v>
      </c>
      <c r="C48" s="14" t="s">
        <v>82</v>
      </c>
      <c r="D48" s="14" t="s">
        <v>947</v>
      </c>
      <c r="E48" s="14">
        <v>10</v>
      </c>
      <c r="F48" s="15">
        <v>185753.84</v>
      </c>
      <c r="H48" s="16">
        <f t="shared" si="1"/>
        <v>185753.84</v>
      </c>
      <c r="J48" s="17"/>
    </row>
    <row r="49" spans="1:10" s="14" customFormat="1" x14ac:dyDescent="0.25">
      <c r="A49" s="14" t="s">
        <v>83</v>
      </c>
      <c r="B49" s="14" t="str">
        <f t="shared" si="0"/>
        <v>1586</v>
      </c>
      <c r="C49" s="14" t="s">
        <v>84</v>
      </c>
      <c r="D49" s="14" t="s">
        <v>947</v>
      </c>
      <c r="E49" s="14">
        <v>10</v>
      </c>
      <c r="F49" s="15">
        <v>5989.22</v>
      </c>
      <c r="H49" s="16">
        <f t="shared" si="1"/>
        <v>5989.22</v>
      </c>
      <c r="J49" s="17"/>
    </row>
    <row r="50" spans="1:10" s="14" customFormat="1" x14ac:dyDescent="0.25">
      <c r="A50" s="14" t="s">
        <v>85</v>
      </c>
      <c r="B50" s="14" t="str">
        <f t="shared" si="0"/>
        <v>1588</v>
      </c>
      <c r="C50" s="14" t="s">
        <v>86</v>
      </c>
      <c r="D50" s="14" t="s">
        <v>957</v>
      </c>
      <c r="E50" s="14">
        <v>23</v>
      </c>
      <c r="F50" s="15">
        <v>-293326.09999999998</v>
      </c>
      <c r="H50" s="16">
        <f t="shared" si="1"/>
        <v>-293326.09999999998</v>
      </c>
      <c r="J50" s="17"/>
    </row>
    <row r="51" spans="1:10" s="14" customFormat="1" x14ac:dyDescent="0.25">
      <c r="A51" s="14" t="s">
        <v>87</v>
      </c>
      <c r="B51" s="14" t="str">
        <f t="shared" si="0"/>
        <v>1588</v>
      </c>
      <c r="C51" s="14" t="s">
        <v>88</v>
      </c>
      <c r="D51" s="14" t="s">
        <v>957</v>
      </c>
      <c r="E51" s="14">
        <v>23</v>
      </c>
      <c r="F51" s="15">
        <v>1181.72</v>
      </c>
      <c r="H51" s="16">
        <f t="shared" si="1"/>
        <v>1181.72</v>
      </c>
      <c r="J51" s="17"/>
    </row>
    <row r="52" spans="1:10" s="14" customFormat="1" x14ac:dyDescent="0.25">
      <c r="A52" s="14" t="s">
        <v>89</v>
      </c>
      <c r="B52" s="14" t="str">
        <f t="shared" si="0"/>
        <v>1589</v>
      </c>
      <c r="C52" s="14" t="s">
        <v>90</v>
      </c>
      <c r="D52" s="14" t="s">
        <v>957</v>
      </c>
      <c r="E52" s="14">
        <v>23</v>
      </c>
      <c r="F52" s="15">
        <v>-1048943.8999999999</v>
      </c>
      <c r="H52" s="16">
        <f t="shared" si="1"/>
        <v>-1048943.8999999999</v>
      </c>
      <c r="J52" s="17"/>
    </row>
    <row r="53" spans="1:10" s="14" customFormat="1" x14ac:dyDescent="0.25">
      <c r="A53" s="14" t="s">
        <v>91</v>
      </c>
      <c r="B53" s="14" t="str">
        <f t="shared" si="0"/>
        <v>1589</v>
      </c>
      <c r="C53" s="14" t="s">
        <v>92</v>
      </c>
      <c r="D53" s="14" t="s">
        <v>957</v>
      </c>
      <c r="E53" s="14">
        <v>23</v>
      </c>
      <c r="F53" s="15">
        <v>-39690.06</v>
      </c>
      <c r="H53" s="16">
        <f t="shared" si="1"/>
        <v>-39690.06</v>
      </c>
      <c r="J53" s="17"/>
    </row>
    <row r="54" spans="1:10" s="14" customFormat="1" x14ac:dyDescent="0.25">
      <c r="A54" s="14" t="s">
        <v>839</v>
      </c>
      <c r="B54" s="14" t="str">
        <f t="shared" si="0"/>
        <v>1589</v>
      </c>
      <c r="C54" s="14" t="s">
        <v>875</v>
      </c>
      <c r="D54" s="14" t="s">
        <v>957</v>
      </c>
      <c r="E54" s="14">
        <v>23</v>
      </c>
      <c r="F54" s="15">
        <v>-0.11</v>
      </c>
      <c r="H54" s="16">
        <f t="shared" si="1"/>
        <v>-0.11</v>
      </c>
      <c r="J54" s="17"/>
    </row>
    <row r="55" spans="1:10" s="14" customFormat="1" x14ac:dyDescent="0.25">
      <c r="A55" s="14" t="s">
        <v>840</v>
      </c>
      <c r="B55" s="14" t="str">
        <f t="shared" si="0"/>
        <v>1589</v>
      </c>
      <c r="C55" s="14" t="s">
        <v>876</v>
      </c>
      <c r="D55" s="14" t="s">
        <v>957</v>
      </c>
      <c r="E55" s="14">
        <v>23</v>
      </c>
      <c r="F55" s="15">
        <v>3800.51</v>
      </c>
      <c r="H55" s="16">
        <f t="shared" si="1"/>
        <v>3800.51</v>
      </c>
      <c r="J55" s="17"/>
    </row>
    <row r="56" spans="1:10" s="14" customFormat="1" x14ac:dyDescent="0.25">
      <c r="A56" s="14" t="s">
        <v>964</v>
      </c>
      <c r="B56" s="14" t="str">
        <f t="shared" si="0"/>
        <v>1592</v>
      </c>
      <c r="C56" s="14" t="s">
        <v>978</v>
      </c>
      <c r="D56" s="14" t="s">
        <v>957</v>
      </c>
      <c r="E56" s="14">
        <v>23</v>
      </c>
      <c r="F56" s="15">
        <v>-32755.83</v>
      </c>
      <c r="H56" s="16">
        <f t="shared" si="1"/>
        <v>-32755.83</v>
      </c>
      <c r="J56" s="17"/>
    </row>
    <row r="57" spans="1:10" s="14" customFormat="1" x14ac:dyDescent="0.25">
      <c r="A57" s="14" t="s">
        <v>93</v>
      </c>
      <c r="B57" s="14" t="str">
        <f t="shared" si="0"/>
        <v>1595</v>
      </c>
      <c r="C57" s="14" t="s">
        <v>94</v>
      </c>
      <c r="D57" s="14" t="s">
        <v>947</v>
      </c>
      <c r="E57" s="14">
        <v>10</v>
      </c>
      <c r="F57" s="15">
        <v>-57392.67</v>
      </c>
      <c r="H57" s="16">
        <f t="shared" si="1"/>
        <v>-57392.67</v>
      </c>
      <c r="J57" s="17"/>
    </row>
    <row r="58" spans="1:10" s="14" customFormat="1" x14ac:dyDescent="0.25">
      <c r="A58" s="14" t="s">
        <v>95</v>
      </c>
      <c r="B58" s="14" t="str">
        <f t="shared" si="0"/>
        <v>1595</v>
      </c>
      <c r="C58" s="14" t="s">
        <v>96</v>
      </c>
      <c r="D58" s="14" t="s">
        <v>947</v>
      </c>
      <c r="E58" s="14">
        <v>10</v>
      </c>
      <c r="F58" s="15">
        <v>170827.1</v>
      </c>
      <c r="H58" s="16">
        <f t="shared" si="1"/>
        <v>170827.1</v>
      </c>
      <c r="J58" s="17"/>
    </row>
    <row r="59" spans="1:10" s="14" customFormat="1" x14ac:dyDescent="0.25">
      <c r="A59" s="14" t="s">
        <v>97</v>
      </c>
      <c r="B59" s="14" t="str">
        <f t="shared" si="0"/>
        <v>1595</v>
      </c>
      <c r="C59" s="14" t="s">
        <v>98</v>
      </c>
      <c r="D59" s="14" t="s">
        <v>947</v>
      </c>
      <c r="E59" s="14">
        <v>10</v>
      </c>
      <c r="F59" s="15">
        <v>-14056.43</v>
      </c>
      <c r="H59" s="16">
        <f t="shared" si="1"/>
        <v>-14056.43</v>
      </c>
      <c r="J59" s="17"/>
    </row>
    <row r="60" spans="1:10" s="14" customFormat="1" x14ac:dyDescent="0.25">
      <c r="A60" s="14" t="s">
        <v>99</v>
      </c>
      <c r="B60" s="14" t="str">
        <f t="shared" si="0"/>
        <v>1595</v>
      </c>
      <c r="C60" s="14" t="s">
        <v>100</v>
      </c>
      <c r="D60" s="14" t="s">
        <v>947</v>
      </c>
      <c r="E60" s="14">
        <v>10</v>
      </c>
      <c r="F60" s="15">
        <v>-1477801.96</v>
      </c>
      <c r="H60" s="16">
        <f t="shared" si="1"/>
        <v>-1477801.96</v>
      </c>
      <c r="J60" s="17"/>
    </row>
    <row r="61" spans="1:10" s="14" customFormat="1" x14ac:dyDescent="0.25">
      <c r="A61" s="14" t="s">
        <v>101</v>
      </c>
      <c r="B61" s="14" t="str">
        <f t="shared" si="0"/>
        <v>1595</v>
      </c>
      <c r="C61" s="14" t="s">
        <v>102</v>
      </c>
      <c r="D61" s="14" t="s">
        <v>947</v>
      </c>
      <c r="E61" s="14">
        <v>10</v>
      </c>
      <c r="F61" s="15">
        <v>737547</v>
      </c>
      <c r="H61" s="16">
        <f t="shared" si="1"/>
        <v>737547</v>
      </c>
      <c r="J61" s="17"/>
    </row>
    <row r="62" spans="1:10" s="14" customFormat="1" x14ac:dyDescent="0.25">
      <c r="A62" s="14" t="s">
        <v>103</v>
      </c>
      <c r="B62" s="14" t="str">
        <f t="shared" si="0"/>
        <v>1595</v>
      </c>
      <c r="C62" s="14" t="s">
        <v>104</v>
      </c>
      <c r="D62" s="14" t="s">
        <v>947</v>
      </c>
      <c r="E62" s="14">
        <v>10</v>
      </c>
      <c r="F62" s="15">
        <v>798678</v>
      </c>
      <c r="H62" s="16">
        <f t="shared" si="1"/>
        <v>798678</v>
      </c>
      <c r="J62" s="17"/>
    </row>
    <row r="63" spans="1:10" s="14" customFormat="1" x14ac:dyDescent="0.25">
      <c r="A63" s="14" t="s">
        <v>105</v>
      </c>
      <c r="B63" s="14" t="str">
        <f t="shared" si="0"/>
        <v>1595</v>
      </c>
      <c r="C63" s="14" t="s">
        <v>106</v>
      </c>
      <c r="D63" s="14" t="s">
        <v>947</v>
      </c>
      <c r="E63" s="14">
        <v>10</v>
      </c>
      <c r="F63" s="15">
        <v>-90458.19</v>
      </c>
      <c r="H63" s="16">
        <f t="shared" si="1"/>
        <v>-90458.19</v>
      </c>
      <c r="J63" s="16"/>
    </row>
    <row r="64" spans="1:10" s="14" customFormat="1" x14ac:dyDescent="0.25">
      <c r="A64" s="14" t="s">
        <v>107</v>
      </c>
      <c r="B64" s="14" t="str">
        <f t="shared" si="0"/>
        <v>1595</v>
      </c>
      <c r="C64" s="14" t="s">
        <v>108</v>
      </c>
      <c r="D64" s="14" t="s">
        <v>957</v>
      </c>
      <c r="E64" s="14">
        <v>23</v>
      </c>
      <c r="F64" s="15">
        <v>0</v>
      </c>
      <c r="H64" s="16">
        <f t="shared" si="1"/>
        <v>0</v>
      </c>
      <c r="J64" s="16"/>
    </row>
    <row r="65" spans="1:10" s="14" customFormat="1" x14ac:dyDescent="0.25">
      <c r="A65" s="14" t="s">
        <v>109</v>
      </c>
      <c r="B65" s="14" t="str">
        <f t="shared" si="0"/>
        <v>1595</v>
      </c>
      <c r="C65" s="14" t="s">
        <v>110</v>
      </c>
      <c r="D65" s="14" t="s">
        <v>957</v>
      </c>
      <c r="E65" s="14">
        <v>23</v>
      </c>
      <c r="F65" s="15">
        <v>-17456.38</v>
      </c>
      <c r="H65" s="16">
        <f t="shared" si="1"/>
        <v>-17456.38</v>
      </c>
      <c r="J65" s="16"/>
    </row>
    <row r="66" spans="1:10" s="14" customFormat="1" x14ac:dyDescent="0.25">
      <c r="A66" s="14" t="s">
        <v>111</v>
      </c>
      <c r="B66" s="14" t="str">
        <f t="shared" si="0"/>
        <v>1595</v>
      </c>
      <c r="C66" s="14" t="s">
        <v>112</v>
      </c>
      <c r="D66" s="14" t="s">
        <v>957</v>
      </c>
      <c r="E66" s="14">
        <v>23</v>
      </c>
      <c r="F66" s="15">
        <v>-59954</v>
      </c>
      <c r="H66" s="16">
        <f t="shared" si="1"/>
        <v>-59954</v>
      </c>
      <c r="J66" s="16"/>
    </row>
    <row r="67" spans="1:10" s="14" customFormat="1" x14ac:dyDescent="0.25">
      <c r="A67" s="14" t="s">
        <v>113</v>
      </c>
      <c r="B67" s="14" t="str">
        <f t="shared" si="0"/>
        <v>1595</v>
      </c>
      <c r="C67" s="14" t="s">
        <v>114</v>
      </c>
      <c r="D67" s="14" t="s">
        <v>957</v>
      </c>
      <c r="E67" s="14">
        <v>23</v>
      </c>
      <c r="F67" s="15">
        <v>-3028.94</v>
      </c>
      <c r="H67" s="16">
        <f t="shared" si="1"/>
        <v>-3028.94</v>
      </c>
      <c r="J67" s="16"/>
    </row>
    <row r="68" spans="1:10" s="14" customFormat="1" x14ac:dyDescent="0.25">
      <c r="A68" s="14" t="s">
        <v>115</v>
      </c>
      <c r="B68" s="14" t="str">
        <f t="shared" si="0"/>
        <v>1595</v>
      </c>
      <c r="C68" s="14" t="s">
        <v>116</v>
      </c>
      <c r="D68" s="14" t="s">
        <v>957</v>
      </c>
      <c r="E68" s="14">
        <v>23</v>
      </c>
      <c r="F68" s="15">
        <v>-0.01</v>
      </c>
      <c r="H68" s="16">
        <f t="shared" si="1"/>
        <v>-0.01</v>
      </c>
      <c r="J68" s="16"/>
    </row>
    <row r="69" spans="1:10" s="14" customFormat="1" x14ac:dyDescent="0.25">
      <c r="A69" s="14" t="s">
        <v>841</v>
      </c>
      <c r="B69" s="14" t="str">
        <f t="shared" si="0"/>
        <v>1595</v>
      </c>
      <c r="C69" s="14" t="s">
        <v>877</v>
      </c>
      <c r="D69" s="14" t="s">
        <v>957</v>
      </c>
      <c r="E69" s="14">
        <v>23</v>
      </c>
      <c r="F69" s="15">
        <v>164264.29</v>
      </c>
      <c r="H69" s="16">
        <f t="shared" si="1"/>
        <v>164264.29</v>
      </c>
      <c r="J69" s="16"/>
    </row>
    <row r="70" spans="1:10" s="14" customFormat="1" x14ac:dyDescent="0.25">
      <c r="A70" s="14" t="s">
        <v>842</v>
      </c>
      <c r="B70" s="14" t="str">
        <f t="shared" si="0"/>
        <v>1595</v>
      </c>
      <c r="C70" s="14" t="s">
        <v>878</v>
      </c>
      <c r="D70" s="14" t="s">
        <v>957</v>
      </c>
      <c r="E70" s="14">
        <v>23</v>
      </c>
      <c r="F70" s="15">
        <v>-178443.41</v>
      </c>
      <c r="H70" s="16">
        <f t="shared" si="1"/>
        <v>-178443.41</v>
      </c>
      <c r="J70" s="16"/>
    </row>
    <row r="71" spans="1:10" s="14" customFormat="1" x14ac:dyDescent="0.25">
      <c r="A71" s="14" t="s">
        <v>843</v>
      </c>
      <c r="B71" s="14" t="str">
        <f t="shared" si="0"/>
        <v>1595</v>
      </c>
      <c r="C71" s="14" t="s">
        <v>879</v>
      </c>
      <c r="D71" s="14" t="s">
        <v>957</v>
      </c>
      <c r="E71" s="14">
        <v>23</v>
      </c>
      <c r="F71" s="15">
        <v>6448.53</v>
      </c>
      <c r="H71" s="16">
        <f t="shared" si="1"/>
        <v>6448.53</v>
      </c>
      <c r="J71" s="16"/>
    </row>
    <row r="72" spans="1:10" s="14" customFormat="1" x14ac:dyDescent="0.25">
      <c r="A72" s="14" t="s">
        <v>844</v>
      </c>
      <c r="B72" s="14" t="str">
        <f t="shared" si="0"/>
        <v>1595</v>
      </c>
      <c r="C72" s="14" t="s">
        <v>880</v>
      </c>
      <c r="D72" s="14" t="s">
        <v>957</v>
      </c>
      <c r="E72" s="14">
        <v>23</v>
      </c>
      <c r="F72" s="15">
        <v>0</v>
      </c>
      <c r="H72" s="16">
        <f t="shared" si="1"/>
        <v>0</v>
      </c>
      <c r="J72" s="16"/>
    </row>
    <row r="73" spans="1:10" s="14" customFormat="1" x14ac:dyDescent="0.25">
      <c r="A73" s="14" t="s">
        <v>845</v>
      </c>
      <c r="B73" s="14" t="str">
        <f t="shared" ref="B73:B136" si="2">MID(A73,8,4)</f>
        <v>1595</v>
      </c>
      <c r="C73" s="14" t="s">
        <v>881</v>
      </c>
      <c r="D73" s="14" t="s">
        <v>957</v>
      </c>
      <c r="E73" s="14">
        <v>23</v>
      </c>
      <c r="F73" s="15">
        <v>0</v>
      </c>
      <c r="H73" s="16">
        <f t="shared" ref="H73:H136" si="3">+F73+G73</f>
        <v>0</v>
      </c>
      <c r="J73" s="16"/>
    </row>
    <row r="74" spans="1:10" s="14" customFormat="1" x14ac:dyDescent="0.25">
      <c r="A74" s="14" t="s">
        <v>846</v>
      </c>
      <c r="B74" s="14" t="str">
        <f t="shared" si="2"/>
        <v>1595</v>
      </c>
      <c r="C74" s="14" t="s">
        <v>882</v>
      </c>
      <c r="D74" s="14" t="s">
        <v>957</v>
      </c>
      <c r="E74" s="14">
        <v>23</v>
      </c>
      <c r="F74" s="15">
        <v>0</v>
      </c>
      <c r="H74" s="16">
        <f t="shared" si="3"/>
        <v>0</v>
      </c>
      <c r="J74" s="16"/>
    </row>
    <row r="75" spans="1:10" s="14" customFormat="1" x14ac:dyDescent="0.25">
      <c r="A75" s="14" t="s">
        <v>847</v>
      </c>
      <c r="B75" s="14" t="str">
        <f t="shared" si="2"/>
        <v>1595</v>
      </c>
      <c r="C75" s="14" t="s">
        <v>883</v>
      </c>
      <c r="D75" s="14" t="s">
        <v>957</v>
      </c>
      <c r="E75" s="14">
        <v>23</v>
      </c>
      <c r="F75" s="15">
        <v>0</v>
      </c>
      <c r="H75" s="16">
        <f t="shared" si="3"/>
        <v>0</v>
      </c>
      <c r="J75" s="16"/>
    </row>
    <row r="76" spans="1:10" s="14" customFormat="1" x14ac:dyDescent="0.25">
      <c r="A76" s="14" t="s">
        <v>848</v>
      </c>
      <c r="B76" s="14" t="str">
        <f t="shared" si="2"/>
        <v>1595</v>
      </c>
      <c r="C76" s="14" t="s">
        <v>884</v>
      </c>
      <c r="D76" s="14" t="s">
        <v>957</v>
      </c>
      <c r="E76" s="14">
        <v>23</v>
      </c>
      <c r="F76" s="15">
        <v>0</v>
      </c>
      <c r="H76" s="16">
        <f t="shared" si="3"/>
        <v>0</v>
      </c>
      <c r="J76" s="16"/>
    </row>
    <row r="77" spans="1:10" s="14" customFormat="1" x14ac:dyDescent="0.25">
      <c r="A77" s="14" t="s">
        <v>117</v>
      </c>
      <c r="B77" s="14" t="str">
        <f t="shared" si="2"/>
        <v>1805</v>
      </c>
      <c r="C77" s="14" t="s">
        <v>118</v>
      </c>
      <c r="D77" s="14" t="s">
        <v>669</v>
      </c>
      <c r="E77" s="14">
        <v>7</v>
      </c>
      <c r="F77" s="15">
        <v>219283.87</v>
      </c>
      <c r="H77" s="16">
        <f t="shared" si="3"/>
        <v>219283.87</v>
      </c>
      <c r="J77" s="16"/>
    </row>
    <row r="78" spans="1:10" s="14" customFormat="1" x14ac:dyDescent="0.25">
      <c r="A78" s="14" t="s">
        <v>119</v>
      </c>
      <c r="B78" s="14" t="str">
        <f t="shared" si="2"/>
        <v>1808</v>
      </c>
      <c r="C78" s="14" t="s">
        <v>120</v>
      </c>
      <c r="D78" s="14" t="s">
        <v>669</v>
      </c>
      <c r="E78" s="14">
        <v>7</v>
      </c>
      <c r="F78" s="15">
        <v>243347.24</v>
      </c>
      <c r="H78" s="16">
        <f t="shared" si="3"/>
        <v>243347.24</v>
      </c>
      <c r="J78" s="16"/>
    </row>
    <row r="79" spans="1:10" s="14" customFormat="1" x14ac:dyDescent="0.25">
      <c r="A79" s="14" t="s">
        <v>121</v>
      </c>
      <c r="B79" s="14" t="str">
        <f t="shared" si="2"/>
        <v>1808</v>
      </c>
      <c r="C79" s="14" t="s">
        <v>122</v>
      </c>
      <c r="D79" s="14" t="s">
        <v>669</v>
      </c>
      <c r="E79" s="14">
        <v>7</v>
      </c>
      <c r="F79" s="15">
        <v>83000.23</v>
      </c>
      <c r="H79" s="16">
        <f t="shared" si="3"/>
        <v>83000.23</v>
      </c>
      <c r="J79" s="16"/>
    </row>
    <row r="80" spans="1:10" s="14" customFormat="1" x14ac:dyDescent="0.25">
      <c r="A80" s="14" t="s">
        <v>123</v>
      </c>
      <c r="B80" s="14" t="str">
        <f t="shared" si="2"/>
        <v>1808</v>
      </c>
      <c r="C80" s="14" t="s">
        <v>124</v>
      </c>
      <c r="D80" s="14" t="s">
        <v>669</v>
      </c>
      <c r="E80" s="14">
        <v>7</v>
      </c>
      <c r="F80" s="15">
        <v>620964.24</v>
      </c>
      <c r="H80" s="16">
        <f t="shared" si="3"/>
        <v>620964.24</v>
      </c>
      <c r="J80" s="16"/>
    </row>
    <row r="81" spans="1:15" s="14" customFormat="1" x14ac:dyDescent="0.25">
      <c r="A81" s="14" t="s">
        <v>125</v>
      </c>
      <c r="B81" s="14" t="str">
        <f t="shared" si="2"/>
        <v>1808</v>
      </c>
      <c r="C81" s="14" t="s">
        <v>126</v>
      </c>
      <c r="D81" s="14" t="s">
        <v>669</v>
      </c>
      <c r="E81" s="14">
        <v>7</v>
      </c>
      <c r="F81" s="15">
        <v>36248.449999999997</v>
      </c>
      <c r="H81" s="16">
        <f t="shared" si="3"/>
        <v>36248.449999999997</v>
      </c>
      <c r="J81" s="16"/>
    </row>
    <row r="82" spans="1:15" s="14" customFormat="1" x14ac:dyDescent="0.25">
      <c r="A82" s="14" t="s">
        <v>127</v>
      </c>
      <c r="B82" s="14" t="str">
        <f t="shared" si="2"/>
        <v>1808</v>
      </c>
      <c r="C82" s="14" t="s">
        <v>128</v>
      </c>
      <c r="D82" s="14" t="s">
        <v>669</v>
      </c>
      <c r="E82" s="14">
        <v>7</v>
      </c>
      <c r="F82" s="15">
        <v>45842.22</v>
      </c>
      <c r="H82" s="16">
        <f t="shared" si="3"/>
        <v>45842.22</v>
      </c>
      <c r="J82" s="16"/>
    </row>
    <row r="83" spans="1:15" s="14" customFormat="1" x14ac:dyDescent="0.25">
      <c r="A83" s="14" t="s">
        <v>129</v>
      </c>
      <c r="B83" s="14" t="str">
        <f t="shared" si="2"/>
        <v>1808</v>
      </c>
      <c r="C83" s="14" t="s">
        <v>130</v>
      </c>
      <c r="D83" s="14" t="s">
        <v>669</v>
      </c>
      <c r="E83" s="14">
        <v>7</v>
      </c>
      <c r="F83" s="15">
        <v>791.18</v>
      </c>
      <c r="H83" s="16">
        <f t="shared" si="3"/>
        <v>791.18</v>
      </c>
      <c r="J83" s="16"/>
    </row>
    <row r="84" spans="1:15" s="14" customFormat="1" x14ac:dyDescent="0.25">
      <c r="A84" s="14" t="s">
        <v>131</v>
      </c>
      <c r="B84" s="14" t="str">
        <f t="shared" si="2"/>
        <v>1808</v>
      </c>
      <c r="C84" s="14" t="s">
        <v>132</v>
      </c>
      <c r="D84" s="14" t="s">
        <v>669</v>
      </c>
      <c r="E84" s="14">
        <v>7</v>
      </c>
      <c r="F84" s="15">
        <v>10733.92</v>
      </c>
      <c r="H84" s="16">
        <f t="shared" si="3"/>
        <v>10733.92</v>
      </c>
      <c r="J84" s="16"/>
    </row>
    <row r="85" spans="1:15" s="14" customFormat="1" x14ac:dyDescent="0.25">
      <c r="A85" s="14" t="s">
        <v>133</v>
      </c>
      <c r="B85" s="14" t="str">
        <f t="shared" si="2"/>
        <v>1808</v>
      </c>
      <c r="C85" s="14" t="s">
        <v>134</v>
      </c>
      <c r="D85" s="14" t="s">
        <v>669</v>
      </c>
      <c r="E85" s="14">
        <v>7</v>
      </c>
      <c r="F85" s="15">
        <v>19821.32</v>
      </c>
      <c r="H85" s="16">
        <f t="shared" si="3"/>
        <v>19821.32</v>
      </c>
      <c r="J85" s="16"/>
    </row>
    <row r="86" spans="1:15" s="14" customFormat="1" x14ac:dyDescent="0.25">
      <c r="A86" s="14" t="s">
        <v>135</v>
      </c>
      <c r="B86" s="14" t="str">
        <f t="shared" si="2"/>
        <v>1808</v>
      </c>
      <c r="C86" s="14" t="s">
        <v>136</v>
      </c>
      <c r="D86" s="14" t="s">
        <v>669</v>
      </c>
      <c r="E86" s="14">
        <v>7</v>
      </c>
      <c r="F86" s="15">
        <v>39235.26</v>
      </c>
      <c r="H86" s="16">
        <f t="shared" si="3"/>
        <v>39235.26</v>
      </c>
      <c r="J86" s="16"/>
    </row>
    <row r="87" spans="1:15" s="14" customFormat="1" x14ac:dyDescent="0.25">
      <c r="A87" s="14" t="s">
        <v>137</v>
      </c>
      <c r="B87" s="14" t="str">
        <f t="shared" si="2"/>
        <v>1820</v>
      </c>
      <c r="C87" s="14" t="s">
        <v>138</v>
      </c>
      <c r="D87" s="14" t="s">
        <v>669</v>
      </c>
      <c r="E87" s="14">
        <v>7</v>
      </c>
      <c r="F87" s="15">
        <v>112936.35</v>
      </c>
      <c r="H87" s="16">
        <f t="shared" si="3"/>
        <v>112936.35</v>
      </c>
      <c r="J87" s="16"/>
      <c r="M87" s="16"/>
      <c r="N87" s="16"/>
      <c r="O87" s="16"/>
    </row>
    <row r="88" spans="1:15" s="14" customFormat="1" x14ac:dyDescent="0.25">
      <c r="A88" s="14" t="s">
        <v>139</v>
      </c>
      <c r="B88" s="14" t="str">
        <f t="shared" si="2"/>
        <v>1820</v>
      </c>
      <c r="C88" s="14" t="s">
        <v>140</v>
      </c>
      <c r="D88" s="14" t="s">
        <v>669</v>
      </c>
      <c r="E88" s="14">
        <v>7</v>
      </c>
      <c r="F88" s="15">
        <v>135461.29999999999</v>
      </c>
      <c r="H88" s="16">
        <f t="shared" si="3"/>
        <v>135461.29999999999</v>
      </c>
      <c r="J88" s="16"/>
      <c r="M88" s="16"/>
      <c r="N88" s="16"/>
      <c r="O88" s="16"/>
    </row>
    <row r="89" spans="1:15" s="14" customFormat="1" x14ac:dyDescent="0.25">
      <c r="A89" s="14" t="s">
        <v>141</v>
      </c>
      <c r="B89" s="14" t="str">
        <f t="shared" si="2"/>
        <v>1820</v>
      </c>
      <c r="C89" s="14" t="s">
        <v>142</v>
      </c>
      <c r="D89" s="14" t="s">
        <v>669</v>
      </c>
      <c r="E89" s="14">
        <v>7</v>
      </c>
      <c r="F89" s="15">
        <v>834397.45</v>
      </c>
      <c r="H89" s="16">
        <f t="shared" si="3"/>
        <v>834397.45</v>
      </c>
      <c r="J89" s="16"/>
      <c r="M89" s="16"/>
      <c r="N89" s="16"/>
      <c r="O89" s="16"/>
    </row>
    <row r="90" spans="1:15" s="14" customFormat="1" x14ac:dyDescent="0.25">
      <c r="A90" s="14" t="s">
        <v>143</v>
      </c>
      <c r="B90" s="14" t="str">
        <f t="shared" si="2"/>
        <v>1820</v>
      </c>
      <c r="C90" s="14" t="s">
        <v>144</v>
      </c>
      <c r="D90" s="14" t="s">
        <v>669</v>
      </c>
      <c r="E90" s="14">
        <v>7</v>
      </c>
      <c r="F90" s="15">
        <v>646071.49</v>
      </c>
      <c r="H90" s="16">
        <f t="shared" si="3"/>
        <v>646071.49</v>
      </c>
      <c r="I90" s="15"/>
      <c r="J90" s="16"/>
      <c r="M90" s="16"/>
      <c r="N90" s="16"/>
      <c r="O90" s="16"/>
    </row>
    <row r="91" spans="1:15" s="14" customFormat="1" x14ac:dyDescent="0.25">
      <c r="A91" s="14" t="s">
        <v>145</v>
      </c>
      <c r="B91" s="14" t="str">
        <f t="shared" si="2"/>
        <v>1820</v>
      </c>
      <c r="C91" s="14" t="s">
        <v>146</v>
      </c>
      <c r="D91" s="14" t="s">
        <v>669</v>
      </c>
      <c r="E91" s="14">
        <v>7</v>
      </c>
      <c r="F91" s="15">
        <v>0</v>
      </c>
      <c r="H91" s="16">
        <f t="shared" si="3"/>
        <v>0</v>
      </c>
      <c r="J91" s="16"/>
      <c r="M91" s="16"/>
      <c r="N91" s="16"/>
      <c r="O91" s="16"/>
    </row>
    <row r="92" spans="1:15" s="16" customFormat="1" x14ac:dyDescent="0.25">
      <c r="A92" s="14" t="s">
        <v>147</v>
      </c>
      <c r="B92" s="14" t="str">
        <f t="shared" si="2"/>
        <v>1820</v>
      </c>
      <c r="C92" s="14" t="s">
        <v>148</v>
      </c>
      <c r="D92" s="14" t="s">
        <v>669</v>
      </c>
      <c r="E92" s="14">
        <v>7</v>
      </c>
      <c r="F92" s="15">
        <v>0</v>
      </c>
      <c r="G92" s="14"/>
      <c r="H92" s="16">
        <f t="shared" si="3"/>
        <v>0</v>
      </c>
      <c r="I92" s="14"/>
      <c r="K92" s="14"/>
      <c r="L92" s="14"/>
    </row>
    <row r="93" spans="1:15" s="16" customFormat="1" x14ac:dyDescent="0.25">
      <c r="A93" s="14" t="s">
        <v>149</v>
      </c>
      <c r="B93" s="14" t="str">
        <f t="shared" si="2"/>
        <v>1820</v>
      </c>
      <c r="C93" s="14" t="s">
        <v>150</v>
      </c>
      <c r="D93" s="14" t="s">
        <v>669</v>
      </c>
      <c r="E93" s="14">
        <v>7</v>
      </c>
      <c r="F93" s="15">
        <v>0</v>
      </c>
      <c r="G93" s="14"/>
      <c r="H93" s="16">
        <f t="shared" si="3"/>
        <v>0</v>
      </c>
      <c r="I93" s="14"/>
      <c r="K93" s="14"/>
      <c r="L93" s="14"/>
    </row>
    <row r="94" spans="1:15" s="16" customFormat="1" x14ac:dyDescent="0.25">
      <c r="A94" s="14" t="s">
        <v>151</v>
      </c>
      <c r="B94" s="14" t="str">
        <f t="shared" si="2"/>
        <v>1820</v>
      </c>
      <c r="C94" s="14" t="s">
        <v>152</v>
      </c>
      <c r="D94" s="14" t="s">
        <v>669</v>
      </c>
      <c r="E94" s="14">
        <v>7</v>
      </c>
      <c r="F94" s="15">
        <v>0</v>
      </c>
      <c r="G94" s="14"/>
      <c r="H94" s="16">
        <f t="shared" si="3"/>
        <v>0</v>
      </c>
      <c r="I94" s="14"/>
      <c r="K94" s="14"/>
      <c r="L94" s="14"/>
    </row>
    <row r="95" spans="1:15" s="16" customFormat="1" x14ac:dyDescent="0.25">
      <c r="A95" s="14" t="s">
        <v>153</v>
      </c>
      <c r="B95" s="14" t="str">
        <f t="shared" si="2"/>
        <v>1820</v>
      </c>
      <c r="C95" s="14" t="s">
        <v>154</v>
      </c>
      <c r="D95" s="14" t="s">
        <v>669</v>
      </c>
      <c r="E95" s="14">
        <v>7</v>
      </c>
      <c r="F95" s="15">
        <v>0</v>
      </c>
      <c r="G95" s="14"/>
      <c r="H95" s="16">
        <f t="shared" si="3"/>
        <v>0</v>
      </c>
      <c r="I95" s="14"/>
      <c r="K95" s="14"/>
      <c r="L95" s="14"/>
    </row>
    <row r="96" spans="1:15" s="16" customFormat="1" x14ac:dyDescent="0.25">
      <c r="A96" s="14" t="s">
        <v>155</v>
      </c>
      <c r="B96" s="14" t="str">
        <f t="shared" si="2"/>
        <v>1820</v>
      </c>
      <c r="C96" s="14" t="s">
        <v>979</v>
      </c>
      <c r="D96" s="14" t="s">
        <v>669</v>
      </c>
      <c r="E96" s="14">
        <v>7</v>
      </c>
      <c r="F96" s="15">
        <v>572768.93999999994</v>
      </c>
      <c r="G96" s="14"/>
      <c r="H96" s="16">
        <f t="shared" si="3"/>
        <v>572768.93999999994</v>
      </c>
      <c r="I96" s="14"/>
      <c r="K96" s="14"/>
      <c r="L96" s="14"/>
    </row>
    <row r="97" spans="1:15" s="16" customFormat="1" x14ac:dyDescent="0.25">
      <c r="A97" s="14" t="s">
        <v>156</v>
      </c>
      <c r="B97" s="14" t="str">
        <f t="shared" si="2"/>
        <v>1820</v>
      </c>
      <c r="C97" s="14" t="s">
        <v>980</v>
      </c>
      <c r="D97" s="14" t="s">
        <v>669</v>
      </c>
      <c r="E97" s="14">
        <v>7</v>
      </c>
      <c r="F97" s="15">
        <v>61941.47</v>
      </c>
      <c r="G97" s="14"/>
      <c r="H97" s="16">
        <f t="shared" si="3"/>
        <v>61941.47</v>
      </c>
      <c r="I97" s="14"/>
      <c r="K97" s="14"/>
      <c r="L97" s="14"/>
    </row>
    <row r="98" spans="1:15" s="16" customFormat="1" x14ac:dyDescent="0.25">
      <c r="A98" s="14" t="s">
        <v>157</v>
      </c>
      <c r="B98" s="14" t="str">
        <f t="shared" si="2"/>
        <v>1820</v>
      </c>
      <c r="C98" s="14" t="s">
        <v>981</v>
      </c>
      <c r="D98" s="14" t="s">
        <v>669</v>
      </c>
      <c r="E98" s="14">
        <v>7</v>
      </c>
      <c r="F98" s="15">
        <v>8682.0499999999993</v>
      </c>
      <c r="G98" s="14"/>
      <c r="H98" s="16">
        <f t="shared" si="3"/>
        <v>8682.0499999999993</v>
      </c>
      <c r="I98" s="14"/>
      <c r="K98" s="14"/>
      <c r="L98" s="14"/>
    </row>
    <row r="99" spans="1:15" s="16" customFormat="1" x14ac:dyDescent="0.25">
      <c r="A99" s="14" t="s">
        <v>158</v>
      </c>
      <c r="B99" s="14" t="str">
        <f t="shared" si="2"/>
        <v>1820</v>
      </c>
      <c r="C99" s="14" t="s">
        <v>982</v>
      </c>
      <c r="D99" s="14" t="s">
        <v>669</v>
      </c>
      <c r="E99" s="14">
        <v>7</v>
      </c>
      <c r="F99" s="15">
        <v>1230148.32</v>
      </c>
      <c r="G99" s="14"/>
      <c r="H99" s="16">
        <f t="shared" si="3"/>
        <v>1230148.32</v>
      </c>
      <c r="I99" s="14"/>
      <c r="K99" s="14"/>
      <c r="L99" s="14"/>
    </row>
    <row r="100" spans="1:15" s="16" customFormat="1" x14ac:dyDescent="0.25">
      <c r="A100" s="14" t="s">
        <v>159</v>
      </c>
      <c r="B100" s="14" t="str">
        <f t="shared" si="2"/>
        <v>1830</v>
      </c>
      <c r="C100" s="14" t="s">
        <v>160</v>
      </c>
      <c r="D100" s="14" t="s">
        <v>669</v>
      </c>
      <c r="E100" s="14">
        <v>7</v>
      </c>
      <c r="F100" s="15">
        <v>3757506.47</v>
      </c>
      <c r="G100" s="14"/>
      <c r="H100" s="16">
        <f t="shared" si="3"/>
        <v>3757506.47</v>
      </c>
      <c r="I100" s="14"/>
      <c r="K100" s="14"/>
      <c r="L100" s="14"/>
    </row>
    <row r="101" spans="1:15" s="16" customFormat="1" x14ac:dyDescent="0.25">
      <c r="A101" s="14" t="s">
        <v>161</v>
      </c>
      <c r="B101" s="14" t="str">
        <f t="shared" si="2"/>
        <v>1835</v>
      </c>
      <c r="C101" s="14" t="s">
        <v>162</v>
      </c>
      <c r="D101" s="14" t="s">
        <v>669</v>
      </c>
      <c r="E101" s="14">
        <v>7</v>
      </c>
      <c r="F101" s="15">
        <v>984538</v>
      </c>
      <c r="G101" s="14"/>
      <c r="H101" s="16">
        <f t="shared" si="3"/>
        <v>984538</v>
      </c>
      <c r="I101" s="14"/>
      <c r="K101" s="14"/>
      <c r="L101" s="14"/>
    </row>
    <row r="102" spans="1:15" s="16" customFormat="1" x14ac:dyDescent="0.25">
      <c r="A102" s="14" t="s">
        <v>163</v>
      </c>
      <c r="B102" s="14" t="str">
        <f t="shared" si="2"/>
        <v>1835</v>
      </c>
      <c r="C102" s="14" t="s">
        <v>164</v>
      </c>
      <c r="D102" s="14" t="s">
        <v>669</v>
      </c>
      <c r="E102" s="14">
        <v>7</v>
      </c>
      <c r="F102" s="15">
        <v>901826.4</v>
      </c>
      <c r="G102" s="14"/>
      <c r="H102" s="16">
        <f t="shared" si="3"/>
        <v>901826.4</v>
      </c>
      <c r="I102" s="14"/>
      <c r="K102" s="14"/>
      <c r="L102" s="14"/>
    </row>
    <row r="103" spans="1:15" s="16" customFormat="1" x14ac:dyDescent="0.25">
      <c r="A103" s="14" t="s">
        <v>165</v>
      </c>
      <c r="B103" s="14" t="str">
        <f t="shared" si="2"/>
        <v>1835</v>
      </c>
      <c r="C103" s="14" t="s">
        <v>166</v>
      </c>
      <c r="D103" s="14" t="s">
        <v>669</v>
      </c>
      <c r="E103" s="14">
        <v>7</v>
      </c>
      <c r="F103" s="15">
        <v>377927.15</v>
      </c>
      <c r="G103" s="14"/>
      <c r="H103" s="16">
        <f t="shared" si="3"/>
        <v>377927.15</v>
      </c>
      <c r="I103" s="14"/>
      <c r="K103" s="14"/>
      <c r="L103" s="14"/>
      <c r="M103" s="14"/>
      <c r="N103" s="14"/>
      <c r="O103" s="14"/>
    </row>
    <row r="104" spans="1:15" s="16" customFormat="1" x14ac:dyDescent="0.25">
      <c r="A104" s="14" t="s">
        <v>167</v>
      </c>
      <c r="B104" s="14" t="str">
        <f t="shared" si="2"/>
        <v>1835</v>
      </c>
      <c r="C104" s="14" t="s">
        <v>168</v>
      </c>
      <c r="D104" s="14" t="s">
        <v>669</v>
      </c>
      <c r="E104" s="14">
        <v>7</v>
      </c>
      <c r="F104" s="15">
        <v>4167.88</v>
      </c>
      <c r="G104" s="14"/>
      <c r="H104" s="16">
        <f t="shared" si="3"/>
        <v>4167.88</v>
      </c>
      <c r="I104" s="14"/>
      <c r="K104" s="14"/>
      <c r="L104" s="14"/>
      <c r="M104" s="14"/>
      <c r="N104" s="14"/>
      <c r="O104" s="14"/>
    </row>
    <row r="105" spans="1:15" s="16" customFormat="1" x14ac:dyDescent="0.25">
      <c r="A105" s="14" t="s">
        <v>169</v>
      </c>
      <c r="B105" s="14" t="str">
        <f t="shared" si="2"/>
        <v>1835</v>
      </c>
      <c r="C105" s="14" t="s">
        <v>170</v>
      </c>
      <c r="D105" s="14" t="s">
        <v>669</v>
      </c>
      <c r="E105" s="14">
        <v>7</v>
      </c>
      <c r="F105" s="15">
        <v>11871.21</v>
      </c>
      <c r="G105" s="14"/>
      <c r="H105" s="16">
        <f t="shared" si="3"/>
        <v>11871.21</v>
      </c>
      <c r="I105" s="14"/>
      <c r="K105" s="14"/>
      <c r="L105" s="14"/>
      <c r="M105" s="14"/>
      <c r="N105" s="14"/>
      <c r="O105" s="14"/>
    </row>
    <row r="106" spans="1:15" s="16" customFormat="1" x14ac:dyDescent="0.25">
      <c r="A106" s="14" t="s">
        <v>171</v>
      </c>
      <c r="B106" s="14" t="str">
        <f t="shared" si="2"/>
        <v>1835</v>
      </c>
      <c r="C106" s="14" t="s">
        <v>172</v>
      </c>
      <c r="D106" s="14" t="s">
        <v>669</v>
      </c>
      <c r="E106" s="14">
        <v>7</v>
      </c>
      <c r="F106" s="15">
        <v>3550.73</v>
      </c>
      <c r="G106" s="14"/>
      <c r="H106" s="16">
        <f t="shared" si="3"/>
        <v>3550.73</v>
      </c>
      <c r="I106" s="14"/>
      <c r="K106" s="14"/>
      <c r="L106" s="14"/>
      <c r="M106" s="14"/>
      <c r="N106" s="14"/>
      <c r="O106" s="14"/>
    </row>
    <row r="107" spans="1:15" s="16" customFormat="1" x14ac:dyDescent="0.25">
      <c r="A107" s="14" t="s">
        <v>173</v>
      </c>
      <c r="B107" s="14" t="str">
        <f t="shared" si="2"/>
        <v>1835</v>
      </c>
      <c r="C107" s="14" t="s">
        <v>174</v>
      </c>
      <c r="D107" s="14" t="s">
        <v>669</v>
      </c>
      <c r="E107" s="14">
        <v>7</v>
      </c>
      <c r="F107" s="15">
        <v>58021.58</v>
      </c>
      <c r="G107" s="14"/>
      <c r="H107" s="16">
        <f t="shared" si="3"/>
        <v>58021.58</v>
      </c>
      <c r="I107" s="14"/>
      <c r="K107" s="14"/>
      <c r="L107" s="14"/>
      <c r="M107" s="14"/>
      <c r="N107" s="14"/>
      <c r="O107" s="14"/>
    </row>
    <row r="108" spans="1:15" s="14" customFormat="1" x14ac:dyDescent="0.25">
      <c r="A108" s="14" t="s">
        <v>175</v>
      </c>
      <c r="B108" s="14" t="str">
        <f t="shared" si="2"/>
        <v>1835</v>
      </c>
      <c r="C108" s="14" t="s">
        <v>176</v>
      </c>
      <c r="D108" s="14" t="s">
        <v>669</v>
      </c>
      <c r="E108" s="14">
        <v>7</v>
      </c>
      <c r="F108" s="15">
        <v>304647.34000000003</v>
      </c>
      <c r="H108" s="16">
        <f t="shared" si="3"/>
        <v>304647.34000000003</v>
      </c>
      <c r="J108" s="16"/>
    </row>
    <row r="109" spans="1:15" s="14" customFormat="1" x14ac:dyDescent="0.25">
      <c r="A109" s="14" t="s">
        <v>177</v>
      </c>
      <c r="B109" s="14" t="str">
        <f t="shared" si="2"/>
        <v>1835</v>
      </c>
      <c r="C109" s="14" t="s">
        <v>178</v>
      </c>
      <c r="D109" s="14" t="s">
        <v>669</v>
      </c>
      <c r="E109" s="14">
        <v>7</v>
      </c>
      <c r="F109" s="15">
        <v>60375.24</v>
      </c>
      <c r="H109" s="16">
        <f t="shared" si="3"/>
        <v>60375.24</v>
      </c>
      <c r="J109" s="16"/>
    </row>
    <row r="110" spans="1:15" s="14" customFormat="1" x14ac:dyDescent="0.25">
      <c r="A110" s="14" t="s">
        <v>179</v>
      </c>
      <c r="B110" s="14" t="str">
        <f t="shared" si="2"/>
        <v>1835</v>
      </c>
      <c r="C110" s="14" t="s">
        <v>164</v>
      </c>
      <c r="D110" s="14" t="s">
        <v>669</v>
      </c>
      <c r="E110" s="14">
        <v>7</v>
      </c>
      <c r="F110" s="15">
        <v>564219.61</v>
      </c>
      <c r="H110" s="16">
        <f t="shared" si="3"/>
        <v>564219.61</v>
      </c>
      <c r="J110" s="16"/>
    </row>
    <row r="111" spans="1:15" s="14" customFormat="1" x14ac:dyDescent="0.25">
      <c r="A111" s="14" t="s">
        <v>180</v>
      </c>
      <c r="B111" s="14" t="str">
        <f t="shared" si="2"/>
        <v>1835</v>
      </c>
      <c r="C111" s="14" t="s">
        <v>181</v>
      </c>
      <c r="D111" s="14" t="s">
        <v>669</v>
      </c>
      <c r="E111" s="14">
        <v>7</v>
      </c>
      <c r="F111" s="15">
        <v>52350.17</v>
      </c>
      <c r="H111" s="16">
        <f t="shared" si="3"/>
        <v>52350.17</v>
      </c>
      <c r="J111" s="16"/>
    </row>
    <row r="112" spans="1:15" s="14" customFormat="1" x14ac:dyDescent="0.25">
      <c r="A112" s="14" t="s">
        <v>182</v>
      </c>
      <c r="B112" s="14" t="str">
        <f t="shared" si="2"/>
        <v>1835</v>
      </c>
      <c r="C112" s="14" t="s">
        <v>183</v>
      </c>
      <c r="D112" s="14" t="s">
        <v>669</v>
      </c>
      <c r="E112" s="14">
        <v>7</v>
      </c>
      <c r="F112" s="15">
        <v>1359394.83</v>
      </c>
      <c r="H112" s="16">
        <f t="shared" si="3"/>
        <v>1359394.83</v>
      </c>
      <c r="J112" s="16"/>
    </row>
    <row r="113" spans="1:10" s="14" customFormat="1" x14ac:dyDescent="0.25">
      <c r="A113" s="14" t="s">
        <v>184</v>
      </c>
      <c r="B113" s="14" t="str">
        <f t="shared" si="2"/>
        <v>1835</v>
      </c>
      <c r="C113" s="14" t="s">
        <v>185</v>
      </c>
      <c r="D113" s="14" t="s">
        <v>669</v>
      </c>
      <c r="E113" s="14">
        <v>7</v>
      </c>
      <c r="F113" s="15">
        <v>130989.36</v>
      </c>
      <c r="H113" s="16">
        <f t="shared" si="3"/>
        <v>130989.36</v>
      </c>
      <c r="J113" s="16"/>
    </row>
    <row r="114" spans="1:10" s="14" customFormat="1" x14ac:dyDescent="0.25">
      <c r="A114" s="14" t="s">
        <v>186</v>
      </c>
      <c r="B114" s="14" t="str">
        <f t="shared" si="2"/>
        <v>1835</v>
      </c>
      <c r="C114" s="14" t="s">
        <v>187</v>
      </c>
      <c r="D114" s="14" t="s">
        <v>669</v>
      </c>
      <c r="E114" s="14">
        <v>7</v>
      </c>
      <c r="F114" s="15">
        <v>17296.64</v>
      </c>
      <c r="H114" s="16">
        <f t="shared" si="3"/>
        <v>17296.64</v>
      </c>
      <c r="J114" s="16"/>
    </row>
    <row r="115" spans="1:10" s="14" customFormat="1" x14ac:dyDescent="0.25">
      <c r="A115" s="14" t="s">
        <v>188</v>
      </c>
      <c r="B115" s="14" t="str">
        <f t="shared" si="2"/>
        <v>1835</v>
      </c>
      <c r="C115" s="14" t="s">
        <v>189</v>
      </c>
      <c r="D115" s="14" t="s">
        <v>669</v>
      </c>
      <c r="E115" s="14">
        <v>7</v>
      </c>
      <c r="F115" s="15">
        <v>1927.22</v>
      </c>
      <c r="H115" s="16">
        <f t="shared" si="3"/>
        <v>1927.22</v>
      </c>
      <c r="J115" s="16"/>
    </row>
    <row r="116" spans="1:10" s="14" customFormat="1" x14ac:dyDescent="0.25">
      <c r="A116" s="14" t="s">
        <v>190</v>
      </c>
      <c r="B116" s="14" t="str">
        <f t="shared" si="2"/>
        <v>1835</v>
      </c>
      <c r="C116" s="14" t="s">
        <v>191</v>
      </c>
      <c r="D116" s="14" t="s">
        <v>669</v>
      </c>
      <c r="E116" s="14">
        <v>7</v>
      </c>
      <c r="F116" s="15">
        <v>38806.01</v>
      </c>
      <c r="H116" s="16">
        <f t="shared" si="3"/>
        <v>38806.01</v>
      </c>
      <c r="J116" s="16"/>
    </row>
    <row r="117" spans="1:10" s="14" customFormat="1" x14ac:dyDescent="0.25">
      <c r="A117" s="14" t="s">
        <v>192</v>
      </c>
      <c r="B117" s="14" t="str">
        <f t="shared" si="2"/>
        <v>1835</v>
      </c>
      <c r="C117" s="14" t="s">
        <v>193</v>
      </c>
      <c r="D117" s="14" t="s">
        <v>669</v>
      </c>
      <c r="E117" s="14">
        <v>7</v>
      </c>
      <c r="F117" s="15">
        <v>75470.2</v>
      </c>
      <c r="H117" s="16">
        <f t="shared" si="3"/>
        <v>75470.2</v>
      </c>
      <c r="J117" s="16"/>
    </row>
    <row r="118" spans="1:10" s="14" customFormat="1" x14ac:dyDescent="0.25">
      <c r="A118" s="14" t="s">
        <v>194</v>
      </c>
      <c r="B118" s="14" t="str">
        <f t="shared" si="2"/>
        <v>1835</v>
      </c>
      <c r="C118" s="14" t="s">
        <v>195</v>
      </c>
      <c r="D118" s="14" t="s">
        <v>669</v>
      </c>
      <c r="E118" s="14">
        <v>7</v>
      </c>
      <c r="F118" s="15">
        <v>43979.12</v>
      </c>
      <c r="H118" s="16">
        <f t="shared" si="3"/>
        <v>43979.12</v>
      </c>
      <c r="J118" s="16"/>
    </row>
    <row r="119" spans="1:10" s="14" customFormat="1" x14ac:dyDescent="0.25">
      <c r="A119" s="14" t="s">
        <v>196</v>
      </c>
      <c r="B119" s="14" t="str">
        <f t="shared" si="2"/>
        <v>1835</v>
      </c>
      <c r="C119" s="14" t="s">
        <v>197</v>
      </c>
      <c r="D119" s="14" t="s">
        <v>669</v>
      </c>
      <c r="E119" s="14">
        <v>7</v>
      </c>
      <c r="F119" s="15">
        <v>16646.64</v>
      </c>
      <c r="H119" s="16">
        <f t="shared" si="3"/>
        <v>16646.64</v>
      </c>
      <c r="J119" s="16"/>
    </row>
    <row r="120" spans="1:10" s="14" customFormat="1" x14ac:dyDescent="0.25">
      <c r="A120" s="14" t="s">
        <v>198</v>
      </c>
      <c r="B120" s="14" t="str">
        <f t="shared" si="2"/>
        <v>1835</v>
      </c>
      <c r="C120" s="14" t="s">
        <v>199</v>
      </c>
      <c r="D120" s="14" t="s">
        <v>669</v>
      </c>
      <c r="E120" s="14">
        <v>7</v>
      </c>
      <c r="F120" s="15">
        <v>79458.36</v>
      </c>
      <c r="H120" s="16">
        <f t="shared" si="3"/>
        <v>79458.36</v>
      </c>
      <c r="J120" s="16"/>
    </row>
    <row r="121" spans="1:10" s="14" customFormat="1" x14ac:dyDescent="0.25">
      <c r="A121" s="14" t="s">
        <v>200</v>
      </c>
      <c r="B121" s="14" t="str">
        <f t="shared" si="2"/>
        <v>1835</v>
      </c>
      <c r="C121" s="14" t="s">
        <v>201</v>
      </c>
      <c r="D121" s="14" t="s">
        <v>669</v>
      </c>
      <c r="E121" s="14">
        <v>7</v>
      </c>
      <c r="F121" s="15">
        <v>18566.810000000001</v>
      </c>
      <c r="H121" s="16">
        <f t="shared" si="3"/>
        <v>18566.810000000001</v>
      </c>
      <c r="J121" s="16"/>
    </row>
    <row r="122" spans="1:10" s="14" customFormat="1" x14ac:dyDescent="0.25">
      <c r="A122" s="14" t="s">
        <v>202</v>
      </c>
      <c r="B122" s="14" t="str">
        <f t="shared" si="2"/>
        <v>1835</v>
      </c>
      <c r="C122" s="14" t="s">
        <v>203</v>
      </c>
      <c r="D122" s="14" t="s">
        <v>669</v>
      </c>
      <c r="E122" s="14">
        <v>7</v>
      </c>
      <c r="F122" s="15">
        <v>1026</v>
      </c>
      <c r="H122" s="16">
        <f t="shared" si="3"/>
        <v>1026</v>
      </c>
      <c r="J122" s="16"/>
    </row>
    <row r="123" spans="1:10" s="14" customFormat="1" x14ac:dyDescent="0.25">
      <c r="A123" s="14" t="s">
        <v>204</v>
      </c>
      <c r="B123" s="14" t="str">
        <f t="shared" si="2"/>
        <v>1835</v>
      </c>
      <c r="C123" s="14" t="s">
        <v>205</v>
      </c>
      <c r="D123" s="14" t="s">
        <v>669</v>
      </c>
      <c r="E123" s="14">
        <v>7</v>
      </c>
      <c r="F123" s="15">
        <v>31989.63</v>
      </c>
      <c r="H123" s="16">
        <f t="shared" si="3"/>
        <v>31989.63</v>
      </c>
      <c r="J123" s="16"/>
    </row>
    <row r="124" spans="1:10" s="14" customFormat="1" x14ac:dyDescent="0.25">
      <c r="A124" s="14" t="s">
        <v>206</v>
      </c>
      <c r="B124" s="14" t="str">
        <f t="shared" si="2"/>
        <v>1835</v>
      </c>
      <c r="C124" s="14" t="s">
        <v>207</v>
      </c>
      <c r="D124" s="14" t="s">
        <v>669</v>
      </c>
      <c r="E124" s="14">
        <v>7</v>
      </c>
      <c r="F124" s="15">
        <v>105945.59</v>
      </c>
      <c r="H124" s="16">
        <f t="shared" si="3"/>
        <v>105945.59</v>
      </c>
      <c r="J124" s="16"/>
    </row>
    <row r="125" spans="1:10" s="14" customFormat="1" x14ac:dyDescent="0.25">
      <c r="A125" s="14" t="s">
        <v>208</v>
      </c>
      <c r="B125" s="14" t="str">
        <f t="shared" si="2"/>
        <v>1835</v>
      </c>
      <c r="C125" s="14" t="s">
        <v>209</v>
      </c>
      <c r="D125" s="14" t="s">
        <v>669</v>
      </c>
      <c r="E125" s="14">
        <v>7</v>
      </c>
      <c r="F125" s="15">
        <v>17809.259999999998</v>
      </c>
      <c r="H125" s="16">
        <f t="shared" si="3"/>
        <v>17809.259999999998</v>
      </c>
      <c r="J125" s="16"/>
    </row>
    <row r="126" spans="1:10" s="14" customFormat="1" x14ac:dyDescent="0.25">
      <c r="A126" s="14" t="s">
        <v>210</v>
      </c>
      <c r="B126" s="14" t="str">
        <f t="shared" si="2"/>
        <v>1835</v>
      </c>
      <c r="C126" s="14" t="s">
        <v>211</v>
      </c>
      <c r="D126" s="14" t="s">
        <v>669</v>
      </c>
      <c r="E126" s="14">
        <v>7</v>
      </c>
      <c r="F126" s="15">
        <v>76280.36</v>
      </c>
      <c r="H126" s="16">
        <f t="shared" si="3"/>
        <v>76280.36</v>
      </c>
      <c r="J126" s="16"/>
    </row>
    <row r="127" spans="1:10" s="14" customFormat="1" x14ac:dyDescent="0.25">
      <c r="A127" s="14" t="s">
        <v>849</v>
      </c>
      <c r="B127" s="14" t="str">
        <f t="shared" si="2"/>
        <v>1835</v>
      </c>
      <c r="C127" s="14" t="s">
        <v>885</v>
      </c>
      <c r="D127" s="14" t="s">
        <v>669</v>
      </c>
      <c r="E127" s="14">
        <v>7</v>
      </c>
      <c r="F127" s="15">
        <v>18352.21</v>
      </c>
      <c r="H127" s="16">
        <f t="shared" si="3"/>
        <v>18352.21</v>
      </c>
      <c r="J127" s="16"/>
    </row>
    <row r="128" spans="1:10" s="14" customFormat="1" x14ac:dyDescent="0.25">
      <c r="A128" s="14" t="s">
        <v>850</v>
      </c>
      <c r="B128" s="14" t="str">
        <f t="shared" si="2"/>
        <v>1835</v>
      </c>
      <c r="C128" s="14" t="s">
        <v>886</v>
      </c>
      <c r="D128" s="14" t="s">
        <v>669</v>
      </c>
      <c r="E128" s="14">
        <v>7</v>
      </c>
      <c r="F128" s="15">
        <v>9943.93</v>
      </c>
      <c r="H128" s="16">
        <f t="shared" si="3"/>
        <v>9943.93</v>
      </c>
      <c r="J128" s="16"/>
    </row>
    <row r="129" spans="1:15" s="14" customFormat="1" x14ac:dyDescent="0.25">
      <c r="A129" s="14" t="s">
        <v>851</v>
      </c>
      <c r="B129" s="14" t="str">
        <f t="shared" si="2"/>
        <v>1835</v>
      </c>
      <c r="C129" s="14" t="s">
        <v>887</v>
      </c>
      <c r="D129" s="14" t="s">
        <v>669</v>
      </c>
      <c r="E129" s="14">
        <v>7</v>
      </c>
      <c r="F129" s="15">
        <v>74189.23</v>
      </c>
      <c r="H129" s="16">
        <f t="shared" si="3"/>
        <v>74189.23</v>
      </c>
      <c r="J129" s="16"/>
    </row>
    <row r="130" spans="1:15" s="14" customFormat="1" x14ac:dyDescent="0.25">
      <c r="A130" s="14" t="s">
        <v>852</v>
      </c>
      <c r="B130" s="14" t="str">
        <f t="shared" si="2"/>
        <v>1835</v>
      </c>
      <c r="C130" s="14" t="s">
        <v>888</v>
      </c>
      <c r="D130" s="14" t="s">
        <v>669</v>
      </c>
      <c r="E130" s="14">
        <v>7</v>
      </c>
      <c r="F130" s="15">
        <v>18983.71</v>
      </c>
      <c r="H130" s="16">
        <f t="shared" si="3"/>
        <v>18983.71</v>
      </c>
      <c r="J130" s="16"/>
    </row>
    <row r="131" spans="1:15" s="14" customFormat="1" x14ac:dyDescent="0.25">
      <c r="A131" s="14" t="s">
        <v>853</v>
      </c>
      <c r="B131" s="14" t="str">
        <f t="shared" si="2"/>
        <v>1835</v>
      </c>
      <c r="C131" s="14" t="s">
        <v>889</v>
      </c>
      <c r="D131" s="14" t="s">
        <v>669</v>
      </c>
      <c r="E131" s="14">
        <v>7</v>
      </c>
      <c r="F131" s="15">
        <v>117151.69</v>
      </c>
      <c r="H131" s="16">
        <f t="shared" si="3"/>
        <v>117151.69</v>
      </c>
      <c r="J131" s="16"/>
    </row>
    <row r="132" spans="1:15" s="14" customFormat="1" x14ac:dyDescent="0.25">
      <c r="A132" s="14" t="s">
        <v>854</v>
      </c>
      <c r="B132" s="14" t="str">
        <f t="shared" si="2"/>
        <v>1835</v>
      </c>
      <c r="C132" s="14" t="s">
        <v>890</v>
      </c>
      <c r="D132" s="14" t="s">
        <v>669</v>
      </c>
      <c r="E132" s="14">
        <v>7</v>
      </c>
      <c r="F132" s="15">
        <v>3405.61</v>
      </c>
      <c r="H132" s="16">
        <f t="shared" si="3"/>
        <v>3405.61</v>
      </c>
      <c r="J132" s="16"/>
    </row>
    <row r="133" spans="1:15" s="14" customFormat="1" x14ac:dyDescent="0.25">
      <c r="A133" s="14" t="s">
        <v>855</v>
      </c>
      <c r="B133" s="14" t="str">
        <f t="shared" si="2"/>
        <v>1835</v>
      </c>
      <c r="C133" s="14" t="s">
        <v>891</v>
      </c>
      <c r="D133" s="14" t="s">
        <v>669</v>
      </c>
      <c r="E133" s="14">
        <v>7</v>
      </c>
      <c r="F133" s="15">
        <v>42397.87</v>
      </c>
      <c r="H133" s="16">
        <f t="shared" si="3"/>
        <v>42397.87</v>
      </c>
      <c r="J133" s="16"/>
    </row>
    <row r="134" spans="1:15" s="14" customFormat="1" x14ac:dyDescent="0.25">
      <c r="A134" s="14" t="s">
        <v>856</v>
      </c>
      <c r="B134" s="14" t="str">
        <f t="shared" si="2"/>
        <v>1835</v>
      </c>
      <c r="C134" s="14" t="s">
        <v>892</v>
      </c>
      <c r="D134" s="14" t="s">
        <v>669</v>
      </c>
      <c r="E134" s="14">
        <v>7</v>
      </c>
      <c r="F134" s="15">
        <v>51002.26</v>
      </c>
      <c r="H134" s="16">
        <f t="shared" si="3"/>
        <v>51002.26</v>
      </c>
      <c r="J134" s="16"/>
    </row>
    <row r="135" spans="1:15" s="14" customFormat="1" x14ac:dyDescent="0.25">
      <c r="A135" s="14" t="s">
        <v>923</v>
      </c>
      <c r="B135" s="14" t="str">
        <f t="shared" si="2"/>
        <v>1835</v>
      </c>
      <c r="C135" s="14" t="s">
        <v>935</v>
      </c>
      <c r="D135" s="14" t="s">
        <v>669</v>
      </c>
      <c r="E135" s="14">
        <v>7</v>
      </c>
      <c r="F135" s="15">
        <v>75043.94</v>
      </c>
      <c r="H135" s="16">
        <f t="shared" si="3"/>
        <v>75043.94</v>
      </c>
      <c r="J135" s="16"/>
      <c r="M135" s="16"/>
      <c r="N135" s="16"/>
      <c r="O135" s="16"/>
    </row>
    <row r="136" spans="1:15" s="14" customFormat="1" x14ac:dyDescent="0.25">
      <c r="A136" s="14" t="s">
        <v>965</v>
      </c>
      <c r="B136" s="14" t="str">
        <f t="shared" si="2"/>
        <v>1835</v>
      </c>
      <c r="C136" s="14" t="s">
        <v>983</v>
      </c>
      <c r="D136" s="14" t="s">
        <v>669</v>
      </c>
      <c r="E136" s="14">
        <v>7</v>
      </c>
      <c r="F136" s="15">
        <v>38915.339999999997</v>
      </c>
      <c r="H136" s="16">
        <f t="shared" si="3"/>
        <v>38915.339999999997</v>
      </c>
      <c r="J136" s="16"/>
      <c r="M136" s="16"/>
      <c r="N136" s="16"/>
      <c r="O136" s="16"/>
    </row>
    <row r="137" spans="1:15" s="14" customFormat="1" x14ac:dyDescent="0.25">
      <c r="A137" s="14" t="s">
        <v>966</v>
      </c>
      <c r="B137" s="14" t="str">
        <f t="shared" ref="B137:B201" si="4">MID(A137,8,4)</f>
        <v>1835</v>
      </c>
      <c r="C137" s="14" t="s">
        <v>984</v>
      </c>
      <c r="D137" s="14" t="s">
        <v>669</v>
      </c>
      <c r="E137" s="14">
        <v>7</v>
      </c>
      <c r="F137" s="15">
        <v>34694.58</v>
      </c>
      <c r="H137" s="16">
        <f t="shared" ref="H137:H201" si="5">+F137+G137</f>
        <v>34694.58</v>
      </c>
      <c r="J137" s="16"/>
      <c r="M137" s="16"/>
      <c r="N137" s="16"/>
      <c r="O137" s="16"/>
    </row>
    <row r="138" spans="1:15" s="14" customFormat="1" x14ac:dyDescent="0.25">
      <c r="A138" s="14" t="s">
        <v>212</v>
      </c>
      <c r="B138" s="14" t="str">
        <f t="shared" si="4"/>
        <v>1840</v>
      </c>
      <c r="C138" s="14" t="s">
        <v>213</v>
      </c>
      <c r="D138" s="14" t="s">
        <v>669</v>
      </c>
      <c r="E138" s="14">
        <v>7</v>
      </c>
      <c r="F138" s="15">
        <v>878487.47</v>
      </c>
      <c r="H138" s="16">
        <f t="shared" si="5"/>
        <v>878487.47</v>
      </c>
      <c r="J138" s="16"/>
      <c r="M138" s="16"/>
      <c r="N138" s="16"/>
      <c r="O138" s="16"/>
    </row>
    <row r="139" spans="1:15" s="14" customFormat="1" x14ac:dyDescent="0.25">
      <c r="A139" s="14" t="s">
        <v>214</v>
      </c>
      <c r="B139" s="14" t="str">
        <f t="shared" si="4"/>
        <v>1845</v>
      </c>
      <c r="C139" s="14" t="s">
        <v>215</v>
      </c>
      <c r="D139" s="14" t="s">
        <v>669</v>
      </c>
      <c r="E139" s="14">
        <v>7</v>
      </c>
      <c r="F139" s="15">
        <v>2023126.36</v>
      </c>
      <c r="H139" s="16">
        <f t="shared" si="5"/>
        <v>2023126.36</v>
      </c>
      <c r="J139" s="16"/>
      <c r="M139" s="16"/>
      <c r="N139" s="16"/>
      <c r="O139" s="16"/>
    </row>
    <row r="140" spans="1:15" s="16" customFormat="1" x14ac:dyDescent="0.25">
      <c r="A140" s="14" t="s">
        <v>216</v>
      </c>
      <c r="B140" s="14" t="str">
        <f t="shared" si="4"/>
        <v>1850</v>
      </c>
      <c r="C140" s="14" t="s">
        <v>217</v>
      </c>
      <c r="D140" s="14" t="s">
        <v>669</v>
      </c>
      <c r="E140" s="14">
        <v>7</v>
      </c>
      <c r="F140" s="15">
        <v>3646911.56</v>
      </c>
      <c r="G140" s="14"/>
      <c r="H140" s="16">
        <f t="shared" si="5"/>
        <v>3646911.56</v>
      </c>
      <c r="I140" s="14"/>
      <c r="K140" s="14"/>
      <c r="L140" s="14"/>
    </row>
    <row r="141" spans="1:15" s="16" customFormat="1" x14ac:dyDescent="0.25">
      <c r="A141" s="14" t="s">
        <v>857</v>
      </c>
      <c r="B141" s="14" t="str">
        <f t="shared" si="4"/>
        <v>1850</v>
      </c>
      <c r="C141" s="14" t="s">
        <v>893</v>
      </c>
      <c r="D141" s="14" t="s">
        <v>669</v>
      </c>
      <c r="E141" s="14">
        <v>7</v>
      </c>
      <c r="F141" s="15">
        <v>54164.59</v>
      </c>
      <c r="G141" s="14"/>
      <c r="H141" s="16">
        <f t="shared" si="5"/>
        <v>54164.59</v>
      </c>
      <c r="I141" s="14"/>
      <c r="K141" s="14"/>
      <c r="L141" s="14"/>
    </row>
    <row r="142" spans="1:15" s="16" customFormat="1" x14ac:dyDescent="0.25">
      <c r="A142" s="14" t="s">
        <v>218</v>
      </c>
      <c r="B142" s="14" t="str">
        <f t="shared" si="4"/>
        <v>1855</v>
      </c>
      <c r="C142" s="14" t="s">
        <v>219</v>
      </c>
      <c r="D142" s="14" t="s">
        <v>669</v>
      </c>
      <c r="E142" s="14">
        <v>7</v>
      </c>
      <c r="F142" s="15">
        <v>941187.73</v>
      </c>
      <c r="G142" s="14"/>
      <c r="H142" s="16">
        <f t="shared" si="5"/>
        <v>941187.73</v>
      </c>
      <c r="I142" s="14"/>
      <c r="K142" s="14"/>
      <c r="L142" s="14"/>
    </row>
    <row r="143" spans="1:15" s="16" customFormat="1" x14ac:dyDescent="0.25">
      <c r="A143" s="14" t="s">
        <v>220</v>
      </c>
      <c r="B143" s="14" t="str">
        <f t="shared" si="4"/>
        <v>1855</v>
      </c>
      <c r="C143" s="14" t="s">
        <v>221</v>
      </c>
      <c r="D143" s="14" t="s">
        <v>669</v>
      </c>
      <c r="E143" s="14">
        <v>7</v>
      </c>
      <c r="F143" s="15">
        <v>225744.26</v>
      </c>
      <c r="G143" s="14"/>
      <c r="H143" s="16">
        <f t="shared" si="5"/>
        <v>225744.26</v>
      </c>
      <c r="I143" s="14"/>
      <c r="K143" s="14"/>
      <c r="L143" s="14"/>
    </row>
    <row r="144" spans="1:15" s="16" customFormat="1" x14ac:dyDescent="0.25">
      <c r="A144" s="14" t="s">
        <v>222</v>
      </c>
      <c r="B144" s="14" t="str">
        <f t="shared" si="4"/>
        <v>1860</v>
      </c>
      <c r="C144" s="14" t="s">
        <v>223</v>
      </c>
      <c r="D144" s="14" t="s">
        <v>669</v>
      </c>
      <c r="E144" s="14">
        <v>7</v>
      </c>
      <c r="F144" s="15">
        <v>2524906.36</v>
      </c>
      <c r="G144" s="14"/>
      <c r="H144" s="16">
        <f t="shared" si="5"/>
        <v>2524906.36</v>
      </c>
      <c r="I144" s="14"/>
      <c r="K144" s="14"/>
      <c r="L144" s="14"/>
    </row>
    <row r="145" spans="1:15" s="16" customFormat="1" x14ac:dyDescent="0.25">
      <c r="A145" s="14" t="s">
        <v>224</v>
      </c>
      <c r="B145" s="14" t="str">
        <f t="shared" si="4"/>
        <v>1865</v>
      </c>
      <c r="C145" s="14" t="s">
        <v>225</v>
      </c>
      <c r="D145" s="14" t="s">
        <v>669</v>
      </c>
      <c r="E145" s="14">
        <v>7</v>
      </c>
      <c r="F145" s="15">
        <v>806.79</v>
      </c>
      <c r="G145" s="14"/>
      <c r="H145" s="16">
        <f t="shared" si="5"/>
        <v>806.79</v>
      </c>
      <c r="I145" s="14"/>
      <c r="K145" s="14"/>
      <c r="L145" s="14"/>
    </row>
    <row r="146" spans="1:15" s="16" customFormat="1" x14ac:dyDescent="0.25">
      <c r="A146" s="14" t="s">
        <v>226</v>
      </c>
      <c r="B146" s="14" t="str">
        <f t="shared" si="4"/>
        <v>1915</v>
      </c>
      <c r="C146" s="14" t="s">
        <v>227</v>
      </c>
      <c r="D146" s="14" t="s">
        <v>669</v>
      </c>
      <c r="E146" s="14">
        <v>7</v>
      </c>
      <c r="F146" s="15">
        <v>77051.98</v>
      </c>
      <c r="G146" s="14"/>
      <c r="H146" s="16">
        <f t="shared" si="5"/>
        <v>77051.98</v>
      </c>
      <c r="I146" s="14"/>
      <c r="K146" s="14"/>
      <c r="L146" s="14"/>
    </row>
    <row r="147" spans="1:15" s="16" customFormat="1" x14ac:dyDescent="0.25">
      <c r="A147" s="14" t="s">
        <v>228</v>
      </c>
      <c r="B147" s="14" t="str">
        <f t="shared" si="4"/>
        <v>1920</v>
      </c>
      <c r="C147" s="14" t="s">
        <v>229</v>
      </c>
      <c r="D147" s="14" t="s">
        <v>669</v>
      </c>
      <c r="E147" s="14">
        <v>7</v>
      </c>
      <c r="F147" s="15">
        <v>168090.25</v>
      </c>
      <c r="G147" s="14"/>
      <c r="H147" s="16">
        <f t="shared" si="5"/>
        <v>168090.25</v>
      </c>
      <c r="I147" s="14"/>
      <c r="K147" s="14"/>
      <c r="L147" s="14"/>
    </row>
    <row r="148" spans="1:15" s="16" customFormat="1" x14ac:dyDescent="0.25">
      <c r="A148" s="14" t="s">
        <v>230</v>
      </c>
      <c r="B148" s="50" t="s">
        <v>832</v>
      </c>
      <c r="C148" s="14" t="s">
        <v>231</v>
      </c>
      <c r="D148" s="14" t="s">
        <v>706</v>
      </c>
      <c r="E148" s="14">
        <v>8</v>
      </c>
      <c r="F148" s="15">
        <v>452123.21</v>
      </c>
      <c r="G148" s="14"/>
      <c r="H148" s="16">
        <f t="shared" si="5"/>
        <v>452123.21</v>
      </c>
      <c r="I148" s="14"/>
      <c r="K148" s="14"/>
      <c r="L148" s="14"/>
    </row>
    <row r="149" spans="1:15" s="16" customFormat="1" x14ac:dyDescent="0.25">
      <c r="A149" s="14" t="s">
        <v>232</v>
      </c>
      <c r="B149" s="14" t="str">
        <f t="shared" si="4"/>
        <v>1930</v>
      </c>
      <c r="C149" s="14" t="s">
        <v>233</v>
      </c>
      <c r="D149" s="14" t="s">
        <v>669</v>
      </c>
      <c r="E149" s="14">
        <v>7</v>
      </c>
      <c r="F149" s="15">
        <v>1024986.22</v>
      </c>
      <c r="G149" s="14"/>
      <c r="H149" s="16">
        <f t="shared" si="5"/>
        <v>1024986.22</v>
      </c>
      <c r="I149" s="14"/>
      <c r="K149" s="14"/>
      <c r="L149" s="14"/>
    </row>
    <row r="150" spans="1:15" s="16" customFormat="1" x14ac:dyDescent="0.25">
      <c r="A150" s="14" t="s">
        <v>234</v>
      </c>
      <c r="B150" s="14" t="str">
        <f t="shared" si="4"/>
        <v>1940</v>
      </c>
      <c r="C150" s="14" t="s">
        <v>235</v>
      </c>
      <c r="D150" s="14" t="s">
        <v>669</v>
      </c>
      <c r="E150" s="14">
        <v>7</v>
      </c>
      <c r="F150" s="15">
        <v>526910.09</v>
      </c>
      <c r="G150" s="14"/>
      <c r="H150" s="16">
        <f t="shared" si="5"/>
        <v>526910.09</v>
      </c>
      <c r="I150" s="14"/>
      <c r="K150" s="14"/>
      <c r="L150" s="14"/>
    </row>
    <row r="151" spans="1:15" s="16" customFormat="1" x14ac:dyDescent="0.25">
      <c r="A151" s="14" t="s">
        <v>236</v>
      </c>
      <c r="B151" s="14" t="str">
        <f t="shared" si="4"/>
        <v>1945</v>
      </c>
      <c r="C151" s="14" t="s">
        <v>237</v>
      </c>
      <c r="D151" s="14" t="s">
        <v>669</v>
      </c>
      <c r="E151" s="14">
        <v>7</v>
      </c>
      <c r="F151" s="15">
        <v>15571.68</v>
      </c>
      <c r="G151" s="14"/>
      <c r="H151" s="16">
        <f t="shared" si="5"/>
        <v>15571.68</v>
      </c>
      <c r="I151" s="14"/>
      <c r="K151" s="14"/>
      <c r="L151" s="14"/>
      <c r="M151" s="14"/>
      <c r="N151" s="14"/>
      <c r="O151" s="14"/>
    </row>
    <row r="152" spans="1:15" s="16" customFormat="1" x14ac:dyDescent="0.25">
      <c r="A152" s="14" t="s">
        <v>238</v>
      </c>
      <c r="B152" s="14" t="str">
        <f t="shared" si="4"/>
        <v>1960</v>
      </c>
      <c r="C152" s="14" t="s">
        <v>239</v>
      </c>
      <c r="D152" s="14" t="s">
        <v>669</v>
      </c>
      <c r="E152" s="14">
        <v>7</v>
      </c>
      <c r="F152" s="15">
        <v>349735.72</v>
      </c>
      <c r="G152" s="14"/>
      <c r="H152" s="16">
        <f t="shared" si="5"/>
        <v>349735.72</v>
      </c>
      <c r="I152" s="14"/>
      <c r="K152" s="14"/>
      <c r="L152" s="14"/>
      <c r="M152" s="14"/>
      <c r="N152" s="14"/>
      <c r="O152" s="14"/>
    </row>
    <row r="153" spans="1:15" s="16" customFormat="1" x14ac:dyDescent="0.25">
      <c r="A153" s="14" t="s">
        <v>240</v>
      </c>
      <c r="B153" s="14" t="str">
        <f t="shared" si="4"/>
        <v>1980</v>
      </c>
      <c r="C153" s="14" t="s">
        <v>241</v>
      </c>
      <c r="D153" s="14" t="s">
        <v>669</v>
      </c>
      <c r="E153" s="14">
        <v>7</v>
      </c>
      <c r="F153" s="15">
        <v>394110.81</v>
      </c>
      <c r="G153" s="14"/>
      <c r="H153" s="16">
        <f t="shared" si="5"/>
        <v>394110.81</v>
      </c>
      <c r="I153" s="14"/>
      <c r="K153" s="14"/>
      <c r="L153" s="14"/>
      <c r="M153" s="14"/>
      <c r="N153" s="14"/>
      <c r="O153" s="14"/>
    </row>
    <row r="154" spans="1:15" s="16" customFormat="1" x14ac:dyDescent="0.25">
      <c r="A154" s="14" t="s">
        <v>242</v>
      </c>
      <c r="B154" s="14" t="str">
        <f t="shared" si="4"/>
        <v>1995</v>
      </c>
      <c r="C154" s="14" t="s">
        <v>243</v>
      </c>
      <c r="D154" s="14" t="s">
        <v>952</v>
      </c>
      <c r="E154" s="14">
        <v>17</v>
      </c>
      <c r="F154" s="15">
        <v>-3163539.52</v>
      </c>
      <c r="G154" s="14"/>
      <c r="H154" s="16">
        <f t="shared" si="5"/>
        <v>-3163539.52</v>
      </c>
      <c r="I154" s="14"/>
      <c r="K154" s="14"/>
      <c r="L154" s="14"/>
      <c r="M154" s="14"/>
      <c r="N154" s="14"/>
      <c r="O154" s="14"/>
    </row>
    <row r="155" spans="1:15" s="16" customFormat="1" x14ac:dyDescent="0.25">
      <c r="A155" s="14" t="s">
        <v>244</v>
      </c>
      <c r="B155" s="14" t="str">
        <f t="shared" si="4"/>
        <v>1995</v>
      </c>
      <c r="C155" s="14" t="s">
        <v>245</v>
      </c>
      <c r="D155" s="14" t="s">
        <v>952</v>
      </c>
      <c r="E155" s="14">
        <v>17</v>
      </c>
      <c r="F155" s="15">
        <v>-24535</v>
      </c>
      <c r="G155" s="14"/>
      <c r="H155" s="16">
        <f t="shared" si="5"/>
        <v>-24535</v>
      </c>
      <c r="I155" s="14"/>
      <c r="K155" s="14"/>
      <c r="L155" s="14"/>
      <c r="M155" s="14"/>
      <c r="N155" s="14"/>
      <c r="O155" s="14"/>
    </row>
    <row r="156" spans="1:15" s="14" customFormat="1" x14ac:dyDescent="0.25">
      <c r="A156" s="14" t="s">
        <v>246</v>
      </c>
      <c r="B156" s="14" t="str">
        <f t="shared" si="4"/>
        <v>2055</v>
      </c>
      <c r="C156" s="14" t="s">
        <v>247</v>
      </c>
      <c r="D156" s="14" t="s">
        <v>669</v>
      </c>
      <c r="E156" s="14">
        <v>7</v>
      </c>
      <c r="F156" s="15">
        <v>479661.92</v>
      </c>
      <c r="H156" s="16">
        <f t="shared" si="5"/>
        <v>479661.92</v>
      </c>
      <c r="J156" s="16"/>
    </row>
    <row r="157" spans="1:15" s="14" customFormat="1" x14ac:dyDescent="0.25">
      <c r="A157" s="14" t="s">
        <v>248</v>
      </c>
      <c r="B157" s="14" t="str">
        <f t="shared" si="4"/>
        <v>2075</v>
      </c>
      <c r="C157" s="14" t="s">
        <v>249</v>
      </c>
      <c r="D157" s="14" t="s">
        <v>669</v>
      </c>
      <c r="E157" s="14">
        <v>7</v>
      </c>
      <c r="F157" s="15">
        <v>36217.79</v>
      </c>
      <c r="H157" s="16">
        <f t="shared" si="5"/>
        <v>36217.79</v>
      </c>
      <c r="J157" s="16"/>
    </row>
    <row r="158" spans="1:15" s="14" customFormat="1" x14ac:dyDescent="0.25">
      <c r="A158" s="14" t="s">
        <v>250</v>
      </c>
      <c r="B158" s="14" t="str">
        <f t="shared" si="4"/>
        <v>2105</v>
      </c>
      <c r="C158" s="14" t="s">
        <v>251</v>
      </c>
      <c r="D158" s="14" t="s">
        <v>669</v>
      </c>
      <c r="E158" s="14">
        <v>7</v>
      </c>
      <c r="F158" s="15">
        <v>-186720.5</v>
      </c>
      <c r="H158" s="16">
        <f t="shared" si="5"/>
        <v>-186720.5</v>
      </c>
      <c r="J158" s="16"/>
    </row>
    <row r="159" spans="1:15" s="14" customFormat="1" x14ac:dyDescent="0.25">
      <c r="A159" s="14" t="s">
        <v>252</v>
      </c>
      <c r="B159" s="14" t="str">
        <f t="shared" si="4"/>
        <v>2105</v>
      </c>
      <c r="C159" s="14" t="s">
        <v>253</v>
      </c>
      <c r="D159" s="14" t="s">
        <v>669</v>
      </c>
      <c r="E159" s="14">
        <v>7</v>
      </c>
      <c r="F159" s="15">
        <v>-496016.14</v>
      </c>
      <c r="H159" s="16">
        <f t="shared" si="5"/>
        <v>-496016.14</v>
      </c>
      <c r="J159" s="16"/>
    </row>
    <row r="160" spans="1:15" s="14" customFormat="1" x14ac:dyDescent="0.25">
      <c r="A160" s="14" t="s">
        <v>254</v>
      </c>
      <c r="B160" s="14" t="str">
        <f t="shared" si="4"/>
        <v>2105</v>
      </c>
      <c r="C160" s="14" t="s">
        <v>255</v>
      </c>
      <c r="D160" s="14" t="s">
        <v>669</v>
      </c>
      <c r="E160" s="14">
        <v>7</v>
      </c>
      <c r="F160" s="15">
        <v>-416824.45</v>
      </c>
      <c r="H160" s="16">
        <f t="shared" si="5"/>
        <v>-416824.45</v>
      </c>
      <c r="J160" s="16"/>
    </row>
    <row r="161" spans="1:10" s="14" customFormat="1" x14ac:dyDescent="0.25">
      <c r="A161" s="14" t="s">
        <v>256</v>
      </c>
      <c r="B161" s="14" t="str">
        <f t="shared" si="4"/>
        <v>2105</v>
      </c>
      <c r="C161" s="14" t="s">
        <v>257</v>
      </c>
      <c r="D161" s="14" t="s">
        <v>669</v>
      </c>
      <c r="E161" s="14">
        <v>7</v>
      </c>
      <c r="F161" s="15">
        <v>-705700.1</v>
      </c>
      <c r="H161" s="16">
        <f t="shared" si="5"/>
        <v>-705700.1</v>
      </c>
      <c r="J161" s="16"/>
    </row>
    <row r="162" spans="1:10" s="14" customFormat="1" x14ac:dyDescent="0.25">
      <c r="A162" s="14" t="s">
        <v>258</v>
      </c>
      <c r="B162" s="14" t="str">
        <f t="shared" si="4"/>
        <v>2105</v>
      </c>
      <c r="C162" s="14" t="s">
        <v>259</v>
      </c>
      <c r="D162" s="14" t="s">
        <v>669</v>
      </c>
      <c r="E162" s="14">
        <v>7</v>
      </c>
      <c r="F162" s="15">
        <v>-172272.7</v>
      </c>
      <c r="H162" s="16">
        <f t="shared" si="5"/>
        <v>-172272.7</v>
      </c>
      <c r="J162" s="16"/>
    </row>
    <row r="163" spans="1:10" s="14" customFormat="1" x14ac:dyDescent="0.25">
      <c r="A163" s="14" t="s">
        <v>260</v>
      </c>
      <c r="B163" s="14" t="str">
        <f t="shared" si="4"/>
        <v>2105</v>
      </c>
      <c r="C163" s="14" t="s">
        <v>261</v>
      </c>
      <c r="D163" s="14" t="s">
        <v>669</v>
      </c>
      <c r="E163" s="14">
        <v>7</v>
      </c>
      <c r="F163" s="15">
        <v>-555951.04</v>
      </c>
      <c r="H163" s="16">
        <f t="shared" si="5"/>
        <v>-555951.04</v>
      </c>
      <c r="J163" s="16"/>
    </row>
    <row r="164" spans="1:10" s="14" customFormat="1" x14ac:dyDescent="0.25">
      <c r="A164" s="14" t="s">
        <v>262</v>
      </c>
      <c r="B164" s="14" t="str">
        <f t="shared" si="4"/>
        <v>2105</v>
      </c>
      <c r="C164" s="14" t="s">
        <v>263</v>
      </c>
      <c r="D164" s="14" t="s">
        <v>669</v>
      </c>
      <c r="E164" s="14">
        <v>7</v>
      </c>
      <c r="F164" s="15">
        <v>-984012.33</v>
      </c>
      <c r="H164" s="16">
        <f t="shared" si="5"/>
        <v>-984012.33</v>
      </c>
      <c r="J164" s="16"/>
    </row>
    <row r="165" spans="1:10" s="14" customFormat="1" x14ac:dyDescent="0.25">
      <c r="A165" s="14" t="s">
        <v>264</v>
      </c>
      <c r="B165" s="14" t="str">
        <f t="shared" si="4"/>
        <v>2105</v>
      </c>
      <c r="C165" s="14" t="s">
        <v>265</v>
      </c>
      <c r="D165" s="14" t="s">
        <v>669</v>
      </c>
      <c r="E165" s="14">
        <v>7</v>
      </c>
      <c r="F165" s="15">
        <v>-71248.009999999995</v>
      </c>
      <c r="H165" s="16">
        <f t="shared" si="5"/>
        <v>-71248.009999999995</v>
      </c>
      <c r="J165" s="16"/>
    </row>
    <row r="166" spans="1:10" s="14" customFormat="1" x14ac:dyDescent="0.25">
      <c r="A166" s="14" t="s">
        <v>266</v>
      </c>
      <c r="B166" s="14" t="str">
        <f t="shared" si="4"/>
        <v>2105</v>
      </c>
      <c r="C166" s="14" t="s">
        <v>267</v>
      </c>
      <c r="D166" s="14" t="s">
        <v>669</v>
      </c>
      <c r="E166" s="14">
        <v>7</v>
      </c>
      <c r="F166" s="15">
        <v>-89304.24</v>
      </c>
      <c r="H166" s="16">
        <f t="shared" si="5"/>
        <v>-89304.24</v>
      </c>
      <c r="J166" s="16"/>
    </row>
    <row r="167" spans="1:10" s="14" customFormat="1" x14ac:dyDescent="0.25">
      <c r="A167" s="14" t="s">
        <v>268</v>
      </c>
      <c r="B167" s="14" t="str">
        <f t="shared" si="4"/>
        <v>2105</v>
      </c>
      <c r="C167" s="14" t="s">
        <v>269</v>
      </c>
      <c r="D167" s="14" t="s">
        <v>669</v>
      </c>
      <c r="E167" s="14">
        <v>7</v>
      </c>
      <c r="F167" s="15">
        <v>-957974.02</v>
      </c>
      <c r="H167" s="16">
        <f t="shared" si="5"/>
        <v>-957974.02</v>
      </c>
      <c r="J167" s="16"/>
    </row>
    <row r="168" spans="1:10" s="14" customFormat="1" x14ac:dyDescent="0.25">
      <c r="A168" s="14" t="s">
        <v>270</v>
      </c>
      <c r="B168" s="14" t="str">
        <f t="shared" si="4"/>
        <v>2105</v>
      </c>
      <c r="C168" s="14" t="s">
        <v>271</v>
      </c>
      <c r="D168" s="14" t="s">
        <v>669</v>
      </c>
      <c r="E168" s="14">
        <v>7</v>
      </c>
      <c r="F168" s="15">
        <v>-617.70000000000005</v>
      </c>
      <c r="H168" s="16">
        <f t="shared" si="5"/>
        <v>-617.70000000000005</v>
      </c>
      <c r="J168" s="16"/>
    </row>
    <row r="169" spans="1:10" s="14" customFormat="1" x14ac:dyDescent="0.25">
      <c r="A169" s="14" t="s">
        <v>272</v>
      </c>
      <c r="B169" s="14" t="str">
        <f t="shared" si="4"/>
        <v>2105</v>
      </c>
      <c r="C169" s="14" t="s">
        <v>273</v>
      </c>
      <c r="D169" s="14" t="s">
        <v>669</v>
      </c>
      <c r="E169" s="14">
        <v>7</v>
      </c>
      <c r="F169" s="15">
        <v>-60649.919999999998</v>
      </c>
      <c r="H169" s="16">
        <f t="shared" si="5"/>
        <v>-60649.919999999998</v>
      </c>
      <c r="J169" s="16"/>
    </row>
    <row r="170" spans="1:10" s="14" customFormat="1" x14ac:dyDescent="0.25">
      <c r="A170" s="14" t="s">
        <v>274</v>
      </c>
      <c r="B170" s="14" t="str">
        <f t="shared" si="4"/>
        <v>2105</v>
      </c>
      <c r="C170" s="14" t="s">
        <v>275</v>
      </c>
      <c r="D170" s="14" t="s">
        <v>669</v>
      </c>
      <c r="E170" s="14">
        <v>7</v>
      </c>
      <c r="F170" s="15">
        <v>-84971.29</v>
      </c>
      <c r="H170" s="16">
        <f t="shared" si="5"/>
        <v>-84971.29</v>
      </c>
      <c r="J170" s="16"/>
    </row>
    <row r="171" spans="1:10" s="14" customFormat="1" x14ac:dyDescent="0.25">
      <c r="A171" s="14" t="s">
        <v>276</v>
      </c>
      <c r="B171" s="14" t="str">
        <f t="shared" si="4"/>
        <v>2105</v>
      </c>
      <c r="C171" s="14" t="s">
        <v>277</v>
      </c>
      <c r="D171" s="14" t="s">
        <v>706</v>
      </c>
      <c r="E171" s="14">
        <v>8</v>
      </c>
      <c r="F171" s="15">
        <v>-161917.06</v>
      </c>
      <c r="H171" s="16">
        <f t="shared" si="5"/>
        <v>-161917.06</v>
      </c>
      <c r="J171" s="16"/>
    </row>
    <row r="172" spans="1:10" s="14" customFormat="1" x14ac:dyDescent="0.25">
      <c r="A172" s="14" t="s">
        <v>278</v>
      </c>
      <c r="B172" s="14" t="str">
        <f t="shared" si="4"/>
        <v>2105</v>
      </c>
      <c r="C172" s="14" t="s">
        <v>279</v>
      </c>
      <c r="D172" s="14" t="s">
        <v>669</v>
      </c>
      <c r="E172" s="14">
        <v>7</v>
      </c>
      <c r="F172" s="15">
        <v>-866460.46</v>
      </c>
      <c r="H172" s="16">
        <f t="shared" si="5"/>
        <v>-866460.46</v>
      </c>
      <c r="J172" s="16"/>
    </row>
    <row r="173" spans="1:10" s="14" customFormat="1" x14ac:dyDescent="0.25">
      <c r="A173" s="14" t="s">
        <v>280</v>
      </c>
      <c r="B173" s="14" t="str">
        <f t="shared" si="4"/>
        <v>2105</v>
      </c>
      <c r="C173" s="14" t="s">
        <v>281</v>
      </c>
      <c r="D173" s="14" t="s">
        <v>669</v>
      </c>
      <c r="E173" s="14">
        <v>7</v>
      </c>
      <c r="F173" s="15">
        <v>-318177.65999999997</v>
      </c>
      <c r="H173" s="16">
        <f t="shared" si="5"/>
        <v>-318177.65999999997</v>
      </c>
      <c r="J173" s="16"/>
    </row>
    <row r="174" spans="1:10" s="14" customFormat="1" x14ac:dyDescent="0.25">
      <c r="A174" s="14" t="s">
        <v>282</v>
      </c>
      <c r="B174" s="14" t="str">
        <f t="shared" si="4"/>
        <v>2105</v>
      </c>
      <c r="C174" s="14" t="s">
        <v>283</v>
      </c>
      <c r="D174" s="14" t="s">
        <v>669</v>
      </c>
      <c r="E174" s="14">
        <v>7</v>
      </c>
      <c r="F174" s="15">
        <v>-13347.18</v>
      </c>
      <c r="H174" s="16">
        <f t="shared" si="5"/>
        <v>-13347.18</v>
      </c>
      <c r="J174" s="16"/>
    </row>
    <row r="175" spans="1:10" s="14" customFormat="1" x14ac:dyDescent="0.25">
      <c r="A175" s="14" t="s">
        <v>284</v>
      </c>
      <c r="B175" s="14" t="str">
        <f t="shared" si="4"/>
        <v>2105</v>
      </c>
      <c r="C175" s="14" t="s">
        <v>285</v>
      </c>
      <c r="D175" s="14" t="s">
        <v>669</v>
      </c>
      <c r="E175" s="14">
        <v>7</v>
      </c>
      <c r="F175" s="15">
        <v>-144551.51999999999</v>
      </c>
      <c r="H175" s="16">
        <f t="shared" si="5"/>
        <v>-144551.51999999999</v>
      </c>
      <c r="J175" s="16"/>
    </row>
    <row r="176" spans="1:10" s="14" customFormat="1" x14ac:dyDescent="0.25">
      <c r="A176" s="14" t="s">
        <v>286</v>
      </c>
      <c r="B176" s="14" t="str">
        <f t="shared" si="4"/>
        <v>2105</v>
      </c>
      <c r="C176" s="14" t="s">
        <v>287</v>
      </c>
      <c r="D176" s="14" t="s">
        <v>669</v>
      </c>
      <c r="E176" s="14">
        <v>7</v>
      </c>
      <c r="F176" s="15">
        <v>-93598.36</v>
      </c>
      <c r="H176" s="16">
        <f t="shared" si="5"/>
        <v>-93598.36</v>
      </c>
      <c r="J176" s="16"/>
    </row>
    <row r="177" spans="1:12" s="14" customFormat="1" x14ac:dyDescent="0.25">
      <c r="A177" s="14" t="s">
        <v>288</v>
      </c>
      <c r="B177" s="14" t="str">
        <f t="shared" si="4"/>
        <v>2105</v>
      </c>
      <c r="C177" s="14" t="s">
        <v>289</v>
      </c>
      <c r="D177" s="14" t="s">
        <v>952</v>
      </c>
      <c r="E177" s="14">
        <v>17</v>
      </c>
      <c r="F177" s="15">
        <v>594358.47</v>
      </c>
      <c r="H177" s="16">
        <f t="shared" si="5"/>
        <v>594358.47</v>
      </c>
      <c r="J177" s="16"/>
    </row>
    <row r="178" spans="1:12" s="14" customFormat="1" x14ac:dyDescent="0.25">
      <c r="A178" s="14" t="s">
        <v>290</v>
      </c>
      <c r="B178" s="50" t="s">
        <v>998</v>
      </c>
      <c r="C178" s="14" t="s">
        <v>291</v>
      </c>
      <c r="D178" s="14" t="s">
        <v>669</v>
      </c>
      <c r="E178" s="14">
        <v>7</v>
      </c>
      <c r="F178" s="15">
        <v>-8450.82</v>
      </c>
      <c r="H178" s="16">
        <f t="shared" si="5"/>
        <v>-8450.82</v>
      </c>
      <c r="J178" s="16"/>
    </row>
    <row r="179" spans="1:12" s="14" customFormat="1" x14ac:dyDescent="0.25">
      <c r="A179" s="14" t="s">
        <v>967</v>
      </c>
      <c r="B179" s="14" t="str">
        <f t="shared" si="4"/>
        <v>2200</v>
      </c>
      <c r="C179" s="14" t="s">
        <v>985</v>
      </c>
      <c r="F179" s="15">
        <v>0</v>
      </c>
      <c r="H179" s="16">
        <f t="shared" si="5"/>
        <v>0</v>
      </c>
      <c r="J179" s="16"/>
    </row>
    <row r="180" spans="1:12" s="14" customFormat="1" x14ac:dyDescent="0.25">
      <c r="A180" s="14" t="s">
        <v>292</v>
      </c>
      <c r="B180" s="14" t="str">
        <f t="shared" si="4"/>
        <v>2205</v>
      </c>
      <c r="C180" s="14" t="s">
        <v>293</v>
      </c>
      <c r="D180" s="14" t="s">
        <v>948</v>
      </c>
      <c r="E180" s="14">
        <v>11</v>
      </c>
      <c r="F180" s="15">
        <v>-3590135.48</v>
      </c>
      <c r="G180" s="14">
        <v>-42291.67</v>
      </c>
      <c r="H180" s="16">
        <f t="shared" si="5"/>
        <v>-3632427.15</v>
      </c>
      <c r="J180" s="16"/>
    </row>
    <row r="181" spans="1:12" s="14" customFormat="1" x14ac:dyDescent="0.25">
      <c r="A181" s="14" t="s">
        <v>294</v>
      </c>
      <c r="B181" s="14" t="str">
        <f t="shared" si="4"/>
        <v>2208</v>
      </c>
      <c r="C181" s="14" t="s">
        <v>295</v>
      </c>
      <c r="D181" s="14" t="s">
        <v>948</v>
      </c>
      <c r="E181" s="14">
        <v>11</v>
      </c>
      <c r="F181" s="15">
        <v>-192359.63</v>
      </c>
      <c r="G181" s="14">
        <v>-34727.440000000002</v>
      </c>
      <c r="H181" s="16">
        <f t="shared" si="5"/>
        <v>-227087.07</v>
      </c>
      <c r="J181" s="16"/>
    </row>
    <row r="182" spans="1:12" s="14" customFormat="1" x14ac:dyDescent="0.25">
      <c r="A182" s="14" t="s">
        <v>296</v>
      </c>
      <c r="B182" s="14" t="str">
        <f t="shared" si="4"/>
        <v>2210</v>
      </c>
      <c r="C182" s="14" t="s">
        <v>297</v>
      </c>
      <c r="D182" s="14" t="s">
        <v>679</v>
      </c>
      <c r="E182" s="14">
        <v>13</v>
      </c>
      <c r="F182" s="15">
        <v>-46646.7</v>
      </c>
      <c r="G182" s="15">
        <v>20450</v>
      </c>
      <c r="H182" s="16">
        <f t="shared" si="5"/>
        <v>-26196.699999999997</v>
      </c>
      <c r="I182" s="15"/>
      <c r="J182" s="17"/>
    </row>
    <row r="183" spans="1:12" s="14" customFormat="1" x14ac:dyDescent="0.25">
      <c r="A183" s="14" t="s">
        <v>298</v>
      </c>
      <c r="B183" s="14" t="str">
        <f t="shared" si="4"/>
        <v>2220</v>
      </c>
      <c r="C183" s="14" t="s">
        <v>299</v>
      </c>
      <c r="D183" s="14" t="s">
        <v>948</v>
      </c>
      <c r="E183" s="14">
        <v>11</v>
      </c>
      <c r="F183" s="15">
        <v>-82275.899999999994</v>
      </c>
      <c r="G183" s="15"/>
      <c r="H183" s="16">
        <f t="shared" si="5"/>
        <v>-82275.899999999994</v>
      </c>
      <c r="I183" s="15"/>
      <c r="J183" s="16"/>
    </row>
    <row r="184" spans="1:12" s="14" customFormat="1" x14ac:dyDescent="0.25">
      <c r="A184" s="14" t="s">
        <v>300</v>
      </c>
      <c r="B184" s="14" t="str">
        <f t="shared" si="4"/>
        <v>2220</v>
      </c>
      <c r="C184" s="14" t="s">
        <v>301</v>
      </c>
      <c r="D184" s="14" t="s">
        <v>948</v>
      </c>
      <c r="E184" s="14">
        <v>11</v>
      </c>
      <c r="F184" s="15">
        <v>-32308</v>
      </c>
      <c r="H184" s="16">
        <f t="shared" si="5"/>
        <v>-32308</v>
      </c>
      <c r="J184" s="16"/>
    </row>
    <row r="185" spans="1:12" s="14" customFormat="1" x14ac:dyDescent="0.25">
      <c r="A185" s="14" t="s">
        <v>302</v>
      </c>
      <c r="B185" s="50" t="s">
        <v>748</v>
      </c>
      <c r="C185" s="14" t="s">
        <v>303</v>
      </c>
      <c r="D185" s="14" t="s">
        <v>948</v>
      </c>
      <c r="E185" s="14">
        <v>11</v>
      </c>
      <c r="F185" s="15">
        <v>99503.72</v>
      </c>
      <c r="G185" s="15"/>
      <c r="H185" s="16">
        <f t="shared" si="5"/>
        <v>99503.72</v>
      </c>
      <c r="J185" s="16"/>
    </row>
    <row r="186" spans="1:12" s="14" customFormat="1" x14ac:dyDescent="0.25">
      <c r="A186" s="14" t="s">
        <v>858</v>
      </c>
      <c r="B186" s="14" t="str">
        <f t="shared" si="4"/>
        <v>2225</v>
      </c>
      <c r="C186" s="14" t="s">
        <v>894</v>
      </c>
      <c r="F186" s="15">
        <v>0</v>
      </c>
      <c r="H186" s="16">
        <f t="shared" si="5"/>
        <v>0</v>
      </c>
      <c r="J186" s="16"/>
      <c r="L186" s="16"/>
    </row>
    <row r="187" spans="1:12" s="14" customFormat="1" x14ac:dyDescent="0.25">
      <c r="A187" s="14" t="s">
        <v>304</v>
      </c>
      <c r="B187" s="14" t="str">
        <f t="shared" si="4"/>
        <v>2250</v>
      </c>
      <c r="C187" s="14" t="s">
        <v>305</v>
      </c>
      <c r="D187" s="14" t="s">
        <v>948</v>
      </c>
      <c r="E187" s="14">
        <v>11</v>
      </c>
      <c r="F187" s="15">
        <v>37.729999999999997</v>
      </c>
      <c r="H187" s="16">
        <f t="shared" si="5"/>
        <v>37.729999999999997</v>
      </c>
      <c r="J187" s="16"/>
      <c r="L187" s="15"/>
    </row>
    <row r="188" spans="1:12" s="14" customFormat="1" x14ac:dyDescent="0.25">
      <c r="A188" s="14" t="s">
        <v>306</v>
      </c>
      <c r="B188" s="14" t="str">
        <f t="shared" si="4"/>
        <v>2260</v>
      </c>
      <c r="C188" s="14" t="s">
        <v>307</v>
      </c>
      <c r="D188" s="14" t="s">
        <v>950</v>
      </c>
      <c r="E188" s="14">
        <v>15</v>
      </c>
      <c r="F188" s="15">
        <v>-250575.45</v>
      </c>
      <c r="H188" s="16">
        <f t="shared" si="5"/>
        <v>-250575.45</v>
      </c>
      <c r="J188" s="16"/>
      <c r="L188" s="16"/>
    </row>
    <row r="189" spans="1:12" s="14" customFormat="1" x14ac:dyDescent="0.25">
      <c r="A189" s="14" t="s">
        <v>308</v>
      </c>
      <c r="B189" s="14" t="str">
        <f t="shared" si="4"/>
        <v>2290</v>
      </c>
      <c r="C189" s="14" t="s">
        <v>895</v>
      </c>
      <c r="D189" s="14" t="s">
        <v>676</v>
      </c>
      <c r="E189" s="14">
        <v>2</v>
      </c>
      <c r="F189" s="15">
        <v>24065413.890000001</v>
      </c>
      <c r="H189" s="16">
        <f t="shared" si="5"/>
        <v>24065413.890000001</v>
      </c>
      <c r="J189" s="16"/>
    </row>
    <row r="190" spans="1:12" s="14" customFormat="1" x14ac:dyDescent="0.25">
      <c r="A190" s="14" t="s">
        <v>309</v>
      </c>
      <c r="B190" s="14" t="str">
        <f t="shared" si="4"/>
        <v>2290</v>
      </c>
      <c r="C190" s="14" t="s">
        <v>896</v>
      </c>
      <c r="D190" s="14" t="s">
        <v>676</v>
      </c>
      <c r="E190" s="14">
        <v>2</v>
      </c>
      <c r="F190" s="15">
        <v>-28136499.059999999</v>
      </c>
      <c r="H190" s="16">
        <f t="shared" si="5"/>
        <v>-28136499.059999999</v>
      </c>
      <c r="J190" s="16"/>
      <c r="L190" s="19"/>
    </row>
    <row r="191" spans="1:12" s="14" customFormat="1" x14ac:dyDescent="0.25">
      <c r="A191" s="14" t="s">
        <v>310</v>
      </c>
      <c r="B191" s="14" t="str">
        <f t="shared" si="4"/>
        <v>2290</v>
      </c>
      <c r="C191" s="14" t="s">
        <v>897</v>
      </c>
      <c r="D191" s="14" t="s">
        <v>676</v>
      </c>
      <c r="E191" s="14">
        <v>2</v>
      </c>
      <c r="F191" s="15">
        <v>4093825.59</v>
      </c>
      <c r="H191" s="16">
        <f t="shared" si="5"/>
        <v>4093825.59</v>
      </c>
      <c r="J191" s="16"/>
    </row>
    <row r="192" spans="1:12" s="14" customFormat="1" x14ac:dyDescent="0.25">
      <c r="A192" s="14" t="s">
        <v>311</v>
      </c>
      <c r="B192" s="14" t="str">
        <f t="shared" si="4"/>
        <v>2290</v>
      </c>
      <c r="C192" s="14" t="s">
        <v>898</v>
      </c>
      <c r="D192" s="14" t="s">
        <v>676</v>
      </c>
      <c r="E192" s="14">
        <v>2</v>
      </c>
      <c r="F192" s="15">
        <v>-9135.8700000000008</v>
      </c>
      <c r="H192" s="16">
        <f t="shared" si="5"/>
        <v>-9135.8700000000008</v>
      </c>
      <c r="J192" s="16"/>
    </row>
    <row r="193" spans="1:12" s="14" customFormat="1" x14ac:dyDescent="0.25">
      <c r="A193" s="14" t="s">
        <v>924</v>
      </c>
      <c r="B193" s="14" t="str">
        <f t="shared" si="4"/>
        <v>2290</v>
      </c>
      <c r="C193" s="14" t="s">
        <v>936</v>
      </c>
      <c r="D193" s="14" t="s">
        <v>676</v>
      </c>
      <c r="E193" s="14">
        <v>2</v>
      </c>
      <c r="F193" s="15">
        <v>3040.96</v>
      </c>
      <c r="H193" s="16">
        <f t="shared" si="5"/>
        <v>3040.96</v>
      </c>
      <c r="J193" s="16"/>
    </row>
    <row r="194" spans="1:12" s="14" customFormat="1" x14ac:dyDescent="0.25">
      <c r="A194" s="14" t="s">
        <v>925</v>
      </c>
      <c r="B194" s="14" t="str">
        <f t="shared" si="4"/>
        <v>2290</v>
      </c>
      <c r="C194" s="14" t="s">
        <v>937</v>
      </c>
      <c r="D194" s="14" t="s">
        <v>676</v>
      </c>
      <c r="E194" s="14">
        <v>2</v>
      </c>
      <c r="F194" s="15">
        <v>-10620.78</v>
      </c>
      <c r="H194" s="16">
        <f t="shared" si="5"/>
        <v>-10620.78</v>
      </c>
      <c r="J194" s="16"/>
    </row>
    <row r="195" spans="1:12" s="14" customFormat="1" x14ac:dyDescent="0.25">
      <c r="A195" s="14" t="s">
        <v>926</v>
      </c>
      <c r="B195" s="14" t="str">
        <f t="shared" si="4"/>
        <v>2290</v>
      </c>
      <c r="C195" s="14" t="s">
        <v>938</v>
      </c>
      <c r="D195" s="14" t="s">
        <v>676</v>
      </c>
      <c r="E195" s="14">
        <v>2</v>
      </c>
      <c r="F195" s="15">
        <v>7513.41</v>
      </c>
      <c r="H195" s="16">
        <f t="shared" si="5"/>
        <v>7513.41</v>
      </c>
      <c r="J195" s="16"/>
    </row>
    <row r="196" spans="1:12" s="14" customFormat="1" ht="13.5" customHeight="1" x14ac:dyDescent="0.25">
      <c r="A196" s="14" t="s">
        <v>312</v>
      </c>
      <c r="B196" s="50" t="s">
        <v>749</v>
      </c>
      <c r="C196" s="14" t="s">
        <v>313</v>
      </c>
      <c r="D196" s="14" t="s">
        <v>948</v>
      </c>
      <c r="E196" s="14">
        <v>11</v>
      </c>
      <c r="F196" s="15">
        <v>1.2</v>
      </c>
      <c r="H196" s="16">
        <f t="shared" si="5"/>
        <v>1.2</v>
      </c>
      <c r="J196" s="16"/>
    </row>
    <row r="197" spans="1:12" s="14" customFormat="1" x14ac:dyDescent="0.25">
      <c r="A197" s="14" t="s">
        <v>314</v>
      </c>
      <c r="B197" s="14" t="str">
        <f t="shared" si="4"/>
        <v>2294</v>
      </c>
      <c r="C197" s="14" t="s">
        <v>315</v>
      </c>
      <c r="D197" s="14" t="s">
        <v>680</v>
      </c>
      <c r="E197" s="14">
        <v>6</v>
      </c>
      <c r="F197" s="15">
        <v>8887.92</v>
      </c>
      <c r="H197" s="16">
        <f t="shared" si="5"/>
        <v>8887.92</v>
      </c>
      <c r="J197" s="16"/>
    </row>
    <row r="198" spans="1:12" s="14" customFormat="1" x14ac:dyDescent="0.25">
      <c r="A198" s="14" t="s">
        <v>316</v>
      </c>
      <c r="B198" s="14" t="str">
        <f t="shared" si="4"/>
        <v>2294</v>
      </c>
      <c r="C198" s="14" t="s">
        <v>317</v>
      </c>
      <c r="D198" s="14" t="s">
        <v>707</v>
      </c>
      <c r="E198" s="14">
        <v>9</v>
      </c>
      <c r="F198" s="15">
        <v>-272719</v>
      </c>
      <c r="G198" s="14">
        <f>272719+123760</f>
        <v>396479</v>
      </c>
      <c r="H198" s="16">
        <f t="shared" si="5"/>
        <v>123760</v>
      </c>
      <c r="J198" s="16"/>
    </row>
    <row r="199" spans="1:12" s="14" customFormat="1" x14ac:dyDescent="0.25">
      <c r="A199" s="14" t="s">
        <v>316</v>
      </c>
      <c r="B199" s="14" t="str">
        <f t="shared" ref="B199" si="6">MID(A199,8,4)</f>
        <v>2294</v>
      </c>
      <c r="C199" s="14" t="s">
        <v>317</v>
      </c>
      <c r="D199" s="14" t="s">
        <v>953</v>
      </c>
      <c r="E199" s="14">
        <v>18</v>
      </c>
      <c r="F199" s="15">
        <v>0</v>
      </c>
      <c r="G199" s="14">
        <v>-396479</v>
      </c>
      <c r="H199" s="16">
        <f t="shared" si="5"/>
        <v>-396479</v>
      </c>
      <c r="J199" s="16"/>
    </row>
    <row r="200" spans="1:12" s="14" customFormat="1" x14ac:dyDescent="0.25">
      <c r="A200" s="14" t="s">
        <v>318</v>
      </c>
      <c r="B200" s="14" t="str">
        <f t="shared" si="4"/>
        <v>2306</v>
      </c>
      <c r="C200" s="14" t="s">
        <v>319</v>
      </c>
      <c r="D200" s="14" t="s">
        <v>955</v>
      </c>
      <c r="E200" s="14">
        <v>20</v>
      </c>
      <c r="F200" s="15">
        <v>-419141</v>
      </c>
      <c r="H200" s="16">
        <f t="shared" si="5"/>
        <v>-419141</v>
      </c>
      <c r="J200" s="16"/>
    </row>
    <row r="201" spans="1:12" s="14" customFormat="1" x14ac:dyDescent="0.25">
      <c r="A201" s="14" t="s">
        <v>320</v>
      </c>
      <c r="B201" s="14" t="str">
        <f t="shared" si="4"/>
        <v>2335</v>
      </c>
      <c r="C201" s="14" t="s">
        <v>321</v>
      </c>
      <c r="D201" s="14" t="s">
        <v>954</v>
      </c>
      <c r="E201" s="14">
        <v>19</v>
      </c>
      <c r="F201" s="15">
        <v>-240582.29</v>
      </c>
      <c r="G201" s="14">
        <v>-20450</v>
      </c>
      <c r="H201" s="16">
        <f t="shared" si="5"/>
        <v>-261032.29</v>
      </c>
      <c r="J201" s="16"/>
    </row>
    <row r="202" spans="1:12" s="14" customFormat="1" x14ac:dyDescent="0.25">
      <c r="A202" s="14" t="s">
        <v>322</v>
      </c>
      <c r="B202" s="14" t="str">
        <f t="shared" ref="B202:B265" si="7">MID(A202,8,4)</f>
        <v>2405</v>
      </c>
      <c r="C202" s="14" t="s">
        <v>323</v>
      </c>
      <c r="D202" s="14" t="s">
        <v>676</v>
      </c>
      <c r="E202" s="14">
        <v>2</v>
      </c>
      <c r="F202" s="15">
        <v>56066.89</v>
      </c>
      <c r="H202" s="16">
        <f t="shared" ref="H202:H266" si="8">+F202+G202</f>
        <v>56066.89</v>
      </c>
      <c r="J202" s="16"/>
    </row>
    <row r="203" spans="1:12" s="14" customFormat="1" x14ac:dyDescent="0.25">
      <c r="A203" s="14" t="s">
        <v>324</v>
      </c>
      <c r="B203" s="50" t="s">
        <v>748</v>
      </c>
      <c r="C203" s="14" t="s">
        <v>939</v>
      </c>
      <c r="D203" s="14" t="s">
        <v>948</v>
      </c>
      <c r="E203" s="14">
        <v>11</v>
      </c>
      <c r="F203" s="15">
        <v>-62294.13</v>
      </c>
      <c r="H203" s="16">
        <f t="shared" si="8"/>
        <v>-62294.13</v>
      </c>
      <c r="J203" s="16"/>
    </row>
    <row r="204" spans="1:12" s="14" customFormat="1" x14ac:dyDescent="0.25">
      <c r="A204" s="14" t="s">
        <v>325</v>
      </c>
      <c r="B204" s="14" t="str">
        <f t="shared" si="7"/>
        <v>2505</v>
      </c>
      <c r="C204" s="14" t="s">
        <v>326</v>
      </c>
      <c r="D204" s="14" t="s">
        <v>951</v>
      </c>
      <c r="E204" s="14">
        <v>16</v>
      </c>
      <c r="F204" s="15">
        <v>-2020841.4</v>
      </c>
      <c r="H204" s="16">
        <f t="shared" si="8"/>
        <v>-2020841.4</v>
      </c>
      <c r="J204" s="16"/>
      <c r="L204" s="15"/>
    </row>
    <row r="205" spans="1:12" s="14" customFormat="1" x14ac:dyDescent="0.25">
      <c r="A205" s="14" t="s">
        <v>927</v>
      </c>
      <c r="B205" s="14" t="str">
        <f t="shared" si="7"/>
        <v>2505</v>
      </c>
      <c r="C205" s="14" t="s">
        <v>940</v>
      </c>
      <c r="D205" s="14" t="s">
        <v>951</v>
      </c>
      <c r="E205" s="14">
        <v>16</v>
      </c>
      <c r="F205" s="15">
        <v>-1127559.08</v>
      </c>
      <c r="H205" s="16">
        <f t="shared" si="8"/>
        <v>-1127559.08</v>
      </c>
      <c r="J205" s="16"/>
      <c r="L205" s="18"/>
    </row>
    <row r="206" spans="1:12" s="14" customFormat="1" x14ac:dyDescent="0.25">
      <c r="A206" s="14" t="s">
        <v>327</v>
      </c>
      <c r="B206" s="14" t="str">
        <f t="shared" si="7"/>
        <v>2520</v>
      </c>
      <c r="C206" s="14" t="s">
        <v>328</v>
      </c>
      <c r="D206" s="14" t="s">
        <v>951</v>
      </c>
      <c r="E206" s="14">
        <v>16</v>
      </c>
      <c r="F206" s="15">
        <v>-7000000</v>
      </c>
      <c r="H206" s="16">
        <f t="shared" si="8"/>
        <v>-7000000</v>
      </c>
      <c r="J206" s="16"/>
    </row>
    <row r="207" spans="1:12" s="14" customFormat="1" x14ac:dyDescent="0.25">
      <c r="A207" s="14" t="s">
        <v>329</v>
      </c>
      <c r="B207" s="14" t="str">
        <f t="shared" si="7"/>
        <v>3005</v>
      </c>
      <c r="C207" s="14" t="s">
        <v>330</v>
      </c>
      <c r="D207" s="14" t="s">
        <v>956</v>
      </c>
      <c r="E207" s="14">
        <v>21</v>
      </c>
      <c r="F207" s="15">
        <v>-5293375.74</v>
      </c>
      <c r="H207" s="16">
        <f t="shared" si="8"/>
        <v>-5293375.74</v>
      </c>
      <c r="J207" s="16"/>
    </row>
    <row r="208" spans="1:12" s="14" customFormat="1" x14ac:dyDescent="0.25">
      <c r="A208" s="14" t="s">
        <v>331</v>
      </c>
      <c r="B208" s="14" t="str">
        <f t="shared" si="7"/>
        <v>3040</v>
      </c>
      <c r="C208" s="14" t="s">
        <v>332</v>
      </c>
      <c r="D208" s="14" t="s">
        <v>673</v>
      </c>
      <c r="E208" s="14">
        <v>22</v>
      </c>
      <c r="F208" s="15">
        <v>86432.22</v>
      </c>
      <c r="H208" s="16">
        <f t="shared" si="8"/>
        <v>86432.22</v>
      </c>
      <c r="J208" s="16"/>
    </row>
    <row r="209" spans="1:10" s="14" customFormat="1" x14ac:dyDescent="0.25">
      <c r="A209" s="14" t="s">
        <v>333</v>
      </c>
      <c r="B209" s="14" t="str">
        <f t="shared" si="7"/>
        <v>3045</v>
      </c>
      <c r="C209" s="14" t="s">
        <v>334</v>
      </c>
      <c r="D209" s="14" t="s">
        <v>673</v>
      </c>
      <c r="E209" s="14">
        <v>22</v>
      </c>
      <c r="F209" s="15">
        <v>-2480787.23</v>
      </c>
      <c r="H209" s="16">
        <f t="shared" si="8"/>
        <v>-2480787.23</v>
      </c>
      <c r="J209" s="16"/>
    </row>
    <row r="210" spans="1:10" s="14" customFormat="1" x14ac:dyDescent="0.25">
      <c r="A210" s="14" t="s">
        <v>335</v>
      </c>
      <c r="B210" s="50" t="s">
        <v>759</v>
      </c>
      <c r="C210" s="14" t="s">
        <v>336</v>
      </c>
      <c r="D210" s="14" t="s">
        <v>673</v>
      </c>
      <c r="E210" s="14">
        <v>22</v>
      </c>
      <c r="F210" s="15">
        <v>-2211753.77</v>
      </c>
      <c r="H210" s="16">
        <f t="shared" si="8"/>
        <v>-2211753.77</v>
      </c>
      <c r="J210" s="16"/>
    </row>
    <row r="211" spans="1:10" s="14" customFormat="1" x14ac:dyDescent="0.25">
      <c r="A211" s="14" t="s">
        <v>337</v>
      </c>
      <c r="B211" s="14" t="str">
        <f t="shared" si="7"/>
        <v>3090</v>
      </c>
      <c r="C211" s="14" t="s">
        <v>338</v>
      </c>
      <c r="D211" s="14" t="s">
        <v>673</v>
      </c>
      <c r="E211" s="14">
        <v>22</v>
      </c>
      <c r="F211" s="15">
        <v>-20348</v>
      </c>
      <c r="H211" s="16">
        <f t="shared" si="8"/>
        <v>-20348</v>
      </c>
      <c r="J211" s="16"/>
    </row>
    <row r="212" spans="1:10" s="14" customFormat="1" x14ac:dyDescent="0.25">
      <c r="A212" s="14" t="s">
        <v>340</v>
      </c>
      <c r="B212" s="50" t="s">
        <v>999</v>
      </c>
      <c r="C212" s="14" t="s">
        <v>341</v>
      </c>
      <c r="D212" s="14" t="s">
        <v>961</v>
      </c>
      <c r="E212" s="14">
        <v>34</v>
      </c>
      <c r="F212" s="15">
        <v>100267</v>
      </c>
      <c r="G212" s="15"/>
      <c r="H212" s="16">
        <f t="shared" si="8"/>
        <v>100267</v>
      </c>
      <c r="J212" s="16"/>
    </row>
    <row r="213" spans="1:10" s="14" customFormat="1" x14ac:dyDescent="0.25">
      <c r="A213" s="14" t="s">
        <v>342</v>
      </c>
      <c r="B213" s="14" t="str">
        <f t="shared" si="7"/>
        <v>4006</v>
      </c>
      <c r="C213" s="14" t="s">
        <v>343</v>
      </c>
      <c r="D213" s="14" t="s">
        <v>674</v>
      </c>
      <c r="E213" s="14">
        <v>25</v>
      </c>
      <c r="F213" s="15">
        <v>-2201.2600000000002</v>
      </c>
      <c r="H213" s="16">
        <f t="shared" si="8"/>
        <v>-2201.2600000000002</v>
      </c>
      <c r="J213" s="16"/>
    </row>
    <row r="214" spans="1:10" s="14" customFormat="1" x14ac:dyDescent="0.25">
      <c r="A214" s="14" t="s">
        <v>859</v>
      </c>
      <c r="B214" s="14" t="str">
        <f t="shared" si="7"/>
        <v>4006</v>
      </c>
      <c r="C214" s="14" t="s">
        <v>344</v>
      </c>
      <c r="D214" s="14" t="s">
        <v>674</v>
      </c>
      <c r="E214" s="14">
        <v>25</v>
      </c>
      <c r="F214" s="15">
        <v>354466.95</v>
      </c>
      <c r="H214" s="16">
        <f t="shared" si="8"/>
        <v>354466.95</v>
      </c>
      <c r="J214" s="16"/>
    </row>
    <row r="215" spans="1:10" s="14" customFormat="1" x14ac:dyDescent="0.25">
      <c r="A215" s="14" t="s">
        <v>345</v>
      </c>
      <c r="B215" s="14" t="str">
        <f t="shared" si="7"/>
        <v>4006</v>
      </c>
      <c r="C215" s="14" t="s">
        <v>346</v>
      </c>
      <c r="D215" s="14" t="s">
        <v>674</v>
      </c>
      <c r="E215" s="14">
        <v>25</v>
      </c>
      <c r="F215" s="15">
        <v>-220361.97</v>
      </c>
      <c r="H215" s="16">
        <f t="shared" si="8"/>
        <v>-220361.97</v>
      </c>
      <c r="J215" s="16"/>
    </row>
    <row r="216" spans="1:10" s="14" customFormat="1" x14ac:dyDescent="0.25">
      <c r="A216" s="14" t="s">
        <v>347</v>
      </c>
      <c r="B216" s="14" t="str">
        <f t="shared" si="7"/>
        <v>4006</v>
      </c>
      <c r="C216" s="14" t="s">
        <v>348</v>
      </c>
      <c r="D216" s="14" t="s">
        <v>674</v>
      </c>
      <c r="E216" s="14">
        <v>25</v>
      </c>
      <c r="F216" s="15">
        <v>-2023768.39</v>
      </c>
      <c r="H216" s="16">
        <f t="shared" si="8"/>
        <v>-2023768.39</v>
      </c>
      <c r="J216" s="16"/>
    </row>
    <row r="217" spans="1:10" s="14" customFormat="1" x14ac:dyDescent="0.25">
      <c r="A217" s="14" t="s">
        <v>349</v>
      </c>
      <c r="B217" s="14" t="str">
        <f t="shared" si="7"/>
        <v>4006</v>
      </c>
      <c r="C217" s="14" t="s">
        <v>350</v>
      </c>
      <c r="D217" s="14" t="s">
        <v>674</v>
      </c>
      <c r="E217" s="14">
        <v>25</v>
      </c>
      <c r="F217" s="15">
        <v>-3476702.18</v>
      </c>
      <c r="H217" s="16">
        <f t="shared" si="8"/>
        <v>-3476702.18</v>
      </c>
      <c r="J217" s="16"/>
    </row>
    <row r="218" spans="1:10" s="14" customFormat="1" x14ac:dyDescent="0.25">
      <c r="A218" s="14" t="s">
        <v>351</v>
      </c>
      <c r="B218" s="14" t="str">
        <f t="shared" si="7"/>
        <v>4006</v>
      </c>
      <c r="C218" s="14" t="s">
        <v>352</v>
      </c>
      <c r="D218" s="14" t="s">
        <v>674</v>
      </c>
      <c r="E218" s="14">
        <v>25</v>
      </c>
      <c r="F218" s="15">
        <v>-1349893.42</v>
      </c>
      <c r="H218" s="16">
        <f t="shared" si="8"/>
        <v>-1349893.42</v>
      </c>
      <c r="J218" s="16"/>
    </row>
    <row r="219" spans="1:10" s="14" customFormat="1" x14ac:dyDescent="0.25">
      <c r="A219" s="14" t="s">
        <v>353</v>
      </c>
      <c r="B219" s="14" t="str">
        <f t="shared" si="7"/>
        <v>4010</v>
      </c>
      <c r="C219" s="14" t="s">
        <v>354</v>
      </c>
      <c r="D219" s="14" t="s">
        <v>674</v>
      </c>
      <c r="E219" s="14">
        <v>25</v>
      </c>
      <c r="F219" s="15">
        <v>-99518.63</v>
      </c>
      <c r="H219" s="16">
        <f t="shared" si="8"/>
        <v>-99518.63</v>
      </c>
      <c r="J219" s="16"/>
    </row>
    <row r="220" spans="1:10" s="14" customFormat="1" x14ac:dyDescent="0.25">
      <c r="A220" s="14" t="s">
        <v>355</v>
      </c>
      <c r="B220" s="14" t="str">
        <f t="shared" si="7"/>
        <v>4010</v>
      </c>
      <c r="C220" s="14" t="s">
        <v>356</v>
      </c>
      <c r="D220" s="14" t="s">
        <v>674</v>
      </c>
      <c r="E220" s="14">
        <v>25</v>
      </c>
      <c r="F220" s="15">
        <v>-642774.81000000006</v>
      </c>
      <c r="H220" s="16">
        <f t="shared" si="8"/>
        <v>-642774.81000000006</v>
      </c>
      <c r="J220" s="16"/>
    </row>
    <row r="221" spans="1:10" s="14" customFormat="1" x14ac:dyDescent="0.25">
      <c r="A221" s="14" t="s">
        <v>357</v>
      </c>
      <c r="B221" s="14" t="str">
        <f t="shared" si="7"/>
        <v>4010</v>
      </c>
      <c r="C221" s="14" t="s">
        <v>358</v>
      </c>
      <c r="D221" s="14" t="s">
        <v>674</v>
      </c>
      <c r="E221" s="14">
        <v>25</v>
      </c>
      <c r="F221" s="15">
        <v>-935751.03</v>
      </c>
      <c r="H221" s="16">
        <f t="shared" si="8"/>
        <v>-935751.03</v>
      </c>
      <c r="J221" s="16"/>
    </row>
    <row r="222" spans="1:10" s="14" customFormat="1" x14ac:dyDescent="0.25">
      <c r="A222" s="14" t="s">
        <v>359</v>
      </c>
      <c r="B222" s="14" t="str">
        <f t="shared" si="7"/>
        <v>4010</v>
      </c>
      <c r="C222" s="14" t="s">
        <v>360</v>
      </c>
      <c r="D222" s="14" t="s">
        <v>674</v>
      </c>
      <c r="E222" s="14">
        <v>25</v>
      </c>
      <c r="F222" s="15">
        <v>-1177141.94</v>
      </c>
      <c r="H222" s="16">
        <f t="shared" si="8"/>
        <v>-1177141.94</v>
      </c>
      <c r="J222" s="16"/>
    </row>
    <row r="223" spans="1:10" s="14" customFormat="1" x14ac:dyDescent="0.25">
      <c r="A223" s="14" t="s">
        <v>361</v>
      </c>
      <c r="B223" s="14" t="str">
        <f t="shared" si="7"/>
        <v>4010</v>
      </c>
      <c r="C223" s="14" t="s">
        <v>362</v>
      </c>
      <c r="D223" s="14" t="s">
        <v>674</v>
      </c>
      <c r="E223" s="14">
        <v>25</v>
      </c>
      <c r="F223" s="15">
        <v>-634758.48</v>
      </c>
      <c r="H223" s="16">
        <f t="shared" si="8"/>
        <v>-634758.48</v>
      </c>
      <c r="J223" s="16"/>
    </row>
    <row r="224" spans="1:10" s="14" customFormat="1" x14ac:dyDescent="0.25">
      <c r="A224" s="14" t="s">
        <v>363</v>
      </c>
      <c r="B224" s="14" t="str">
        <f t="shared" si="7"/>
        <v>4010</v>
      </c>
      <c r="C224" s="14" t="s">
        <v>364</v>
      </c>
      <c r="D224" s="14" t="s">
        <v>674</v>
      </c>
      <c r="E224" s="14">
        <v>25</v>
      </c>
      <c r="F224" s="15">
        <v>0</v>
      </c>
      <c r="H224" s="16">
        <f t="shared" si="8"/>
        <v>0</v>
      </c>
      <c r="J224" s="16"/>
    </row>
    <row r="225" spans="1:10" s="14" customFormat="1" x14ac:dyDescent="0.25">
      <c r="A225" s="14" t="s">
        <v>365</v>
      </c>
      <c r="B225" s="14" t="str">
        <f t="shared" si="7"/>
        <v>4015</v>
      </c>
      <c r="C225" s="14" t="s">
        <v>366</v>
      </c>
      <c r="D225" s="14" t="s">
        <v>674</v>
      </c>
      <c r="E225" s="14">
        <v>25</v>
      </c>
      <c r="F225" s="15">
        <v>-329212.17</v>
      </c>
      <c r="H225" s="16">
        <f t="shared" si="8"/>
        <v>-329212.17</v>
      </c>
      <c r="J225" s="16"/>
    </row>
    <row r="226" spans="1:10" s="14" customFormat="1" x14ac:dyDescent="0.25">
      <c r="A226" s="14" t="s">
        <v>367</v>
      </c>
      <c r="B226" s="14" t="str">
        <f t="shared" si="7"/>
        <v>4025</v>
      </c>
      <c r="C226" s="14" t="s">
        <v>368</v>
      </c>
      <c r="D226" s="14" t="s">
        <v>674</v>
      </c>
      <c r="E226" s="14">
        <v>25</v>
      </c>
      <c r="F226" s="15">
        <v>-14423.13</v>
      </c>
      <c r="H226" s="16">
        <f t="shared" si="8"/>
        <v>-14423.13</v>
      </c>
      <c r="J226" s="16"/>
    </row>
    <row r="227" spans="1:10" s="14" customFormat="1" x14ac:dyDescent="0.25">
      <c r="A227" s="14" t="s">
        <v>369</v>
      </c>
      <c r="B227" s="14" t="str">
        <f t="shared" si="7"/>
        <v>4025</v>
      </c>
      <c r="C227" s="14" t="s">
        <v>370</v>
      </c>
      <c r="D227" s="14" t="s">
        <v>674</v>
      </c>
      <c r="E227" s="14">
        <v>25</v>
      </c>
      <c r="F227" s="15">
        <v>-118831.31</v>
      </c>
      <c r="H227" s="16">
        <f t="shared" si="8"/>
        <v>-118831.31</v>
      </c>
      <c r="J227" s="16"/>
    </row>
    <row r="228" spans="1:10" s="14" customFormat="1" x14ac:dyDescent="0.25">
      <c r="A228" s="14" t="s">
        <v>371</v>
      </c>
      <c r="B228" s="14" t="str">
        <f t="shared" si="7"/>
        <v>4030</v>
      </c>
      <c r="C228" s="14" t="s">
        <v>372</v>
      </c>
      <c r="D228" s="14" t="s">
        <v>674</v>
      </c>
      <c r="E228" s="14">
        <v>25</v>
      </c>
      <c r="F228" s="15">
        <v>-8001.54</v>
      </c>
      <c r="H228" s="16">
        <f t="shared" si="8"/>
        <v>-8001.54</v>
      </c>
      <c r="J228" s="16"/>
    </row>
    <row r="229" spans="1:10" s="14" customFormat="1" x14ac:dyDescent="0.25">
      <c r="A229" s="14" t="s">
        <v>373</v>
      </c>
      <c r="B229" s="14" t="str">
        <f t="shared" si="7"/>
        <v>4030</v>
      </c>
      <c r="C229" s="14" t="s">
        <v>374</v>
      </c>
      <c r="D229" s="14" t="s">
        <v>674</v>
      </c>
      <c r="E229" s="14">
        <v>25</v>
      </c>
      <c r="F229" s="15">
        <v>3967.99</v>
      </c>
      <c r="H229" s="16">
        <f t="shared" si="8"/>
        <v>3967.99</v>
      </c>
      <c r="J229" s="16"/>
    </row>
    <row r="230" spans="1:10" s="14" customFormat="1" x14ac:dyDescent="0.25">
      <c r="A230" s="14" t="s">
        <v>375</v>
      </c>
      <c r="B230" s="14" t="str">
        <f t="shared" si="7"/>
        <v>4035</v>
      </c>
      <c r="C230" s="14" t="s">
        <v>376</v>
      </c>
      <c r="D230" s="14" t="s">
        <v>674</v>
      </c>
      <c r="E230" s="14">
        <v>25</v>
      </c>
      <c r="F230" s="15">
        <v>-51352.47</v>
      </c>
      <c r="H230" s="16">
        <f t="shared" si="8"/>
        <v>-51352.47</v>
      </c>
      <c r="J230" s="16"/>
    </row>
    <row r="231" spans="1:10" s="14" customFormat="1" x14ac:dyDescent="0.25">
      <c r="A231" s="14" t="s">
        <v>377</v>
      </c>
      <c r="B231" s="14" t="str">
        <f t="shared" si="7"/>
        <v>4035</v>
      </c>
      <c r="C231" s="14" t="s">
        <v>378</v>
      </c>
      <c r="D231" s="14" t="s">
        <v>674</v>
      </c>
      <c r="E231" s="14">
        <v>25</v>
      </c>
      <c r="F231" s="15">
        <v>-4897.37</v>
      </c>
      <c r="H231" s="16">
        <f t="shared" si="8"/>
        <v>-4897.37</v>
      </c>
      <c r="J231" s="16"/>
    </row>
    <row r="232" spans="1:10" s="14" customFormat="1" x14ac:dyDescent="0.25">
      <c r="A232" s="14" t="s">
        <v>379</v>
      </c>
      <c r="B232" s="14" t="str">
        <f t="shared" si="7"/>
        <v>4035</v>
      </c>
      <c r="C232" s="14" t="s">
        <v>380</v>
      </c>
      <c r="D232" s="14" t="s">
        <v>674</v>
      </c>
      <c r="E232" s="14">
        <v>25</v>
      </c>
      <c r="F232" s="15">
        <v>-1953203.21</v>
      </c>
      <c r="H232" s="16">
        <f t="shared" si="8"/>
        <v>-1953203.21</v>
      </c>
      <c r="J232" s="16"/>
    </row>
    <row r="233" spans="1:10" s="14" customFormat="1" x14ac:dyDescent="0.25">
      <c r="A233" s="14" t="s">
        <v>381</v>
      </c>
      <c r="B233" s="14" t="str">
        <f t="shared" si="7"/>
        <v>4035</v>
      </c>
      <c r="C233" s="14" t="s">
        <v>382</v>
      </c>
      <c r="D233" s="14" t="s">
        <v>674</v>
      </c>
      <c r="E233" s="14">
        <v>25</v>
      </c>
      <c r="F233" s="15">
        <v>-6283203.5499999998</v>
      </c>
      <c r="H233" s="16">
        <f t="shared" si="8"/>
        <v>-6283203.5499999998</v>
      </c>
      <c r="J233" s="16"/>
    </row>
    <row r="234" spans="1:10" s="14" customFormat="1" x14ac:dyDescent="0.25">
      <c r="A234" s="14" t="s">
        <v>860</v>
      </c>
      <c r="B234" s="14" t="str">
        <f t="shared" si="7"/>
        <v>4035</v>
      </c>
      <c r="C234" s="14" t="s">
        <v>899</v>
      </c>
      <c r="D234" s="14" t="s">
        <v>674</v>
      </c>
      <c r="E234" s="14">
        <v>25</v>
      </c>
      <c r="F234" s="15">
        <v>-5839863.04</v>
      </c>
      <c r="H234" s="16">
        <f t="shared" si="8"/>
        <v>-5839863.04</v>
      </c>
      <c r="J234" s="16"/>
    </row>
    <row r="235" spans="1:10" s="14" customFormat="1" x14ac:dyDescent="0.25">
      <c r="A235" s="14" t="s">
        <v>383</v>
      </c>
      <c r="B235" s="14" t="str">
        <f t="shared" si="7"/>
        <v>4055</v>
      </c>
      <c r="C235" s="14" t="s">
        <v>384</v>
      </c>
      <c r="D235" s="14" t="s">
        <v>674</v>
      </c>
      <c r="E235" s="14">
        <v>25</v>
      </c>
      <c r="F235" s="15">
        <v>-40610.44</v>
      </c>
      <c r="H235" s="16">
        <f t="shared" si="8"/>
        <v>-40610.44</v>
      </c>
      <c r="J235" s="16"/>
    </row>
    <row r="236" spans="1:10" s="14" customFormat="1" x14ac:dyDescent="0.25">
      <c r="A236" s="14" t="s">
        <v>385</v>
      </c>
      <c r="B236" s="14" t="str">
        <f t="shared" si="7"/>
        <v>4055</v>
      </c>
      <c r="C236" s="14" t="s">
        <v>386</v>
      </c>
      <c r="D236" s="14" t="s">
        <v>674</v>
      </c>
      <c r="E236" s="14">
        <v>25</v>
      </c>
      <c r="F236" s="15">
        <v>-113161.63</v>
      </c>
      <c r="H236" s="16">
        <f t="shared" si="8"/>
        <v>-113161.63</v>
      </c>
      <c r="J236" s="16"/>
    </row>
    <row r="237" spans="1:10" s="14" customFormat="1" x14ac:dyDescent="0.25">
      <c r="A237" s="14" t="s">
        <v>387</v>
      </c>
      <c r="B237" s="14" t="str">
        <f t="shared" si="7"/>
        <v>4055</v>
      </c>
      <c r="C237" s="14" t="s">
        <v>388</v>
      </c>
      <c r="D237" s="14" t="s">
        <v>674</v>
      </c>
      <c r="E237" s="14">
        <v>25</v>
      </c>
      <c r="F237" s="15">
        <v>-820350.73</v>
      </c>
      <c r="H237" s="16">
        <f t="shared" si="8"/>
        <v>-820350.73</v>
      </c>
      <c r="J237" s="16"/>
    </row>
    <row r="238" spans="1:10" s="14" customFormat="1" x14ac:dyDescent="0.25">
      <c r="A238" s="14" t="s">
        <v>389</v>
      </c>
      <c r="B238" s="14" t="str">
        <f t="shared" si="7"/>
        <v>4055</v>
      </c>
      <c r="C238" s="14" t="s">
        <v>390</v>
      </c>
      <c r="D238" s="14" t="s">
        <v>674</v>
      </c>
      <c r="E238" s="14">
        <v>25</v>
      </c>
      <c r="F238" s="15">
        <v>-1740.76</v>
      </c>
      <c r="H238" s="16">
        <f t="shared" si="8"/>
        <v>-1740.76</v>
      </c>
      <c r="J238" s="16"/>
    </row>
    <row r="239" spans="1:10" s="14" customFormat="1" x14ac:dyDescent="0.25">
      <c r="A239" s="14" t="s">
        <v>391</v>
      </c>
      <c r="B239" s="14" t="str">
        <f t="shared" si="7"/>
        <v>4055</v>
      </c>
      <c r="C239" s="14" t="s">
        <v>392</v>
      </c>
      <c r="D239" s="14" t="s">
        <v>674</v>
      </c>
      <c r="E239" s="14">
        <v>25</v>
      </c>
      <c r="F239" s="15">
        <v>-722.47</v>
      </c>
      <c r="H239" s="16">
        <f t="shared" si="8"/>
        <v>-722.47</v>
      </c>
      <c r="J239" s="16"/>
    </row>
    <row r="240" spans="1:10" s="14" customFormat="1" x14ac:dyDescent="0.25">
      <c r="A240" s="14" t="s">
        <v>393</v>
      </c>
      <c r="B240" s="14" t="str">
        <f t="shared" si="7"/>
        <v>4062</v>
      </c>
      <c r="C240" s="14" t="s">
        <v>394</v>
      </c>
      <c r="D240" s="14" t="s">
        <v>674</v>
      </c>
      <c r="E240" s="14">
        <v>25</v>
      </c>
      <c r="F240" s="15">
        <v>30583.11</v>
      </c>
      <c r="H240" s="16">
        <f t="shared" si="8"/>
        <v>30583.11</v>
      </c>
      <c r="J240" s="16"/>
    </row>
    <row r="241" spans="1:11" s="14" customFormat="1" x14ac:dyDescent="0.25">
      <c r="A241" s="14" t="s">
        <v>395</v>
      </c>
      <c r="B241" s="14" t="str">
        <f t="shared" si="7"/>
        <v>4062</v>
      </c>
      <c r="C241" s="14" t="s">
        <v>394</v>
      </c>
      <c r="D241" s="14" t="s">
        <v>674</v>
      </c>
      <c r="E241" s="14">
        <v>25</v>
      </c>
      <c r="F241" s="15">
        <v>-715758.17</v>
      </c>
      <c r="H241" s="16">
        <f t="shared" si="8"/>
        <v>-715758.17</v>
      </c>
      <c r="J241" s="16"/>
    </row>
    <row r="242" spans="1:11" s="14" customFormat="1" x14ac:dyDescent="0.25">
      <c r="A242" s="14" t="s">
        <v>396</v>
      </c>
      <c r="B242" s="14" t="str">
        <f t="shared" si="7"/>
        <v>4062</v>
      </c>
      <c r="C242" s="14" t="s">
        <v>397</v>
      </c>
      <c r="D242" s="14" t="s">
        <v>674</v>
      </c>
      <c r="E242" s="14">
        <v>25</v>
      </c>
      <c r="F242" s="15">
        <v>-31021.66</v>
      </c>
      <c r="H242" s="16">
        <f t="shared" si="8"/>
        <v>-31021.66</v>
      </c>
      <c r="J242" s="16"/>
    </row>
    <row r="243" spans="1:11" s="14" customFormat="1" x14ac:dyDescent="0.25">
      <c r="A243" s="14" t="s">
        <v>398</v>
      </c>
      <c r="B243" s="14" t="str">
        <f t="shared" si="7"/>
        <v>4062</v>
      </c>
      <c r="C243" s="14" t="s">
        <v>399</v>
      </c>
      <c r="D243" s="14" t="s">
        <v>674</v>
      </c>
      <c r="E243" s="14">
        <v>25</v>
      </c>
      <c r="F243" s="15">
        <v>-58257.94</v>
      </c>
      <c r="H243" s="16">
        <f t="shared" si="8"/>
        <v>-58257.94</v>
      </c>
      <c r="J243" s="16"/>
    </row>
    <row r="244" spans="1:11" s="14" customFormat="1" x14ac:dyDescent="0.25">
      <c r="A244" s="14" t="s">
        <v>861</v>
      </c>
      <c r="B244" s="14" t="str">
        <f t="shared" si="7"/>
        <v>4062</v>
      </c>
      <c r="C244" s="14" t="s">
        <v>900</v>
      </c>
      <c r="D244" s="14" t="s">
        <v>674</v>
      </c>
      <c r="E244" s="14">
        <v>25</v>
      </c>
      <c r="F244" s="15">
        <v>-17179.810000000001</v>
      </c>
      <c r="H244" s="16">
        <f t="shared" si="8"/>
        <v>-17179.810000000001</v>
      </c>
      <c r="J244" s="16"/>
    </row>
    <row r="245" spans="1:11" s="14" customFormat="1" x14ac:dyDescent="0.25">
      <c r="A245" s="14" t="s">
        <v>400</v>
      </c>
      <c r="B245" s="14" t="str">
        <f t="shared" si="7"/>
        <v>4062</v>
      </c>
      <c r="C245" s="14" t="s">
        <v>401</v>
      </c>
      <c r="D245" s="14" t="s">
        <v>674</v>
      </c>
      <c r="E245" s="14">
        <v>25</v>
      </c>
      <c r="F245" s="15">
        <v>-21.93</v>
      </c>
      <c r="H245" s="16">
        <f t="shared" si="8"/>
        <v>-21.93</v>
      </c>
      <c r="J245" s="16"/>
    </row>
    <row r="246" spans="1:11" s="14" customFormat="1" x14ac:dyDescent="0.25">
      <c r="A246" s="14" t="s">
        <v>402</v>
      </c>
      <c r="B246" s="14" t="str">
        <f t="shared" si="7"/>
        <v>4062</v>
      </c>
      <c r="C246" s="14" t="s">
        <v>403</v>
      </c>
      <c r="D246" s="14" t="s">
        <v>674</v>
      </c>
      <c r="E246" s="14">
        <v>25</v>
      </c>
      <c r="F246" s="15">
        <v>-126084.31</v>
      </c>
      <c r="H246" s="16">
        <f t="shared" si="8"/>
        <v>-126084.31</v>
      </c>
      <c r="J246" s="16"/>
    </row>
    <row r="247" spans="1:11" s="14" customFormat="1" x14ac:dyDescent="0.25">
      <c r="A247" s="14" t="s">
        <v>404</v>
      </c>
      <c r="B247" s="14" t="str">
        <f t="shared" si="7"/>
        <v>4066</v>
      </c>
      <c r="C247" s="14" t="s">
        <v>405</v>
      </c>
      <c r="D247" s="14" t="s">
        <v>674</v>
      </c>
      <c r="E247" s="14">
        <v>25</v>
      </c>
      <c r="F247" s="15">
        <v>-1369525.69</v>
      </c>
      <c r="H247" s="16">
        <f t="shared" si="8"/>
        <v>-1369525.69</v>
      </c>
      <c r="J247" s="16"/>
    </row>
    <row r="248" spans="1:11" s="14" customFormat="1" x14ac:dyDescent="0.25">
      <c r="A248" s="14" t="s">
        <v>406</v>
      </c>
      <c r="B248" s="14" t="str">
        <f t="shared" si="7"/>
        <v>4068</v>
      </c>
      <c r="C248" s="14" t="s">
        <v>407</v>
      </c>
      <c r="D248" s="14" t="s">
        <v>674</v>
      </c>
      <c r="E248" s="14">
        <v>25</v>
      </c>
      <c r="F248" s="15">
        <v>-1086695.67</v>
      </c>
      <c r="H248" s="16">
        <f t="shared" si="8"/>
        <v>-1086695.67</v>
      </c>
      <c r="J248" s="16"/>
    </row>
    <row r="249" spans="1:11" s="14" customFormat="1" x14ac:dyDescent="0.25">
      <c r="A249" s="14" t="s">
        <v>408</v>
      </c>
      <c r="B249" s="14" t="str">
        <f t="shared" si="7"/>
        <v>4075</v>
      </c>
      <c r="C249" s="14" t="s">
        <v>409</v>
      </c>
      <c r="D249" s="14" t="s">
        <v>674</v>
      </c>
      <c r="E249" s="14">
        <v>25</v>
      </c>
      <c r="F249" s="15">
        <v>-304520.83</v>
      </c>
      <c r="H249" s="16">
        <f t="shared" si="8"/>
        <v>-304520.83</v>
      </c>
      <c r="J249" s="16"/>
    </row>
    <row r="250" spans="1:11" s="14" customFormat="1" x14ac:dyDescent="0.25">
      <c r="A250" s="14" t="s">
        <v>410</v>
      </c>
      <c r="B250" s="14" t="str">
        <f t="shared" si="7"/>
        <v>4076</v>
      </c>
      <c r="C250" s="14" t="s">
        <v>411</v>
      </c>
      <c r="D250" s="14" t="s">
        <v>674</v>
      </c>
      <c r="E250" s="14">
        <v>25</v>
      </c>
      <c r="F250" s="15">
        <v>-61419.31</v>
      </c>
      <c r="H250" s="16">
        <f t="shared" si="8"/>
        <v>-61419.31</v>
      </c>
      <c r="J250" s="16"/>
    </row>
    <row r="251" spans="1:11" s="14" customFormat="1" x14ac:dyDescent="0.25">
      <c r="A251" s="14" t="s">
        <v>412</v>
      </c>
      <c r="B251" s="14" t="str">
        <f t="shared" si="7"/>
        <v>4076</v>
      </c>
      <c r="C251" s="14" t="s">
        <v>413</v>
      </c>
      <c r="D251" s="14" t="s">
        <v>674</v>
      </c>
      <c r="E251" s="14">
        <v>25</v>
      </c>
      <c r="F251" s="15">
        <v>-7720.73</v>
      </c>
      <c r="H251" s="16">
        <f t="shared" si="8"/>
        <v>-7720.73</v>
      </c>
      <c r="J251" s="16"/>
    </row>
    <row r="252" spans="1:11" s="14" customFormat="1" x14ac:dyDescent="0.25">
      <c r="A252" s="14" t="s">
        <v>414</v>
      </c>
      <c r="B252" s="14" t="str">
        <f t="shared" si="7"/>
        <v>4080</v>
      </c>
      <c r="C252" s="14" t="s">
        <v>415</v>
      </c>
      <c r="D252" s="14" t="s">
        <v>675</v>
      </c>
      <c r="E252" s="14">
        <v>24</v>
      </c>
      <c r="F252" s="15">
        <v>-2537908.48</v>
      </c>
      <c r="G252" s="15"/>
      <c r="H252" s="16">
        <f t="shared" si="8"/>
        <v>-2537908.48</v>
      </c>
      <c r="J252" s="16"/>
      <c r="K252" s="16"/>
    </row>
    <row r="253" spans="1:11" s="14" customFormat="1" x14ac:dyDescent="0.25">
      <c r="A253" s="14" t="s">
        <v>416</v>
      </c>
      <c r="B253" s="14" t="str">
        <f t="shared" si="7"/>
        <v>4080</v>
      </c>
      <c r="C253" s="14" t="s">
        <v>417</v>
      </c>
      <c r="D253" s="14" t="s">
        <v>675</v>
      </c>
      <c r="E253" s="14">
        <v>24</v>
      </c>
      <c r="F253" s="15">
        <v>-622561.74</v>
      </c>
      <c r="H253" s="16">
        <f t="shared" si="8"/>
        <v>-622561.74</v>
      </c>
      <c r="J253" s="16"/>
      <c r="K253" s="16"/>
    </row>
    <row r="254" spans="1:11" s="14" customFormat="1" x14ac:dyDescent="0.25">
      <c r="A254" s="14" t="s">
        <v>418</v>
      </c>
      <c r="B254" s="14" t="str">
        <f t="shared" si="7"/>
        <v>4080</v>
      </c>
      <c r="C254" s="14" t="s">
        <v>419</v>
      </c>
      <c r="D254" s="14" t="s">
        <v>675</v>
      </c>
      <c r="E254" s="14">
        <v>24</v>
      </c>
      <c r="F254" s="15">
        <v>-1008352.28</v>
      </c>
      <c r="G254" s="15"/>
      <c r="H254" s="16">
        <f t="shared" si="8"/>
        <v>-1008352.28</v>
      </c>
      <c r="I254" s="15"/>
      <c r="J254" s="16"/>
      <c r="K254" s="16"/>
    </row>
    <row r="255" spans="1:11" s="14" customFormat="1" x14ac:dyDescent="0.25">
      <c r="A255" s="14" t="s">
        <v>420</v>
      </c>
      <c r="B255" s="14" t="str">
        <f t="shared" si="7"/>
        <v>4080</v>
      </c>
      <c r="C255" s="14" t="s">
        <v>421</v>
      </c>
      <c r="D255" s="14" t="s">
        <v>675</v>
      </c>
      <c r="E255" s="14">
        <v>24</v>
      </c>
      <c r="F255" s="15">
        <v>-130296.64</v>
      </c>
      <c r="G255" s="15"/>
      <c r="H255" s="16">
        <f t="shared" si="8"/>
        <v>-130296.64</v>
      </c>
      <c r="I255" s="15"/>
      <c r="J255" s="16"/>
      <c r="K255" s="16"/>
    </row>
    <row r="256" spans="1:11" s="14" customFormat="1" x14ac:dyDescent="0.25">
      <c r="A256" s="14" t="s">
        <v>422</v>
      </c>
      <c r="B256" s="14" t="str">
        <f t="shared" si="7"/>
        <v>4080</v>
      </c>
      <c r="C256" s="14" t="s">
        <v>423</v>
      </c>
      <c r="D256" s="14" t="s">
        <v>675</v>
      </c>
      <c r="E256" s="14">
        <v>24</v>
      </c>
      <c r="F256" s="15">
        <v>-68279.039999999994</v>
      </c>
      <c r="H256" s="16">
        <f t="shared" si="8"/>
        <v>-68279.039999999994</v>
      </c>
      <c r="J256" s="16"/>
    </row>
    <row r="257" spans="1:12" s="14" customFormat="1" x14ac:dyDescent="0.25">
      <c r="A257" s="14" t="s">
        <v>424</v>
      </c>
      <c r="B257" s="14" t="str">
        <f t="shared" si="7"/>
        <v>4080</v>
      </c>
      <c r="C257" s="14" t="s">
        <v>425</v>
      </c>
      <c r="D257" s="14" t="s">
        <v>675</v>
      </c>
      <c r="E257" s="14">
        <v>24</v>
      </c>
      <c r="F257" s="15">
        <v>-28149.11</v>
      </c>
      <c r="H257" s="16">
        <f t="shared" si="8"/>
        <v>-28149.11</v>
      </c>
      <c r="J257" s="16"/>
    </row>
    <row r="258" spans="1:12" s="14" customFormat="1" x14ac:dyDescent="0.25">
      <c r="A258" s="14" t="s">
        <v>426</v>
      </c>
      <c r="B258" s="14" t="str">
        <f t="shared" si="7"/>
        <v>4080</v>
      </c>
      <c r="C258" s="14" t="s">
        <v>427</v>
      </c>
      <c r="D258" s="14" t="s">
        <v>675</v>
      </c>
      <c r="E258" s="14">
        <v>24</v>
      </c>
      <c r="F258" s="15">
        <v>-4289.07</v>
      </c>
      <c r="H258" s="16">
        <f t="shared" si="8"/>
        <v>-4289.07</v>
      </c>
      <c r="J258" s="17"/>
      <c r="K258" s="17"/>
      <c r="L258" s="15"/>
    </row>
    <row r="259" spans="1:12" s="14" customFormat="1" x14ac:dyDescent="0.25">
      <c r="A259" s="14" t="s">
        <v>968</v>
      </c>
      <c r="B259" s="14" t="str">
        <f t="shared" si="7"/>
        <v>4080</v>
      </c>
      <c r="C259" s="14" t="s">
        <v>986</v>
      </c>
      <c r="D259" s="14" t="s">
        <v>675</v>
      </c>
      <c r="E259" s="14">
        <v>24</v>
      </c>
      <c r="F259" s="15">
        <v>32755.83</v>
      </c>
      <c r="H259" s="16">
        <f t="shared" si="8"/>
        <v>32755.83</v>
      </c>
      <c r="J259" s="16"/>
    </row>
    <row r="260" spans="1:12" s="14" customFormat="1" x14ac:dyDescent="0.25">
      <c r="A260" s="14" t="s">
        <v>428</v>
      </c>
      <c r="B260" s="14" t="str">
        <f t="shared" si="7"/>
        <v>4082</v>
      </c>
      <c r="C260" s="14" t="s">
        <v>429</v>
      </c>
      <c r="D260" s="14" t="s">
        <v>675</v>
      </c>
      <c r="E260" s="14">
        <v>24</v>
      </c>
      <c r="F260" s="15">
        <v>-9909</v>
      </c>
      <c r="H260" s="16">
        <f t="shared" si="8"/>
        <v>-9909</v>
      </c>
      <c r="J260" s="16"/>
    </row>
    <row r="261" spans="1:12" s="14" customFormat="1" x14ac:dyDescent="0.25">
      <c r="A261" s="14" t="s">
        <v>430</v>
      </c>
      <c r="B261" s="14" t="str">
        <f t="shared" si="7"/>
        <v>4084</v>
      </c>
      <c r="C261" s="14" t="s">
        <v>431</v>
      </c>
      <c r="D261" s="14" t="s">
        <v>675</v>
      </c>
      <c r="E261" s="14">
        <v>24</v>
      </c>
      <c r="F261" s="15">
        <v>-2616.0500000000002</v>
      </c>
      <c r="H261" s="16">
        <f t="shared" si="8"/>
        <v>-2616.0500000000002</v>
      </c>
      <c r="J261" s="16"/>
    </row>
    <row r="262" spans="1:12" s="14" customFormat="1" x14ac:dyDescent="0.25">
      <c r="A262" s="14" t="s">
        <v>432</v>
      </c>
      <c r="B262" s="14" t="str">
        <f t="shared" si="7"/>
        <v>4086</v>
      </c>
      <c r="C262" s="14" t="s">
        <v>433</v>
      </c>
      <c r="D262" s="14" t="s">
        <v>675</v>
      </c>
      <c r="E262" s="14">
        <v>24</v>
      </c>
      <c r="F262" s="15">
        <v>-26909.119999999999</v>
      </c>
      <c r="H262" s="16">
        <f t="shared" si="8"/>
        <v>-26909.119999999999</v>
      </c>
      <c r="J262" s="16"/>
      <c r="L262" s="18"/>
    </row>
    <row r="263" spans="1:12" s="14" customFormat="1" x14ac:dyDescent="0.25">
      <c r="A263" s="14" t="s">
        <v>434</v>
      </c>
      <c r="B263" s="14" t="str">
        <f t="shared" si="7"/>
        <v>4086</v>
      </c>
      <c r="C263" s="14" t="s">
        <v>435</v>
      </c>
      <c r="D263" s="14" t="s">
        <v>675</v>
      </c>
      <c r="E263" s="14">
        <v>24</v>
      </c>
      <c r="F263" s="15">
        <v>-3025.59</v>
      </c>
      <c r="H263" s="16">
        <f t="shared" si="8"/>
        <v>-3025.59</v>
      </c>
      <c r="J263" s="16"/>
    </row>
    <row r="264" spans="1:12" s="14" customFormat="1" x14ac:dyDescent="0.25">
      <c r="A264" s="14" t="s">
        <v>436</v>
      </c>
      <c r="B264" s="14" t="str">
        <f t="shared" si="7"/>
        <v>4086</v>
      </c>
      <c r="C264" s="14" t="s">
        <v>437</v>
      </c>
      <c r="D264" s="14" t="s">
        <v>675</v>
      </c>
      <c r="E264" s="14">
        <v>24</v>
      </c>
      <c r="F264" s="15">
        <v>-249.69</v>
      </c>
      <c r="H264" s="16">
        <f t="shared" si="8"/>
        <v>-249.69</v>
      </c>
      <c r="J264" s="16"/>
    </row>
    <row r="265" spans="1:12" s="14" customFormat="1" x14ac:dyDescent="0.25">
      <c r="A265" s="14" t="s">
        <v>438</v>
      </c>
      <c r="B265" s="14" t="str">
        <f t="shared" si="7"/>
        <v>4086</v>
      </c>
      <c r="C265" s="14" t="s">
        <v>439</v>
      </c>
      <c r="D265" s="14" t="s">
        <v>675</v>
      </c>
      <c r="E265" s="14">
        <v>24</v>
      </c>
      <c r="F265" s="15">
        <v>-3</v>
      </c>
      <c r="H265" s="16">
        <f t="shared" si="8"/>
        <v>-3</v>
      </c>
      <c r="J265" s="16"/>
      <c r="L265" s="18"/>
    </row>
    <row r="266" spans="1:12" s="14" customFormat="1" x14ac:dyDescent="0.25">
      <c r="A266" s="14" t="s">
        <v>440</v>
      </c>
      <c r="B266" s="14" t="str">
        <f t="shared" ref="B266:B328" si="9">MID(A266,8,4)</f>
        <v>4086</v>
      </c>
      <c r="C266" s="14" t="s">
        <v>441</v>
      </c>
      <c r="D266" s="14" t="s">
        <v>675</v>
      </c>
      <c r="E266" s="14">
        <v>24</v>
      </c>
      <c r="F266" s="15">
        <v>-8196</v>
      </c>
      <c r="G266" s="15"/>
      <c r="H266" s="16">
        <f t="shared" si="8"/>
        <v>-8196</v>
      </c>
      <c r="J266" s="16"/>
    </row>
    <row r="267" spans="1:12" s="14" customFormat="1" x14ac:dyDescent="0.25">
      <c r="A267" s="14" t="s">
        <v>442</v>
      </c>
      <c r="B267" s="14" t="str">
        <f t="shared" si="9"/>
        <v>4086</v>
      </c>
      <c r="C267" s="14" t="s">
        <v>443</v>
      </c>
      <c r="D267" s="14" t="s">
        <v>675</v>
      </c>
      <c r="E267" s="14">
        <v>24</v>
      </c>
      <c r="F267" s="15">
        <v>-236.2</v>
      </c>
      <c r="H267" s="16">
        <f t="shared" ref="H267:H329" si="10">+F267+G267</f>
        <v>-236.2</v>
      </c>
      <c r="J267" s="17"/>
      <c r="K267" s="17"/>
      <c r="L267" s="15"/>
    </row>
    <row r="268" spans="1:12" s="14" customFormat="1" x14ac:dyDescent="0.25">
      <c r="A268" s="14" t="s">
        <v>444</v>
      </c>
      <c r="B268" s="14" t="str">
        <f t="shared" si="9"/>
        <v>4086</v>
      </c>
      <c r="C268" s="14" t="s">
        <v>445</v>
      </c>
      <c r="D268" s="14" t="s">
        <v>675</v>
      </c>
      <c r="E268" s="14">
        <v>24</v>
      </c>
      <c r="F268" s="15">
        <v>-101.08</v>
      </c>
      <c r="H268" s="16">
        <f t="shared" si="10"/>
        <v>-101.08</v>
      </c>
      <c r="J268" s="16"/>
    </row>
    <row r="269" spans="1:12" s="14" customFormat="1" x14ac:dyDescent="0.25">
      <c r="A269" s="14" t="s">
        <v>446</v>
      </c>
      <c r="B269" s="14" t="str">
        <f t="shared" si="9"/>
        <v>4205</v>
      </c>
      <c r="C269" s="14" t="s">
        <v>447</v>
      </c>
      <c r="D269" s="14" t="s">
        <v>959</v>
      </c>
      <c r="E269" s="14">
        <v>28</v>
      </c>
      <c r="F269" s="15">
        <v>-53004</v>
      </c>
      <c r="H269" s="16">
        <f t="shared" si="10"/>
        <v>-53004</v>
      </c>
      <c r="J269" s="17"/>
    </row>
    <row r="270" spans="1:12" s="14" customFormat="1" x14ac:dyDescent="0.25">
      <c r="A270" s="14" t="s">
        <v>448</v>
      </c>
      <c r="B270" s="14" t="str">
        <f t="shared" si="9"/>
        <v>4210</v>
      </c>
      <c r="C270" s="14" t="s">
        <v>449</v>
      </c>
      <c r="D270" s="14" t="s">
        <v>959</v>
      </c>
      <c r="E270" s="14">
        <v>28</v>
      </c>
      <c r="F270" s="15">
        <v>-61781.27</v>
      </c>
      <c r="G270" s="15"/>
      <c r="H270" s="16">
        <f t="shared" si="10"/>
        <v>-61781.27</v>
      </c>
      <c r="J270" s="17"/>
    </row>
    <row r="271" spans="1:12" s="14" customFormat="1" x14ac:dyDescent="0.25">
      <c r="A271" s="14" t="s">
        <v>450</v>
      </c>
      <c r="B271" s="14" t="str">
        <f t="shared" si="9"/>
        <v>4225</v>
      </c>
      <c r="C271" s="14" t="s">
        <v>451</v>
      </c>
      <c r="D271" s="14" t="s">
        <v>912</v>
      </c>
      <c r="E271" s="14">
        <v>32</v>
      </c>
      <c r="F271" s="15">
        <v>-40863.21</v>
      </c>
      <c r="H271" s="16">
        <f t="shared" si="10"/>
        <v>-40863.21</v>
      </c>
      <c r="J271" s="17"/>
    </row>
    <row r="272" spans="1:12" s="14" customFormat="1" x14ac:dyDescent="0.25">
      <c r="A272" s="14" t="s">
        <v>452</v>
      </c>
      <c r="B272" s="14" t="str">
        <f t="shared" si="9"/>
        <v>4235</v>
      </c>
      <c r="C272" s="14" t="s">
        <v>453</v>
      </c>
      <c r="D272" s="14" t="s">
        <v>959</v>
      </c>
      <c r="E272" s="14">
        <v>28</v>
      </c>
      <c r="F272" s="15">
        <v>-39300</v>
      </c>
      <c r="H272" s="16">
        <f t="shared" si="10"/>
        <v>-39300</v>
      </c>
      <c r="J272" s="17"/>
    </row>
    <row r="273" spans="1:12" s="14" customFormat="1" x14ac:dyDescent="0.25">
      <c r="A273" s="14" t="s">
        <v>454</v>
      </c>
      <c r="B273" s="14" t="str">
        <f t="shared" si="9"/>
        <v>4235</v>
      </c>
      <c r="C273" s="14" t="s">
        <v>455</v>
      </c>
      <c r="D273" s="14" t="s">
        <v>959</v>
      </c>
      <c r="E273" s="14">
        <v>28</v>
      </c>
      <c r="F273" s="15">
        <v>-2635.05</v>
      </c>
      <c r="H273" s="16">
        <f t="shared" si="10"/>
        <v>-2635.05</v>
      </c>
      <c r="J273" s="17"/>
    </row>
    <row r="274" spans="1:12" s="14" customFormat="1" x14ac:dyDescent="0.25">
      <c r="A274" s="14" t="s">
        <v>456</v>
      </c>
      <c r="B274" s="14" t="str">
        <f t="shared" si="9"/>
        <v>4235</v>
      </c>
      <c r="C274" s="14" t="s">
        <v>457</v>
      </c>
      <c r="D274" s="14" t="s">
        <v>959</v>
      </c>
      <c r="E274" s="14">
        <v>28</v>
      </c>
      <c r="F274" s="15">
        <v>-6360</v>
      </c>
      <c r="H274" s="16">
        <f t="shared" si="10"/>
        <v>-6360</v>
      </c>
      <c r="J274" s="16"/>
      <c r="L274" s="16"/>
    </row>
    <row r="275" spans="1:12" s="14" customFormat="1" x14ac:dyDescent="0.25">
      <c r="A275" s="14" t="s">
        <v>458</v>
      </c>
      <c r="B275" s="14" t="str">
        <f t="shared" si="9"/>
        <v>4235</v>
      </c>
      <c r="C275" s="14" t="s">
        <v>459</v>
      </c>
      <c r="D275" s="14" t="s">
        <v>959</v>
      </c>
      <c r="E275" s="14">
        <v>28</v>
      </c>
      <c r="F275" s="15">
        <v>-2515</v>
      </c>
      <c r="H275" s="16">
        <f t="shared" si="10"/>
        <v>-2515</v>
      </c>
      <c r="J275" s="16"/>
    </row>
    <row r="276" spans="1:12" s="14" customFormat="1" x14ac:dyDescent="0.25">
      <c r="A276" s="14" t="s">
        <v>460</v>
      </c>
      <c r="B276" s="14" t="str">
        <f t="shared" si="9"/>
        <v>4235</v>
      </c>
      <c r="C276" s="14" t="s">
        <v>461</v>
      </c>
      <c r="D276" s="14" t="s">
        <v>959</v>
      </c>
      <c r="E276" s="14">
        <v>28</v>
      </c>
      <c r="F276" s="15">
        <v>-1050</v>
      </c>
      <c r="H276" s="16">
        <f t="shared" si="10"/>
        <v>-1050</v>
      </c>
      <c r="J276" s="16"/>
    </row>
    <row r="277" spans="1:12" s="14" customFormat="1" x14ac:dyDescent="0.25">
      <c r="A277" s="14" t="s">
        <v>462</v>
      </c>
      <c r="B277" s="14" t="str">
        <f t="shared" si="9"/>
        <v>4235</v>
      </c>
      <c r="C277" s="14" t="s">
        <v>463</v>
      </c>
      <c r="D277" s="14" t="s">
        <v>959</v>
      </c>
      <c r="E277" s="14">
        <v>28</v>
      </c>
      <c r="F277" s="15">
        <v>-2700</v>
      </c>
      <c r="H277" s="16">
        <f t="shared" si="10"/>
        <v>-2700</v>
      </c>
      <c r="J277" s="17"/>
    </row>
    <row r="278" spans="1:12" s="14" customFormat="1" x14ac:dyDescent="0.25">
      <c r="A278" s="14" t="s">
        <v>464</v>
      </c>
      <c r="B278" s="14" t="str">
        <f t="shared" si="9"/>
        <v>4235</v>
      </c>
      <c r="C278" s="14" t="s">
        <v>465</v>
      </c>
      <c r="D278" s="14" t="s">
        <v>959</v>
      </c>
      <c r="E278" s="14">
        <v>28</v>
      </c>
      <c r="F278" s="15">
        <v>-41628.26</v>
      </c>
      <c r="H278" s="16">
        <f t="shared" si="10"/>
        <v>-41628.26</v>
      </c>
      <c r="J278" s="16"/>
    </row>
    <row r="279" spans="1:12" s="14" customFormat="1" x14ac:dyDescent="0.25">
      <c r="A279" s="14" t="s">
        <v>466</v>
      </c>
      <c r="B279" s="14" t="str">
        <f t="shared" si="9"/>
        <v>4235</v>
      </c>
      <c r="C279" s="14" t="s">
        <v>467</v>
      </c>
      <c r="D279" s="14" t="s">
        <v>959</v>
      </c>
      <c r="E279" s="14">
        <v>28</v>
      </c>
      <c r="F279" s="15">
        <v>-8860.6</v>
      </c>
      <c r="H279" s="16">
        <f t="shared" si="10"/>
        <v>-8860.6</v>
      </c>
      <c r="J279" s="16"/>
    </row>
    <row r="280" spans="1:12" s="14" customFormat="1" x14ac:dyDescent="0.25">
      <c r="A280" s="14" t="s">
        <v>468</v>
      </c>
      <c r="B280" s="14" t="str">
        <f t="shared" si="9"/>
        <v>4235</v>
      </c>
      <c r="C280" s="14" t="s">
        <v>469</v>
      </c>
      <c r="D280" s="14" t="s">
        <v>959</v>
      </c>
      <c r="E280" s="14">
        <v>28</v>
      </c>
      <c r="F280" s="15">
        <v>-558.9</v>
      </c>
      <c r="H280" s="16">
        <f t="shared" si="10"/>
        <v>-558.9</v>
      </c>
      <c r="J280" s="16"/>
    </row>
    <row r="281" spans="1:12" s="14" customFormat="1" x14ac:dyDescent="0.25">
      <c r="A281" s="14" t="s">
        <v>470</v>
      </c>
      <c r="B281" s="14" t="str">
        <f t="shared" si="9"/>
        <v>4235</v>
      </c>
      <c r="C281" s="14" t="s">
        <v>471</v>
      </c>
      <c r="D281" s="14" t="s">
        <v>958</v>
      </c>
      <c r="E281" s="14">
        <v>26</v>
      </c>
      <c r="F281" s="15">
        <v>-83069.84</v>
      </c>
      <c r="H281" s="16">
        <f t="shared" si="10"/>
        <v>-83069.84</v>
      </c>
      <c r="J281" s="16"/>
    </row>
    <row r="282" spans="1:12" s="14" customFormat="1" x14ac:dyDescent="0.25">
      <c r="A282" s="14" t="s">
        <v>472</v>
      </c>
      <c r="B282" s="14" t="str">
        <f t="shared" si="9"/>
        <v>4235</v>
      </c>
      <c r="C282" s="14" t="s">
        <v>473</v>
      </c>
      <c r="D282" s="14" t="s">
        <v>671</v>
      </c>
      <c r="E282" s="14">
        <v>30</v>
      </c>
      <c r="F282" s="15">
        <v>-39036</v>
      </c>
      <c r="H282" s="16">
        <f t="shared" si="10"/>
        <v>-39036</v>
      </c>
      <c r="J282" s="16"/>
    </row>
    <row r="283" spans="1:12" s="14" customFormat="1" x14ac:dyDescent="0.25">
      <c r="A283" s="14" t="s">
        <v>474</v>
      </c>
      <c r="B283" s="14" t="str">
        <f t="shared" si="9"/>
        <v>4235</v>
      </c>
      <c r="C283" s="14" t="s">
        <v>475</v>
      </c>
      <c r="D283" s="14" t="s">
        <v>913</v>
      </c>
      <c r="E283" s="14">
        <v>33</v>
      </c>
      <c r="F283" s="15">
        <v>14048</v>
      </c>
      <c r="H283" s="16">
        <f t="shared" si="10"/>
        <v>14048</v>
      </c>
      <c r="J283" s="16"/>
    </row>
    <row r="284" spans="1:12" s="14" customFormat="1" x14ac:dyDescent="0.25">
      <c r="A284" s="14" t="s">
        <v>476</v>
      </c>
      <c r="B284" s="14" t="str">
        <f t="shared" si="9"/>
        <v>4235</v>
      </c>
      <c r="C284" s="14" t="s">
        <v>477</v>
      </c>
      <c r="D284" s="14" t="s">
        <v>671</v>
      </c>
      <c r="E284" s="14">
        <v>30</v>
      </c>
      <c r="F284" s="15">
        <v>23229</v>
      </c>
      <c r="H284" s="16">
        <f t="shared" si="10"/>
        <v>23229</v>
      </c>
      <c r="J284" s="16"/>
    </row>
    <row r="285" spans="1:12" s="14" customFormat="1" x14ac:dyDescent="0.25">
      <c r="A285" s="14" t="s">
        <v>478</v>
      </c>
      <c r="B285" s="14" t="str">
        <f t="shared" si="9"/>
        <v>4235</v>
      </c>
      <c r="C285" s="14" t="s">
        <v>479</v>
      </c>
      <c r="D285" s="14" t="s">
        <v>959</v>
      </c>
      <c r="E285" s="14">
        <v>28</v>
      </c>
      <c r="F285" s="15">
        <v>-30000</v>
      </c>
      <c r="H285" s="16">
        <f t="shared" si="10"/>
        <v>-30000</v>
      </c>
      <c r="J285" s="16"/>
    </row>
    <row r="286" spans="1:12" s="14" customFormat="1" x14ac:dyDescent="0.25">
      <c r="A286" s="14" t="s">
        <v>928</v>
      </c>
      <c r="B286" s="14" t="str">
        <f t="shared" si="9"/>
        <v>4235</v>
      </c>
      <c r="C286" s="14" t="s">
        <v>941</v>
      </c>
      <c r="D286" s="14" t="s">
        <v>959</v>
      </c>
      <c r="E286" s="14">
        <v>28</v>
      </c>
      <c r="F286" s="15">
        <v>-2622.67</v>
      </c>
      <c r="H286" s="16">
        <f t="shared" si="10"/>
        <v>-2622.67</v>
      </c>
      <c r="J286" s="16"/>
    </row>
    <row r="287" spans="1:12" s="14" customFormat="1" x14ac:dyDescent="0.25">
      <c r="A287" s="14" t="s">
        <v>480</v>
      </c>
      <c r="B287" s="14" t="str">
        <f t="shared" si="9"/>
        <v>4235</v>
      </c>
      <c r="C287" s="14" t="s">
        <v>481</v>
      </c>
      <c r="D287" s="14" t="s">
        <v>959</v>
      </c>
      <c r="E287" s="14">
        <v>28</v>
      </c>
      <c r="F287" s="15">
        <v>-73217.759999999995</v>
      </c>
      <c r="H287" s="16">
        <f t="shared" si="10"/>
        <v>-73217.759999999995</v>
      </c>
      <c r="J287" s="16"/>
    </row>
    <row r="288" spans="1:12" s="14" customFormat="1" x14ac:dyDescent="0.25">
      <c r="A288" s="14" t="s">
        <v>482</v>
      </c>
      <c r="B288" s="14" t="str">
        <f t="shared" si="9"/>
        <v>4235</v>
      </c>
      <c r="C288" s="14" t="s">
        <v>483</v>
      </c>
      <c r="D288" s="14" t="s">
        <v>670</v>
      </c>
      <c r="E288" s="14">
        <v>30</v>
      </c>
      <c r="F288" s="15">
        <v>55186.31</v>
      </c>
      <c r="H288" s="16">
        <f t="shared" si="10"/>
        <v>55186.31</v>
      </c>
      <c r="J288" s="16"/>
    </row>
    <row r="289" spans="1:15" s="14" customFormat="1" x14ac:dyDescent="0.25">
      <c r="A289" s="14" t="s">
        <v>484</v>
      </c>
      <c r="B289" s="14" t="str">
        <f t="shared" si="9"/>
        <v>4235</v>
      </c>
      <c r="C289" s="14" t="s">
        <v>485</v>
      </c>
      <c r="D289" s="14" t="s">
        <v>959</v>
      </c>
      <c r="E289" s="14">
        <v>28</v>
      </c>
      <c r="F289" s="15">
        <v>-2603.34</v>
      </c>
      <c r="H289" s="16">
        <f t="shared" si="10"/>
        <v>-2603.34</v>
      </c>
      <c r="J289" s="16"/>
    </row>
    <row r="290" spans="1:15" s="14" customFormat="1" x14ac:dyDescent="0.25">
      <c r="A290" s="14" t="s">
        <v>486</v>
      </c>
      <c r="B290" s="14" t="str">
        <f t="shared" si="9"/>
        <v>4375</v>
      </c>
      <c r="C290" s="14" t="s">
        <v>487</v>
      </c>
      <c r="D290" s="14" t="s">
        <v>959</v>
      </c>
      <c r="E290" s="14">
        <v>28</v>
      </c>
      <c r="F290" s="15">
        <v>-294625.83</v>
      </c>
      <c r="H290" s="16">
        <f t="shared" si="10"/>
        <v>-294625.83</v>
      </c>
      <c r="J290" s="16"/>
    </row>
    <row r="291" spans="1:15" s="14" customFormat="1" x14ac:dyDescent="0.25">
      <c r="A291" s="14" t="s">
        <v>488</v>
      </c>
      <c r="B291" s="14" t="str">
        <f t="shared" si="9"/>
        <v>4375</v>
      </c>
      <c r="C291" s="14" t="s">
        <v>489</v>
      </c>
      <c r="D291" s="14" t="s">
        <v>959</v>
      </c>
      <c r="E291" s="14">
        <v>28</v>
      </c>
      <c r="F291" s="15">
        <v>-4773.6000000000004</v>
      </c>
      <c r="H291" s="16">
        <f t="shared" si="10"/>
        <v>-4773.6000000000004</v>
      </c>
      <c r="J291" s="16"/>
    </row>
    <row r="292" spans="1:15" s="14" customFormat="1" x14ac:dyDescent="0.25">
      <c r="A292" s="14" t="s">
        <v>929</v>
      </c>
      <c r="B292" s="14" t="str">
        <f t="shared" si="9"/>
        <v>4375</v>
      </c>
      <c r="C292" s="14" t="s">
        <v>942</v>
      </c>
      <c r="D292" s="14" t="s">
        <v>959</v>
      </c>
      <c r="E292" s="14">
        <v>28</v>
      </c>
      <c r="F292" s="15">
        <v>-84753.45</v>
      </c>
      <c r="H292" s="16">
        <f t="shared" si="10"/>
        <v>-84753.45</v>
      </c>
      <c r="J292" s="16"/>
      <c r="K292" s="16"/>
      <c r="L292" s="16"/>
      <c r="M292" s="16"/>
      <c r="N292" s="16"/>
      <c r="O292" s="16"/>
    </row>
    <row r="293" spans="1:15" s="14" customFormat="1" x14ac:dyDescent="0.25">
      <c r="A293" s="14" t="s">
        <v>490</v>
      </c>
      <c r="B293" s="14" t="str">
        <f t="shared" si="9"/>
        <v>4380</v>
      </c>
      <c r="C293" s="14" t="s">
        <v>491</v>
      </c>
      <c r="D293" s="14" t="s">
        <v>959</v>
      </c>
      <c r="E293" s="14">
        <v>28</v>
      </c>
      <c r="F293" s="15">
        <v>294625.83</v>
      </c>
      <c r="H293" s="16">
        <f t="shared" si="10"/>
        <v>294625.83</v>
      </c>
      <c r="J293" s="16"/>
      <c r="K293" s="16"/>
      <c r="L293" s="16"/>
      <c r="M293" s="16"/>
      <c r="N293" s="16"/>
      <c r="O293" s="16"/>
    </row>
    <row r="294" spans="1:15" s="14" customFormat="1" x14ac:dyDescent="0.25">
      <c r="A294" s="14" t="s">
        <v>969</v>
      </c>
      <c r="B294" s="14" t="str">
        <f t="shared" si="9"/>
        <v>4380</v>
      </c>
      <c r="C294" s="14" t="s">
        <v>987</v>
      </c>
      <c r="D294" s="14" t="s">
        <v>959</v>
      </c>
      <c r="E294" s="14">
        <v>28</v>
      </c>
      <c r="F294" s="15">
        <v>3152.72</v>
      </c>
      <c r="H294" s="16">
        <f t="shared" si="10"/>
        <v>3152.72</v>
      </c>
      <c r="J294" s="16"/>
    </row>
    <row r="295" spans="1:15" s="14" customFormat="1" x14ac:dyDescent="0.25">
      <c r="A295" s="14" t="s">
        <v>492</v>
      </c>
      <c r="B295" s="14" t="str">
        <f t="shared" si="9"/>
        <v>4380</v>
      </c>
      <c r="C295" s="14" t="s">
        <v>493</v>
      </c>
      <c r="D295" s="14" t="s">
        <v>681</v>
      </c>
      <c r="E295" s="14">
        <v>29</v>
      </c>
      <c r="F295" s="15">
        <v>2414.52</v>
      </c>
      <c r="H295" s="16">
        <f t="shared" si="10"/>
        <v>2414.52</v>
      </c>
      <c r="J295" s="16"/>
    </row>
    <row r="296" spans="1:15" s="14" customFormat="1" x14ac:dyDescent="0.25">
      <c r="A296" s="14" t="s">
        <v>930</v>
      </c>
      <c r="B296" s="14" t="str">
        <f t="shared" si="9"/>
        <v>4380</v>
      </c>
      <c r="C296" s="14" t="s">
        <v>943</v>
      </c>
      <c r="D296" s="14" t="s">
        <v>959</v>
      </c>
      <c r="E296" s="14">
        <v>28</v>
      </c>
      <c r="F296" s="15">
        <v>33608.32</v>
      </c>
      <c r="H296" s="16">
        <f t="shared" si="10"/>
        <v>33608.32</v>
      </c>
      <c r="J296" s="16"/>
    </row>
    <row r="297" spans="1:15" s="14" customFormat="1" x14ac:dyDescent="0.25">
      <c r="A297" s="14" t="s">
        <v>931</v>
      </c>
      <c r="B297" s="14" t="str">
        <f t="shared" si="9"/>
        <v>4398</v>
      </c>
      <c r="C297" s="14" t="s">
        <v>944</v>
      </c>
      <c r="D297" s="14" t="s">
        <v>959</v>
      </c>
      <c r="E297" s="14">
        <v>28</v>
      </c>
      <c r="F297" s="15">
        <v>-8635.4</v>
      </c>
      <c r="H297" s="16">
        <f t="shared" si="10"/>
        <v>-8635.4</v>
      </c>
      <c r="J297" s="16"/>
    </row>
    <row r="298" spans="1:15" s="14" customFormat="1" x14ac:dyDescent="0.25">
      <c r="A298" s="14" t="s">
        <v>494</v>
      </c>
      <c r="B298" s="14" t="str">
        <f t="shared" si="9"/>
        <v>4405</v>
      </c>
      <c r="C298" s="14" t="s">
        <v>495</v>
      </c>
      <c r="D298" s="14" t="s">
        <v>912</v>
      </c>
      <c r="E298" s="14">
        <v>32</v>
      </c>
      <c r="F298" s="15">
        <v>-50845.45</v>
      </c>
      <c r="H298" s="16">
        <f t="shared" si="10"/>
        <v>-50845.45</v>
      </c>
      <c r="J298" s="16"/>
    </row>
    <row r="299" spans="1:15" s="14" customFormat="1" x14ac:dyDescent="0.25">
      <c r="A299" s="14" t="s">
        <v>970</v>
      </c>
      <c r="B299" s="14" t="str">
        <f t="shared" si="9"/>
        <v>4405</v>
      </c>
      <c r="C299" s="14" t="s">
        <v>988</v>
      </c>
      <c r="D299" s="14" t="s">
        <v>912</v>
      </c>
      <c r="E299" s="14">
        <v>32</v>
      </c>
      <c r="F299" s="15">
        <v>-781.16</v>
      </c>
      <c r="H299" s="16">
        <f t="shared" si="10"/>
        <v>-781.16</v>
      </c>
      <c r="J299" s="16"/>
    </row>
    <row r="300" spans="1:15" s="14" customFormat="1" x14ac:dyDescent="0.25">
      <c r="A300" s="14" t="s">
        <v>496</v>
      </c>
      <c r="B300" s="14" t="str">
        <f t="shared" si="9"/>
        <v>4705</v>
      </c>
      <c r="C300" s="14" t="s">
        <v>497</v>
      </c>
      <c r="D300" s="14" t="s">
        <v>672</v>
      </c>
      <c r="E300" s="14">
        <v>27</v>
      </c>
      <c r="F300" s="15">
        <v>4640003.17</v>
      </c>
      <c r="H300" s="16">
        <f t="shared" si="10"/>
        <v>4640003.17</v>
      </c>
      <c r="J300" s="16"/>
    </row>
    <row r="301" spans="1:15" s="14" customFormat="1" x14ac:dyDescent="0.25">
      <c r="A301" s="14" t="s">
        <v>971</v>
      </c>
      <c r="B301" s="14" t="str">
        <f t="shared" si="9"/>
        <v>4705</v>
      </c>
      <c r="C301" s="14" t="s">
        <v>989</v>
      </c>
      <c r="D301" s="14" t="s">
        <v>672</v>
      </c>
      <c r="E301" s="14">
        <v>27</v>
      </c>
      <c r="F301" s="15">
        <v>-356198.38</v>
      </c>
      <c r="H301" s="16">
        <f t="shared" si="10"/>
        <v>-356198.38</v>
      </c>
      <c r="J301" s="16"/>
    </row>
    <row r="302" spans="1:15" s="14" customFormat="1" x14ac:dyDescent="0.25">
      <c r="A302" s="14" t="s">
        <v>498</v>
      </c>
      <c r="B302" s="14" t="str">
        <f t="shared" si="9"/>
        <v>4705</v>
      </c>
      <c r="C302" s="14" t="s">
        <v>499</v>
      </c>
      <c r="D302" s="14" t="s">
        <v>672</v>
      </c>
      <c r="E302" s="14">
        <v>27</v>
      </c>
      <c r="F302" s="15">
        <v>12195481.300000001</v>
      </c>
      <c r="H302" s="16">
        <f t="shared" si="10"/>
        <v>12195481.300000001</v>
      </c>
      <c r="J302" s="16"/>
    </row>
    <row r="303" spans="1:15" s="14" customFormat="1" x14ac:dyDescent="0.25">
      <c r="A303" s="14" t="s">
        <v>972</v>
      </c>
      <c r="B303" s="14" t="str">
        <f t="shared" si="9"/>
        <v>4705</v>
      </c>
      <c r="C303" s="14" t="s">
        <v>344</v>
      </c>
      <c r="D303" s="14" t="s">
        <v>672</v>
      </c>
      <c r="E303" s="14">
        <v>27</v>
      </c>
      <c r="F303" s="15">
        <v>0</v>
      </c>
      <c r="H303" s="16">
        <f t="shared" si="10"/>
        <v>0</v>
      </c>
      <c r="J303" s="16"/>
    </row>
    <row r="304" spans="1:15" s="14" customFormat="1" x14ac:dyDescent="0.25">
      <c r="A304" s="14" t="s">
        <v>862</v>
      </c>
      <c r="B304" s="14" t="str">
        <f t="shared" si="9"/>
        <v>4705</v>
      </c>
      <c r="C304" s="14" t="s">
        <v>901</v>
      </c>
      <c r="D304" s="14" t="s">
        <v>672</v>
      </c>
      <c r="E304" s="14">
        <v>27</v>
      </c>
      <c r="F304" s="15">
        <v>-3889748.44</v>
      </c>
      <c r="H304" s="16">
        <f t="shared" si="10"/>
        <v>-3889748.44</v>
      </c>
      <c r="J304" s="16"/>
    </row>
    <row r="305" spans="1:10" s="14" customFormat="1" x14ac:dyDescent="0.25">
      <c r="A305" s="14" t="s">
        <v>500</v>
      </c>
      <c r="B305" s="14" t="str">
        <f t="shared" si="9"/>
        <v>4705</v>
      </c>
      <c r="C305" s="14" t="s">
        <v>501</v>
      </c>
      <c r="D305" s="14" t="s">
        <v>672</v>
      </c>
      <c r="E305" s="14">
        <v>27</v>
      </c>
      <c r="F305" s="15">
        <v>88509.28</v>
      </c>
      <c r="H305" s="16">
        <f t="shared" si="10"/>
        <v>88509.28</v>
      </c>
      <c r="J305" s="16"/>
    </row>
    <row r="306" spans="1:10" s="14" customFormat="1" x14ac:dyDescent="0.25">
      <c r="A306" s="14" t="s">
        <v>502</v>
      </c>
      <c r="B306" s="14" t="str">
        <f t="shared" si="9"/>
        <v>4707</v>
      </c>
      <c r="C306" s="14" t="s">
        <v>503</v>
      </c>
      <c r="D306" s="14" t="s">
        <v>672</v>
      </c>
      <c r="E306" s="14">
        <v>27</v>
      </c>
      <c r="F306" s="15">
        <v>7499810.3600000003</v>
      </c>
      <c r="H306" s="16">
        <f t="shared" si="10"/>
        <v>7499810.3600000003</v>
      </c>
      <c r="J306" s="16"/>
    </row>
    <row r="307" spans="1:10" s="14" customFormat="1" x14ac:dyDescent="0.25">
      <c r="A307" s="14" t="s">
        <v>973</v>
      </c>
      <c r="B307" s="14" t="str">
        <f t="shared" si="9"/>
        <v>4707</v>
      </c>
      <c r="C307" s="14" t="s">
        <v>990</v>
      </c>
      <c r="D307" s="14" t="s">
        <v>672</v>
      </c>
      <c r="E307" s="14">
        <v>27</v>
      </c>
      <c r="F307" s="15">
        <v>-233709.34</v>
      </c>
      <c r="H307" s="16">
        <f t="shared" si="10"/>
        <v>-233709.34</v>
      </c>
      <c r="J307" s="16"/>
    </row>
    <row r="308" spans="1:10" s="14" customFormat="1" x14ac:dyDescent="0.25">
      <c r="A308" s="14" t="s">
        <v>863</v>
      </c>
      <c r="B308" s="14" t="str">
        <f t="shared" si="9"/>
        <v>4707</v>
      </c>
      <c r="C308" s="14" t="s">
        <v>902</v>
      </c>
      <c r="D308" s="14" t="s">
        <v>672</v>
      </c>
      <c r="E308" s="14">
        <v>27</v>
      </c>
      <c r="F308" s="15">
        <v>5839863.04</v>
      </c>
      <c r="H308" s="16">
        <f t="shared" si="10"/>
        <v>5839863.04</v>
      </c>
      <c r="J308" s="16"/>
    </row>
    <row r="309" spans="1:10" s="14" customFormat="1" x14ac:dyDescent="0.25">
      <c r="A309" s="14" t="s">
        <v>504</v>
      </c>
      <c r="B309" s="14" t="str">
        <f t="shared" si="9"/>
        <v>4708</v>
      </c>
      <c r="C309" s="14" t="s">
        <v>505</v>
      </c>
      <c r="D309" s="14" t="s">
        <v>672</v>
      </c>
      <c r="E309" s="14">
        <v>27</v>
      </c>
      <c r="F309" s="15">
        <v>842302.96</v>
      </c>
      <c r="H309" s="16">
        <f t="shared" si="10"/>
        <v>842302.96</v>
      </c>
      <c r="J309" s="16"/>
    </row>
    <row r="310" spans="1:10" s="14" customFormat="1" x14ac:dyDescent="0.25">
      <c r="A310" s="14" t="s">
        <v>506</v>
      </c>
      <c r="B310" s="14" t="str">
        <f t="shared" si="9"/>
        <v>4708</v>
      </c>
      <c r="C310" s="14" t="s">
        <v>507</v>
      </c>
      <c r="D310" s="14" t="s">
        <v>672</v>
      </c>
      <c r="E310" s="14">
        <v>27</v>
      </c>
      <c r="F310" s="15">
        <v>58257.94</v>
      </c>
      <c r="H310" s="16">
        <f t="shared" si="10"/>
        <v>58257.94</v>
      </c>
      <c r="J310" s="16"/>
    </row>
    <row r="311" spans="1:10" s="14" customFormat="1" x14ac:dyDescent="0.25">
      <c r="A311" s="14" t="s">
        <v>864</v>
      </c>
      <c r="B311" s="14" t="str">
        <f t="shared" si="9"/>
        <v>4708</v>
      </c>
      <c r="C311" s="14" t="s">
        <v>903</v>
      </c>
      <c r="D311" s="14" t="s">
        <v>672</v>
      </c>
      <c r="E311" s="14">
        <v>27</v>
      </c>
      <c r="F311" s="15">
        <v>17179.810000000001</v>
      </c>
      <c r="H311" s="16">
        <f t="shared" si="10"/>
        <v>17179.810000000001</v>
      </c>
      <c r="J311" s="16"/>
    </row>
    <row r="312" spans="1:10" s="14" customFormat="1" x14ac:dyDescent="0.25">
      <c r="A312" s="14" t="s">
        <v>510</v>
      </c>
      <c r="B312" s="14" t="str">
        <f t="shared" si="9"/>
        <v>4751</v>
      </c>
      <c r="C312" s="14" t="s">
        <v>511</v>
      </c>
      <c r="D312" s="14" t="s">
        <v>672</v>
      </c>
      <c r="E312" s="14">
        <v>27</v>
      </c>
      <c r="F312" s="15">
        <v>69140.039999999994</v>
      </c>
      <c r="H312" s="16">
        <f t="shared" si="10"/>
        <v>69140.039999999994</v>
      </c>
      <c r="J312" s="16"/>
    </row>
    <row r="313" spans="1:10" s="14" customFormat="1" x14ac:dyDescent="0.25">
      <c r="A313" s="14" t="s">
        <v>512</v>
      </c>
      <c r="B313" s="14" t="str">
        <f t="shared" si="9"/>
        <v>5605</v>
      </c>
      <c r="C313" s="14" t="s">
        <v>513</v>
      </c>
      <c r="D313" s="14" t="s">
        <v>671</v>
      </c>
      <c r="E313" s="14">
        <v>30</v>
      </c>
      <c r="F313" s="15">
        <v>31736.49</v>
      </c>
      <c r="H313" s="16">
        <f t="shared" si="10"/>
        <v>31736.49</v>
      </c>
      <c r="J313" s="16"/>
    </row>
    <row r="314" spans="1:10" s="14" customFormat="1" x14ac:dyDescent="0.25">
      <c r="A314" s="14" t="s">
        <v>514</v>
      </c>
      <c r="B314" s="14" t="str">
        <f t="shared" si="9"/>
        <v>5610</v>
      </c>
      <c r="C314" s="14" t="s">
        <v>515</v>
      </c>
      <c r="D314" s="14" t="s">
        <v>671</v>
      </c>
      <c r="E314" s="14">
        <v>30</v>
      </c>
      <c r="F314" s="15">
        <v>128654.67</v>
      </c>
      <c r="H314" s="16">
        <f t="shared" si="10"/>
        <v>128654.67</v>
      </c>
      <c r="J314" s="16"/>
    </row>
    <row r="315" spans="1:10" s="14" customFormat="1" x14ac:dyDescent="0.25">
      <c r="A315" s="14" t="s">
        <v>518</v>
      </c>
      <c r="B315" s="14" t="str">
        <f t="shared" si="9"/>
        <v>5645</v>
      </c>
      <c r="C315" s="14" t="s">
        <v>519</v>
      </c>
      <c r="F315" s="15">
        <v>474.64</v>
      </c>
      <c r="H315" s="16">
        <f t="shared" si="10"/>
        <v>474.64</v>
      </c>
      <c r="J315" s="16"/>
    </row>
    <row r="316" spans="1:10" s="14" customFormat="1" x14ac:dyDescent="0.25">
      <c r="A316" s="14" t="s">
        <v>521</v>
      </c>
      <c r="B316" s="14" t="str">
        <f t="shared" si="9"/>
        <v>4714</v>
      </c>
      <c r="C316" s="14" t="s">
        <v>508</v>
      </c>
      <c r="D316" s="14" t="s">
        <v>672</v>
      </c>
      <c r="E316" s="14">
        <v>27</v>
      </c>
      <c r="F316" s="15">
        <v>1369525.69</v>
      </c>
      <c r="H316" s="16">
        <f t="shared" si="10"/>
        <v>1369525.69</v>
      </c>
      <c r="J316" s="16"/>
    </row>
    <row r="317" spans="1:10" s="14" customFormat="1" x14ac:dyDescent="0.25">
      <c r="A317" s="14" t="s">
        <v>522</v>
      </c>
      <c r="B317" s="14" t="str">
        <f t="shared" si="9"/>
        <v>4716</v>
      </c>
      <c r="C317" s="14" t="s">
        <v>509</v>
      </c>
      <c r="D317" s="14" t="s">
        <v>672</v>
      </c>
      <c r="E317" s="14">
        <v>27</v>
      </c>
      <c r="F317" s="15">
        <v>1086695.68</v>
      </c>
      <c r="H317" s="16">
        <f t="shared" si="10"/>
        <v>1086695.68</v>
      </c>
      <c r="J317" s="16"/>
    </row>
    <row r="318" spans="1:10" s="14" customFormat="1" x14ac:dyDescent="0.25">
      <c r="A318" s="14" t="s">
        <v>523</v>
      </c>
      <c r="B318" s="14" t="str">
        <f t="shared" si="9"/>
        <v>4750</v>
      </c>
      <c r="C318" s="14" t="s">
        <v>524</v>
      </c>
      <c r="D318" s="14" t="s">
        <v>672</v>
      </c>
      <c r="E318" s="14">
        <v>27</v>
      </c>
      <c r="F318" s="15">
        <v>99586.83</v>
      </c>
      <c r="H318" s="16">
        <f t="shared" si="10"/>
        <v>99586.83</v>
      </c>
      <c r="J318" s="16"/>
    </row>
    <row r="319" spans="1:10" s="14" customFormat="1" x14ac:dyDescent="0.25">
      <c r="A319" s="14" t="s">
        <v>974</v>
      </c>
      <c r="B319" s="14" t="str">
        <f t="shared" si="9"/>
        <v>4750</v>
      </c>
      <c r="C319" s="14" t="s">
        <v>991</v>
      </c>
      <c r="D319" s="14" t="s">
        <v>672</v>
      </c>
      <c r="E319" s="14">
        <v>27</v>
      </c>
      <c r="F319" s="15">
        <v>204934</v>
      </c>
      <c r="H319" s="16">
        <f t="shared" si="10"/>
        <v>204934</v>
      </c>
      <c r="J319" s="16"/>
    </row>
    <row r="320" spans="1:10" s="14" customFormat="1" x14ac:dyDescent="0.25">
      <c r="A320" s="14" t="s">
        <v>525</v>
      </c>
      <c r="B320" s="14" t="str">
        <f t="shared" si="9"/>
        <v>5410</v>
      </c>
      <c r="C320" s="14" t="s">
        <v>526</v>
      </c>
      <c r="D320" s="14" t="s">
        <v>671</v>
      </c>
      <c r="E320" s="14">
        <v>30</v>
      </c>
      <c r="F320" s="15">
        <v>16140.66</v>
      </c>
      <c r="H320" s="16">
        <f t="shared" si="10"/>
        <v>16140.66</v>
      </c>
      <c r="J320" s="16"/>
    </row>
    <row r="321" spans="1:10" s="14" customFormat="1" x14ac:dyDescent="0.25">
      <c r="A321" s="14" t="s">
        <v>527</v>
      </c>
      <c r="B321" s="14" t="str">
        <f t="shared" si="9"/>
        <v>5605</v>
      </c>
      <c r="C321" s="14" t="s">
        <v>528</v>
      </c>
      <c r="D321" s="14" t="s">
        <v>671</v>
      </c>
      <c r="E321" s="14">
        <v>30</v>
      </c>
      <c r="F321" s="15">
        <v>9292.75</v>
      </c>
      <c r="H321" s="16">
        <f t="shared" si="10"/>
        <v>9292.75</v>
      </c>
      <c r="J321" s="16"/>
    </row>
    <row r="322" spans="1:10" s="14" customFormat="1" x14ac:dyDescent="0.25">
      <c r="A322" s="14" t="s">
        <v>529</v>
      </c>
      <c r="B322" s="14" t="str">
        <f t="shared" si="9"/>
        <v>5615</v>
      </c>
      <c r="C322" s="14" t="s">
        <v>530</v>
      </c>
      <c r="D322" s="14" t="s">
        <v>671</v>
      </c>
      <c r="E322" s="14">
        <v>30</v>
      </c>
      <c r="F322" s="15">
        <v>219696.06</v>
      </c>
      <c r="H322" s="16">
        <f t="shared" si="10"/>
        <v>219696.06</v>
      </c>
      <c r="J322" s="16"/>
    </row>
    <row r="323" spans="1:10" s="14" customFormat="1" x14ac:dyDescent="0.25">
      <c r="A323" s="14" t="s">
        <v>531</v>
      </c>
      <c r="B323" s="14" t="str">
        <f t="shared" si="9"/>
        <v>5615</v>
      </c>
      <c r="C323" s="14" t="s">
        <v>532</v>
      </c>
      <c r="D323" s="14" t="s">
        <v>671</v>
      </c>
      <c r="E323" s="14">
        <v>30</v>
      </c>
      <c r="F323" s="15">
        <v>25654.74</v>
      </c>
      <c r="H323" s="16">
        <f t="shared" si="10"/>
        <v>25654.74</v>
      </c>
      <c r="J323" s="16"/>
    </row>
    <row r="324" spans="1:10" s="14" customFormat="1" x14ac:dyDescent="0.25">
      <c r="A324" s="14" t="s">
        <v>533</v>
      </c>
      <c r="B324" s="14" t="str">
        <f t="shared" si="9"/>
        <v>5620</v>
      </c>
      <c r="C324" s="14" t="s">
        <v>534</v>
      </c>
      <c r="D324" s="14" t="s">
        <v>671</v>
      </c>
      <c r="E324" s="14">
        <v>30</v>
      </c>
      <c r="F324" s="15">
        <v>90779.81</v>
      </c>
      <c r="H324" s="16">
        <f t="shared" si="10"/>
        <v>90779.81</v>
      </c>
      <c r="J324" s="16"/>
    </row>
    <row r="325" spans="1:10" s="14" customFormat="1" x14ac:dyDescent="0.25">
      <c r="A325" s="14" t="s">
        <v>535</v>
      </c>
      <c r="B325" s="14" t="str">
        <f t="shared" si="9"/>
        <v>5620</v>
      </c>
      <c r="C325" s="14" t="s">
        <v>536</v>
      </c>
      <c r="D325" s="14" t="s">
        <v>671</v>
      </c>
      <c r="E325" s="14">
        <v>30</v>
      </c>
      <c r="F325" s="15">
        <v>3288.75</v>
      </c>
      <c r="H325" s="16">
        <f t="shared" si="10"/>
        <v>3288.75</v>
      </c>
      <c r="J325" s="16"/>
    </row>
    <row r="326" spans="1:10" s="14" customFormat="1" x14ac:dyDescent="0.25">
      <c r="A326" s="14" t="s">
        <v>537</v>
      </c>
      <c r="B326" s="14" t="str">
        <f t="shared" si="9"/>
        <v>5630</v>
      </c>
      <c r="C326" s="14" t="s">
        <v>516</v>
      </c>
      <c r="D326" s="14" t="s">
        <v>671</v>
      </c>
      <c r="E326" s="14">
        <v>30</v>
      </c>
      <c r="F326" s="15">
        <v>115483.48</v>
      </c>
      <c r="H326" s="16">
        <f t="shared" si="10"/>
        <v>115483.48</v>
      </c>
      <c r="J326" s="16"/>
    </row>
    <row r="327" spans="1:10" s="14" customFormat="1" x14ac:dyDescent="0.25">
      <c r="A327" s="14" t="s">
        <v>538</v>
      </c>
      <c r="B327" s="14" t="str">
        <f t="shared" si="9"/>
        <v>5635</v>
      </c>
      <c r="C327" s="14" t="s">
        <v>539</v>
      </c>
      <c r="D327" s="14" t="s">
        <v>671</v>
      </c>
      <c r="E327" s="14">
        <v>30</v>
      </c>
      <c r="F327" s="15">
        <v>36327.42</v>
      </c>
      <c r="H327" s="16">
        <f t="shared" si="10"/>
        <v>36327.42</v>
      </c>
      <c r="J327" s="16"/>
    </row>
    <row r="328" spans="1:10" s="14" customFormat="1" x14ac:dyDescent="0.25">
      <c r="A328" s="14" t="s">
        <v>540</v>
      </c>
      <c r="B328" s="14" t="str">
        <f t="shared" si="9"/>
        <v>5640</v>
      </c>
      <c r="C328" s="14" t="s">
        <v>541</v>
      </c>
      <c r="D328" s="14" t="s">
        <v>671</v>
      </c>
      <c r="E328" s="14">
        <v>30</v>
      </c>
      <c r="F328" s="15">
        <v>33475.26</v>
      </c>
      <c r="H328" s="16">
        <f t="shared" si="10"/>
        <v>33475.26</v>
      </c>
      <c r="J328" s="16"/>
    </row>
    <row r="329" spans="1:10" s="14" customFormat="1" x14ac:dyDescent="0.25">
      <c r="A329" s="14" t="s">
        <v>542</v>
      </c>
      <c r="B329" s="14" t="str">
        <f t="shared" ref="B329:B392" si="11">MID(A329,8,4)</f>
        <v>5645</v>
      </c>
      <c r="C329" s="14" t="s">
        <v>543</v>
      </c>
      <c r="F329" s="15">
        <v>-454504.75</v>
      </c>
      <c r="H329" s="16">
        <f t="shared" si="10"/>
        <v>-454504.75</v>
      </c>
      <c r="J329" s="16"/>
    </row>
    <row r="330" spans="1:10" s="14" customFormat="1" x14ac:dyDescent="0.25">
      <c r="A330" s="14" t="s">
        <v>975</v>
      </c>
      <c r="B330" s="14" t="str">
        <f t="shared" si="11"/>
        <v>5645</v>
      </c>
      <c r="C330" s="14" t="s">
        <v>992</v>
      </c>
      <c r="F330" s="15">
        <v>75</v>
      </c>
      <c r="H330" s="16">
        <f t="shared" ref="H330:H393" si="12">+F330+G330</f>
        <v>75</v>
      </c>
      <c r="J330" s="16"/>
    </row>
    <row r="331" spans="1:10" s="14" customFormat="1" x14ac:dyDescent="0.25">
      <c r="A331" s="14" t="s">
        <v>544</v>
      </c>
      <c r="B331" s="14" t="str">
        <f t="shared" si="11"/>
        <v>5645</v>
      </c>
      <c r="C331" s="14" t="s">
        <v>545</v>
      </c>
      <c r="F331" s="15">
        <v>5835.36</v>
      </c>
      <c r="H331" s="16">
        <f t="shared" si="12"/>
        <v>5835.36</v>
      </c>
      <c r="J331" s="16"/>
    </row>
    <row r="332" spans="1:10" s="14" customFormat="1" x14ac:dyDescent="0.25">
      <c r="A332" s="14" t="s">
        <v>546</v>
      </c>
      <c r="B332" s="14" t="str">
        <f t="shared" si="11"/>
        <v>5645</v>
      </c>
      <c r="C332" s="14" t="s">
        <v>547</v>
      </c>
      <c r="F332" s="15">
        <v>19687.45</v>
      </c>
      <c r="H332" s="16">
        <f t="shared" si="12"/>
        <v>19687.45</v>
      </c>
      <c r="J332" s="16"/>
    </row>
    <row r="333" spans="1:10" s="14" customFormat="1" x14ac:dyDescent="0.25">
      <c r="A333" s="14" t="s">
        <v>548</v>
      </c>
      <c r="B333" s="14" t="str">
        <f t="shared" si="11"/>
        <v>5645</v>
      </c>
      <c r="C333" s="14" t="s">
        <v>549</v>
      </c>
      <c r="F333" s="15">
        <v>105798.53</v>
      </c>
      <c r="H333" s="16">
        <f t="shared" si="12"/>
        <v>105798.53</v>
      </c>
      <c r="J333" s="16"/>
    </row>
    <row r="334" spans="1:10" s="14" customFormat="1" x14ac:dyDescent="0.25">
      <c r="A334" s="14" t="s">
        <v>550</v>
      </c>
      <c r="B334" s="14" t="str">
        <f t="shared" si="11"/>
        <v>5645</v>
      </c>
      <c r="C334" s="14" t="s">
        <v>551</v>
      </c>
      <c r="F334" s="15">
        <v>59326.92</v>
      </c>
      <c r="H334" s="16">
        <f t="shared" si="12"/>
        <v>59326.92</v>
      </c>
      <c r="J334" s="16"/>
    </row>
    <row r="335" spans="1:10" s="14" customFormat="1" x14ac:dyDescent="0.25">
      <c r="A335" s="14" t="s">
        <v>552</v>
      </c>
      <c r="B335" s="14" t="str">
        <f t="shared" si="11"/>
        <v>5645</v>
      </c>
      <c r="C335" s="14" t="s">
        <v>553</v>
      </c>
      <c r="F335" s="15">
        <v>1199.0999999999999</v>
      </c>
      <c r="H335" s="16">
        <f t="shared" si="12"/>
        <v>1199.0999999999999</v>
      </c>
      <c r="J335" s="16"/>
    </row>
    <row r="336" spans="1:10" s="14" customFormat="1" x14ac:dyDescent="0.25">
      <c r="A336" s="14" t="s">
        <v>554</v>
      </c>
      <c r="B336" s="14" t="str">
        <f t="shared" si="11"/>
        <v>5645</v>
      </c>
      <c r="C336" s="14" t="s">
        <v>517</v>
      </c>
      <c r="F336" s="15">
        <v>62.92</v>
      </c>
      <c r="H336" s="16">
        <f t="shared" si="12"/>
        <v>62.92</v>
      </c>
      <c r="J336" s="16"/>
    </row>
    <row r="337" spans="1:10" s="14" customFormat="1" x14ac:dyDescent="0.25">
      <c r="A337" s="14" t="s">
        <v>555</v>
      </c>
      <c r="B337" s="14" t="str">
        <f t="shared" si="11"/>
        <v>5645</v>
      </c>
      <c r="C337" s="14" t="s">
        <v>519</v>
      </c>
      <c r="F337" s="15">
        <v>39656.18</v>
      </c>
      <c r="H337" s="16">
        <f t="shared" si="12"/>
        <v>39656.18</v>
      </c>
      <c r="J337" s="16"/>
    </row>
    <row r="338" spans="1:10" s="14" customFormat="1" x14ac:dyDescent="0.25">
      <c r="A338" s="14" t="s">
        <v>556</v>
      </c>
      <c r="B338" s="14" t="str">
        <f t="shared" si="11"/>
        <v>5645</v>
      </c>
      <c r="C338" s="14" t="s">
        <v>557</v>
      </c>
      <c r="F338" s="15">
        <v>138229.71</v>
      </c>
      <c r="H338" s="16">
        <f t="shared" si="12"/>
        <v>138229.71</v>
      </c>
      <c r="J338" s="16"/>
    </row>
    <row r="339" spans="1:10" s="14" customFormat="1" x14ac:dyDescent="0.25">
      <c r="A339" s="14" t="s">
        <v>558</v>
      </c>
      <c r="B339" s="14" t="str">
        <f t="shared" si="11"/>
        <v>5645</v>
      </c>
      <c r="C339" s="14" t="s">
        <v>559</v>
      </c>
      <c r="F339" s="15">
        <v>29475.46</v>
      </c>
      <c r="H339" s="16">
        <f t="shared" si="12"/>
        <v>29475.46</v>
      </c>
      <c r="J339" s="16"/>
    </row>
    <row r="340" spans="1:10" s="14" customFormat="1" x14ac:dyDescent="0.25">
      <c r="A340" s="14" t="s">
        <v>560</v>
      </c>
      <c r="B340" s="14" t="str">
        <f t="shared" si="11"/>
        <v>5645</v>
      </c>
      <c r="C340" s="14" t="s">
        <v>561</v>
      </c>
      <c r="F340" s="15">
        <v>24519.65</v>
      </c>
      <c r="H340" s="16">
        <f t="shared" si="12"/>
        <v>24519.65</v>
      </c>
      <c r="J340" s="16"/>
    </row>
    <row r="341" spans="1:10" s="14" customFormat="1" x14ac:dyDescent="0.25">
      <c r="A341" s="14" t="s">
        <v>562</v>
      </c>
      <c r="B341" s="14" t="str">
        <f t="shared" si="11"/>
        <v>5645</v>
      </c>
      <c r="C341" s="14" t="s">
        <v>563</v>
      </c>
      <c r="F341" s="15">
        <v>1792.98</v>
      </c>
      <c r="H341" s="16">
        <f t="shared" si="12"/>
        <v>1792.98</v>
      </c>
      <c r="J341" s="16"/>
    </row>
    <row r="342" spans="1:10" s="14" customFormat="1" x14ac:dyDescent="0.25">
      <c r="A342" s="14" t="s">
        <v>564</v>
      </c>
      <c r="B342" s="14" t="str">
        <f t="shared" si="11"/>
        <v>5645</v>
      </c>
      <c r="C342" s="14" t="s">
        <v>565</v>
      </c>
      <c r="F342" s="15">
        <v>3043.59</v>
      </c>
      <c r="H342" s="16">
        <f t="shared" si="12"/>
        <v>3043.59</v>
      </c>
      <c r="J342" s="16"/>
    </row>
    <row r="343" spans="1:10" s="14" customFormat="1" x14ac:dyDescent="0.25">
      <c r="A343" s="14" t="s">
        <v>932</v>
      </c>
      <c r="B343" s="14" t="str">
        <f t="shared" si="11"/>
        <v>5645</v>
      </c>
      <c r="C343" s="14" t="s">
        <v>945</v>
      </c>
      <c r="F343" s="15">
        <v>0</v>
      </c>
      <c r="H343" s="16">
        <f t="shared" si="12"/>
        <v>0</v>
      </c>
      <c r="J343" s="16"/>
    </row>
    <row r="344" spans="1:10" s="14" customFormat="1" x14ac:dyDescent="0.25">
      <c r="A344" s="14" t="s">
        <v>566</v>
      </c>
      <c r="B344" s="14" t="str">
        <f t="shared" si="11"/>
        <v>5655</v>
      </c>
      <c r="C344" s="14" t="s">
        <v>520</v>
      </c>
      <c r="D344" s="14" t="s">
        <v>671</v>
      </c>
      <c r="E344" s="14">
        <v>30</v>
      </c>
      <c r="F344" s="15">
        <v>70867.48</v>
      </c>
      <c r="H344" s="16">
        <f t="shared" si="12"/>
        <v>70867.48</v>
      </c>
      <c r="J344" s="16"/>
    </row>
    <row r="345" spans="1:10" s="14" customFormat="1" x14ac:dyDescent="0.25">
      <c r="A345" s="14" t="s">
        <v>865</v>
      </c>
      <c r="B345" s="14" t="str">
        <f t="shared" si="11"/>
        <v>5660</v>
      </c>
      <c r="C345" s="14" t="s">
        <v>904</v>
      </c>
      <c r="D345" s="14" t="s">
        <v>671</v>
      </c>
      <c r="E345" s="14">
        <v>30</v>
      </c>
      <c r="F345" s="15">
        <v>2817.57</v>
      </c>
      <c r="H345" s="16">
        <f t="shared" si="12"/>
        <v>2817.57</v>
      </c>
      <c r="J345" s="16"/>
    </row>
    <row r="346" spans="1:10" s="14" customFormat="1" x14ac:dyDescent="0.25">
      <c r="A346" s="14" t="s">
        <v>567</v>
      </c>
      <c r="B346" s="14" t="str">
        <f t="shared" si="11"/>
        <v>5665</v>
      </c>
      <c r="C346" s="14" t="s">
        <v>568</v>
      </c>
      <c r="D346" s="14" t="s">
        <v>671</v>
      </c>
      <c r="E346" s="14">
        <v>30</v>
      </c>
      <c r="F346" s="15">
        <v>34560.559999999998</v>
      </c>
      <c r="H346" s="16">
        <f t="shared" si="12"/>
        <v>34560.559999999998</v>
      </c>
      <c r="J346" s="16"/>
    </row>
    <row r="347" spans="1:10" s="14" customFormat="1" x14ac:dyDescent="0.25">
      <c r="A347" s="14" t="s">
        <v>569</v>
      </c>
      <c r="B347" s="14" t="str">
        <f t="shared" si="11"/>
        <v>5705</v>
      </c>
      <c r="C347" s="14" t="s">
        <v>570</v>
      </c>
      <c r="D347" s="14" t="s">
        <v>681</v>
      </c>
      <c r="E347" s="14">
        <v>29</v>
      </c>
      <c r="F347" s="15">
        <v>1100193.58</v>
      </c>
      <c r="H347" s="16">
        <f t="shared" si="12"/>
        <v>1100193.58</v>
      </c>
      <c r="J347" s="16"/>
    </row>
    <row r="348" spans="1:10" s="14" customFormat="1" x14ac:dyDescent="0.25">
      <c r="A348" s="14" t="s">
        <v>571</v>
      </c>
      <c r="B348" s="14" t="str">
        <f t="shared" si="11"/>
        <v>6005</v>
      </c>
      <c r="C348" s="14" t="s">
        <v>572</v>
      </c>
      <c r="D348" s="14" t="s">
        <v>913</v>
      </c>
      <c r="E348" s="14">
        <v>33</v>
      </c>
      <c r="F348" s="15">
        <v>507500.04</v>
      </c>
      <c r="H348" s="16">
        <f t="shared" si="12"/>
        <v>507500.04</v>
      </c>
      <c r="J348" s="16"/>
    </row>
    <row r="349" spans="1:10" s="14" customFormat="1" x14ac:dyDescent="0.25">
      <c r="A349" s="14" t="s">
        <v>573</v>
      </c>
      <c r="B349" s="14" t="str">
        <f t="shared" si="11"/>
        <v>6035</v>
      </c>
      <c r="C349" s="14" t="s">
        <v>574</v>
      </c>
      <c r="D349" s="14" t="s">
        <v>913</v>
      </c>
      <c r="E349" s="14">
        <v>33</v>
      </c>
      <c r="F349" s="15">
        <v>72359.23</v>
      </c>
      <c r="H349" s="16">
        <f t="shared" si="12"/>
        <v>72359.23</v>
      </c>
      <c r="J349" s="16"/>
    </row>
    <row r="350" spans="1:10" s="14" customFormat="1" x14ac:dyDescent="0.25">
      <c r="A350" s="14" t="s">
        <v>575</v>
      </c>
      <c r="B350" s="14" t="str">
        <f t="shared" si="11"/>
        <v>6035</v>
      </c>
      <c r="C350" s="14" t="s">
        <v>339</v>
      </c>
      <c r="D350" s="14" t="s">
        <v>913</v>
      </c>
      <c r="E350" s="14">
        <v>33</v>
      </c>
      <c r="F350" s="15">
        <v>1589.47</v>
      </c>
      <c r="H350" s="16">
        <f t="shared" si="12"/>
        <v>1589.47</v>
      </c>
      <c r="J350" s="16"/>
    </row>
    <row r="351" spans="1:10" s="14" customFormat="1" x14ac:dyDescent="0.25">
      <c r="A351" s="14" t="s">
        <v>576</v>
      </c>
      <c r="B351" s="14" t="str">
        <f t="shared" si="11"/>
        <v>6035</v>
      </c>
      <c r="C351" s="14" t="s">
        <v>577</v>
      </c>
      <c r="D351" s="14" t="s">
        <v>913</v>
      </c>
      <c r="E351" s="14">
        <v>33</v>
      </c>
      <c r="F351" s="15">
        <v>1216.43</v>
      </c>
      <c r="H351" s="16">
        <f t="shared" si="12"/>
        <v>1216.43</v>
      </c>
      <c r="J351" s="16"/>
    </row>
    <row r="352" spans="1:10" s="14" customFormat="1" x14ac:dyDescent="0.25">
      <c r="A352" s="14" t="s">
        <v>578</v>
      </c>
      <c r="B352" s="14" t="str">
        <f t="shared" si="11"/>
        <v>6035</v>
      </c>
      <c r="C352" s="14" t="s">
        <v>579</v>
      </c>
      <c r="D352" s="14" t="s">
        <v>913</v>
      </c>
      <c r="E352" s="14">
        <v>33</v>
      </c>
      <c r="F352" s="15">
        <v>11669.98</v>
      </c>
      <c r="H352" s="16">
        <f t="shared" si="12"/>
        <v>11669.98</v>
      </c>
      <c r="J352" s="16"/>
    </row>
    <row r="353" spans="1:10" s="14" customFormat="1" x14ac:dyDescent="0.25">
      <c r="A353" s="14" t="s">
        <v>580</v>
      </c>
      <c r="B353" s="14" t="str">
        <f t="shared" si="11"/>
        <v>6035</v>
      </c>
      <c r="C353" s="14" t="s">
        <v>581</v>
      </c>
      <c r="D353" s="14" t="s">
        <v>913</v>
      </c>
      <c r="E353" s="14">
        <v>33</v>
      </c>
      <c r="F353" s="15">
        <v>135508.19</v>
      </c>
      <c r="H353" s="16">
        <f t="shared" si="12"/>
        <v>135508.19</v>
      </c>
      <c r="J353" s="16"/>
    </row>
    <row r="354" spans="1:10" s="14" customFormat="1" x14ac:dyDescent="0.25">
      <c r="A354" s="14" t="s">
        <v>976</v>
      </c>
      <c r="B354" s="14" t="str">
        <f t="shared" si="11"/>
        <v>6035</v>
      </c>
      <c r="C354" s="14" t="s">
        <v>993</v>
      </c>
      <c r="D354" s="14" t="s">
        <v>913</v>
      </c>
      <c r="E354" s="14">
        <v>33</v>
      </c>
      <c r="F354" s="15">
        <v>47078.25</v>
      </c>
      <c r="H354" s="16">
        <f t="shared" si="12"/>
        <v>47078.25</v>
      </c>
      <c r="J354" s="16"/>
    </row>
    <row r="355" spans="1:10" s="14" customFormat="1" x14ac:dyDescent="0.25">
      <c r="A355" s="14" t="s">
        <v>582</v>
      </c>
      <c r="B355" s="14" t="str">
        <f t="shared" si="11"/>
        <v>6105</v>
      </c>
      <c r="C355" s="14" t="s">
        <v>583</v>
      </c>
      <c r="D355" s="14" t="s">
        <v>671</v>
      </c>
      <c r="E355" s="14">
        <v>30</v>
      </c>
      <c r="F355" s="15">
        <v>56399.02</v>
      </c>
      <c r="H355" s="16">
        <f t="shared" si="12"/>
        <v>56399.02</v>
      </c>
      <c r="J355" s="16"/>
    </row>
    <row r="356" spans="1:10" s="14" customFormat="1" x14ac:dyDescent="0.25">
      <c r="A356" s="14" t="s">
        <v>866</v>
      </c>
      <c r="B356" s="14" t="str">
        <f t="shared" si="11"/>
        <v>6205</v>
      </c>
      <c r="C356" s="14" t="s">
        <v>905</v>
      </c>
      <c r="D356" s="14" t="s">
        <v>671</v>
      </c>
      <c r="E356" s="14">
        <v>30</v>
      </c>
      <c r="F356" s="15">
        <v>75</v>
      </c>
      <c r="H356" s="16">
        <f t="shared" si="12"/>
        <v>75</v>
      </c>
      <c r="J356" s="16"/>
    </row>
    <row r="357" spans="1:10" s="14" customFormat="1" x14ac:dyDescent="0.25">
      <c r="A357" s="14" t="s">
        <v>584</v>
      </c>
      <c r="B357" s="14" t="str">
        <f t="shared" si="11"/>
        <v>6205</v>
      </c>
      <c r="C357" s="14" t="s">
        <v>585</v>
      </c>
      <c r="D357" s="14" t="s">
        <v>671</v>
      </c>
      <c r="E357" s="14">
        <v>30</v>
      </c>
      <c r="F357" s="15">
        <v>5850</v>
      </c>
      <c r="H357" s="16">
        <f t="shared" si="12"/>
        <v>5850</v>
      </c>
      <c r="J357" s="16"/>
    </row>
    <row r="358" spans="1:10" s="14" customFormat="1" x14ac:dyDescent="0.25">
      <c r="A358" s="14" t="s">
        <v>586</v>
      </c>
      <c r="B358" s="14" t="str">
        <f t="shared" si="11"/>
        <v>9771</v>
      </c>
      <c r="C358" s="14" t="s">
        <v>587</v>
      </c>
      <c r="D358" s="14" t="s">
        <v>670</v>
      </c>
      <c r="E358" s="14">
        <v>30</v>
      </c>
      <c r="F358" s="15">
        <v>0</v>
      </c>
      <c r="H358" s="16">
        <f t="shared" si="12"/>
        <v>0</v>
      </c>
      <c r="J358" s="16"/>
    </row>
    <row r="359" spans="1:10" s="14" customFormat="1" x14ac:dyDescent="0.25">
      <c r="A359" s="14" t="s">
        <v>588</v>
      </c>
      <c r="B359" s="14" t="str">
        <f t="shared" si="11"/>
        <v>5310</v>
      </c>
      <c r="C359" s="14" t="s">
        <v>589</v>
      </c>
      <c r="D359" s="14" t="s">
        <v>960</v>
      </c>
      <c r="E359" s="14">
        <v>30</v>
      </c>
      <c r="F359" s="15">
        <v>220902.45</v>
      </c>
      <c r="H359" s="16">
        <f t="shared" si="12"/>
        <v>220902.45</v>
      </c>
      <c r="J359" s="16"/>
    </row>
    <row r="360" spans="1:10" s="14" customFormat="1" x14ac:dyDescent="0.25">
      <c r="A360" s="14" t="s">
        <v>590</v>
      </c>
      <c r="B360" s="14" t="str">
        <f t="shared" si="11"/>
        <v>5315</v>
      </c>
      <c r="C360" s="14" t="s">
        <v>591</v>
      </c>
      <c r="D360" s="14" t="s">
        <v>960</v>
      </c>
      <c r="E360" s="14">
        <v>30</v>
      </c>
      <c r="F360" s="15">
        <v>207364.2</v>
      </c>
      <c r="H360" s="16">
        <f t="shared" si="12"/>
        <v>207364.2</v>
      </c>
      <c r="J360" s="16"/>
    </row>
    <row r="361" spans="1:10" s="14" customFormat="1" x14ac:dyDescent="0.25">
      <c r="A361" s="14" t="s">
        <v>592</v>
      </c>
      <c r="B361" s="14" t="str">
        <f t="shared" si="11"/>
        <v>5315</v>
      </c>
      <c r="C361" s="14" t="s">
        <v>593</v>
      </c>
      <c r="D361" s="14" t="s">
        <v>671</v>
      </c>
      <c r="E361" s="14">
        <v>30</v>
      </c>
      <c r="F361" s="15">
        <v>24385.27</v>
      </c>
      <c r="H361" s="16">
        <f t="shared" si="12"/>
        <v>24385.27</v>
      </c>
      <c r="J361" s="16"/>
    </row>
    <row r="362" spans="1:10" s="14" customFormat="1" x14ac:dyDescent="0.25">
      <c r="A362" s="14" t="s">
        <v>594</v>
      </c>
      <c r="B362" s="14" t="str">
        <f t="shared" si="11"/>
        <v>5320</v>
      </c>
      <c r="C362" s="14" t="s">
        <v>595</v>
      </c>
      <c r="D362" s="14" t="s">
        <v>960</v>
      </c>
      <c r="E362" s="14">
        <v>30</v>
      </c>
      <c r="F362" s="15">
        <v>22859.69</v>
      </c>
      <c r="H362" s="16">
        <f t="shared" si="12"/>
        <v>22859.69</v>
      </c>
      <c r="J362" s="16"/>
    </row>
    <row r="363" spans="1:10" s="14" customFormat="1" x14ac:dyDescent="0.25">
      <c r="A363" s="14" t="s">
        <v>596</v>
      </c>
      <c r="B363" s="14" t="str">
        <f t="shared" si="11"/>
        <v>5320</v>
      </c>
      <c r="C363" s="14" t="s">
        <v>597</v>
      </c>
      <c r="D363" s="14" t="s">
        <v>671</v>
      </c>
      <c r="E363" s="14">
        <v>30</v>
      </c>
      <c r="F363" s="15">
        <v>2544.91</v>
      </c>
      <c r="H363" s="16">
        <f t="shared" si="12"/>
        <v>2544.91</v>
      </c>
      <c r="J363" s="16"/>
    </row>
    <row r="364" spans="1:10" s="14" customFormat="1" x14ac:dyDescent="0.25">
      <c r="A364" s="14" t="s">
        <v>598</v>
      </c>
      <c r="B364" s="14" t="str">
        <f t="shared" si="11"/>
        <v>5325</v>
      </c>
      <c r="C364" s="14" t="s">
        <v>599</v>
      </c>
      <c r="D364" s="14" t="s">
        <v>960</v>
      </c>
      <c r="E364" s="14">
        <v>30</v>
      </c>
      <c r="F364" s="15">
        <v>-577.80999999999995</v>
      </c>
      <c r="H364" s="16">
        <f t="shared" si="12"/>
        <v>-577.80999999999995</v>
      </c>
      <c r="J364" s="16"/>
    </row>
    <row r="365" spans="1:10" s="14" customFormat="1" x14ac:dyDescent="0.25">
      <c r="A365" s="14" t="s">
        <v>600</v>
      </c>
      <c r="B365" s="14" t="str">
        <f t="shared" si="11"/>
        <v>5330</v>
      </c>
      <c r="C365" s="14" t="s">
        <v>601</v>
      </c>
      <c r="D365" s="14" t="s">
        <v>960</v>
      </c>
      <c r="E365" s="14">
        <v>30</v>
      </c>
      <c r="F365" s="15">
        <v>6059.36</v>
      </c>
      <c r="H365" s="16">
        <f t="shared" si="12"/>
        <v>6059.36</v>
      </c>
      <c r="J365" s="16"/>
    </row>
    <row r="366" spans="1:10" s="14" customFormat="1" x14ac:dyDescent="0.25">
      <c r="A366" s="14" t="s">
        <v>602</v>
      </c>
      <c r="B366" s="14" t="str">
        <f t="shared" si="11"/>
        <v>5335</v>
      </c>
      <c r="C366" s="14" t="s">
        <v>603</v>
      </c>
      <c r="D366" s="14" t="s">
        <v>960</v>
      </c>
      <c r="E366" s="14">
        <v>30</v>
      </c>
      <c r="F366" s="15">
        <v>-1679.69</v>
      </c>
      <c r="H366" s="16">
        <f t="shared" si="12"/>
        <v>-1679.69</v>
      </c>
      <c r="J366" s="16"/>
    </row>
    <row r="367" spans="1:10" s="14" customFormat="1" x14ac:dyDescent="0.25">
      <c r="A367" s="14" t="s">
        <v>604</v>
      </c>
      <c r="B367" s="14" t="str">
        <f t="shared" si="11"/>
        <v>5340</v>
      </c>
      <c r="C367" s="14" t="s">
        <v>605</v>
      </c>
      <c r="D367" s="14" t="s">
        <v>960</v>
      </c>
      <c r="E367" s="14">
        <v>30</v>
      </c>
      <c r="F367" s="15">
        <v>49225.17</v>
      </c>
      <c r="H367" s="16">
        <f t="shared" si="12"/>
        <v>49225.17</v>
      </c>
      <c r="J367" s="16"/>
    </row>
    <row r="368" spans="1:10" s="14" customFormat="1" x14ac:dyDescent="0.25">
      <c r="A368" s="14" t="s">
        <v>606</v>
      </c>
      <c r="B368" s="14" t="str">
        <f t="shared" si="11"/>
        <v>5615</v>
      </c>
      <c r="C368" s="14" t="s">
        <v>607</v>
      </c>
      <c r="D368" s="14" t="s">
        <v>671</v>
      </c>
      <c r="E368" s="14">
        <v>30</v>
      </c>
      <c r="F368" s="15">
        <v>54608.86</v>
      </c>
      <c r="H368" s="16">
        <f t="shared" si="12"/>
        <v>54608.86</v>
      </c>
      <c r="J368" s="16"/>
    </row>
    <row r="369" spans="1:10" s="14" customFormat="1" x14ac:dyDescent="0.25">
      <c r="A369" s="14" t="s">
        <v>608</v>
      </c>
      <c r="B369" s="14" t="str">
        <f t="shared" si="11"/>
        <v>5615</v>
      </c>
      <c r="C369" s="14" t="s">
        <v>609</v>
      </c>
      <c r="D369" s="14" t="s">
        <v>671</v>
      </c>
      <c r="E369" s="14">
        <v>30</v>
      </c>
      <c r="F369" s="15">
        <v>6317.01</v>
      </c>
      <c r="H369" s="16">
        <f t="shared" si="12"/>
        <v>6317.01</v>
      </c>
      <c r="J369" s="16"/>
    </row>
    <row r="370" spans="1:10" s="14" customFormat="1" x14ac:dyDescent="0.25">
      <c r="A370" s="14" t="s">
        <v>610</v>
      </c>
      <c r="B370" s="14" t="str">
        <f t="shared" si="11"/>
        <v>5615</v>
      </c>
      <c r="C370" s="14" t="s">
        <v>946</v>
      </c>
      <c r="D370" s="14" t="s">
        <v>671</v>
      </c>
      <c r="E370" s="14">
        <v>30</v>
      </c>
      <c r="F370" s="15">
        <v>28405.61</v>
      </c>
      <c r="H370" s="16">
        <f t="shared" si="12"/>
        <v>28405.61</v>
      </c>
      <c r="J370" s="16"/>
    </row>
    <row r="371" spans="1:10" s="14" customFormat="1" x14ac:dyDescent="0.25">
      <c r="A371" s="14" t="s">
        <v>611</v>
      </c>
      <c r="B371" s="14" t="str">
        <f t="shared" si="11"/>
        <v>5615</v>
      </c>
      <c r="C371" s="14" t="s">
        <v>612</v>
      </c>
      <c r="D371" s="14" t="s">
        <v>671</v>
      </c>
      <c r="E371" s="14">
        <v>30</v>
      </c>
      <c r="F371" s="15">
        <v>3319.46</v>
      </c>
      <c r="H371" s="16">
        <f t="shared" si="12"/>
        <v>3319.46</v>
      </c>
      <c r="J371" s="16"/>
    </row>
    <row r="372" spans="1:10" s="14" customFormat="1" x14ac:dyDescent="0.25">
      <c r="A372" s="14" t="s">
        <v>613</v>
      </c>
      <c r="B372" s="14" t="str">
        <f t="shared" si="11"/>
        <v>5645</v>
      </c>
      <c r="C372" s="14" t="s">
        <v>614</v>
      </c>
      <c r="F372" s="15">
        <v>11862.83</v>
      </c>
      <c r="H372" s="16">
        <f t="shared" si="12"/>
        <v>11862.83</v>
      </c>
      <c r="J372" s="16"/>
    </row>
    <row r="373" spans="1:10" s="14" customFormat="1" x14ac:dyDescent="0.25">
      <c r="A373" s="14" t="s">
        <v>615</v>
      </c>
      <c r="B373" s="14" t="str">
        <f t="shared" si="11"/>
        <v>5645</v>
      </c>
      <c r="C373" s="14" t="s">
        <v>616</v>
      </c>
      <c r="F373" s="15">
        <v>3131.52</v>
      </c>
      <c r="H373" s="16">
        <f t="shared" si="12"/>
        <v>3131.52</v>
      </c>
      <c r="J373" s="16"/>
    </row>
    <row r="374" spans="1:10" s="14" customFormat="1" x14ac:dyDescent="0.25">
      <c r="A374" s="14" t="s">
        <v>617</v>
      </c>
      <c r="B374" s="14" t="str">
        <f t="shared" si="11"/>
        <v>5630</v>
      </c>
      <c r="C374" s="14" t="s">
        <v>516</v>
      </c>
      <c r="D374" s="14" t="s">
        <v>671</v>
      </c>
      <c r="E374" s="14">
        <v>30</v>
      </c>
      <c r="F374" s="15">
        <v>97603.87</v>
      </c>
      <c r="H374" s="16">
        <f t="shared" si="12"/>
        <v>97603.87</v>
      </c>
      <c r="J374" s="16"/>
    </row>
    <row r="375" spans="1:10" s="14" customFormat="1" x14ac:dyDescent="0.25">
      <c r="A375" s="14" t="s">
        <v>618</v>
      </c>
      <c r="B375" s="14" t="str">
        <f t="shared" si="11"/>
        <v>6999</v>
      </c>
      <c r="C375" s="14" t="s">
        <v>619</v>
      </c>
      <c r="D375" s="14" t="s">
        <v>670</v>
      </c>
      <c r="E375" s="14">
        <v>30</v>
      </c>
      <c r="F375" s="15">
        <v>0</v>
      </c>
      <c r="H375" s="16">
        <f t="shared" si="12"/>
        <v>0</v>
      </c>
      <c r="J375" s="16"/>
    </row>
    <row r="376" spans="1:10" s="14" customFormat="1" x14ac:dyDescent="0.25">
      <c r="A376" s="14" t="s">
        <v>867</v>
      </c>
      <c r="B376" s="14" t="str">
        <f t="shared" si="11"/>
        <v>9740</v>
      </c>
      <c r="C376" s="14" t="s">
        <v>906</v>
      </c>
      <c r="D376" s="14" t="s">
        <v>670</v>
      </c>
      <c r="E376" s="14">
        <v>30</v>
      </c>
      <c r="F376" s="15">
        <v>0</v>
      </c>
      <c r="H376" s="16">
        <f t="shared" si="12"/>
        <v>0</v>
      </c>
      <c r="J376" s="16"/>
    </row>
    <row r="377" spans="1:10" s="14" customFormat="1" x14ac:dyDescent="0.25">
      <c r="A377" s="14" t="s">
        <v>620</v>
      </c>
      <c r="B377" s="14" t="str">
        <f t="shared" si="11"/>
        <v>5005</v>
      </c>
      <c r="C377" s="14" t="s">
        <v>621</v>
      </c>
      <c r="D377" s="14" t="s">
        <v>670</v>
      </c>
      <c r="E377" s="14">
        <v>30</v>
      </c>
      <c r="F377" s="15">
        <v>117815.91</v>
      </c>
      <c r="H377" s="16">
        <f t="shared" si="12"/>
        <v>117815.91</v>
      </c>
      <c r="J377" s="16"/>
    </row>
    <row r="378" spans="1:10" s="14" customFormat="1" x14ac:dyDescent="0.25">
      <c r="A378" s="14" t="s">
        <v>622</v>
      </c>
      <c r="B378" s="14" t="str">
        <f t="shared" si="11"/>
        <v>5005</v>
      </c>
      <c r="C378" s="14" t="s">
        <v>623</v>
      </c>
      <c r="D378" s="14" t="s">
        <v>671</v>
      </c>
      <c r="E378" s="14">
        <v>30</v>
      </c>
      <c r="F378" s="15">
        <v>12661.28</v>
      </c>
      <c r="H378" s="16">
        <f t="shared" si="12"/>
        <v>12661.28</v>
      </c>
      <c r="J378" s="16"/>
    </row>
    <row r="379" spans="1:10" s="14" customFormat="1" x14ac:dyDescent="0.25">
      <c r="A379" s="14" t="s">
        <v>868</v>
      </c>
      <c r="B379" s="14" t="str">
        <f t="shared" si="11"/>
        <v>5010</v>
      </c>
      <c r="C379" s="14" t="s">
        <v>907</v>
      </c>
      <c r="D379" s="14" t="s">
        <v>670</v>
      </c>
      <c r="E379" s="14">
        <v>30</v>
      </c>
      <c r="F379" s="15">
        <v>16697.71</v>
      </c>
      <c r="H379" s="16">
        <f t="shared" si="12"/>
        <v>16697.71</v>
      </c>
      <c r="J379" s="16"/>
    </row>
    <row r="380" spans="1:10" s="14" customFormat="1" x14ac:dyDescent="0.25">
      <c r="A380" s="14" t="s">
        <v>624</v>
      </c>
      <c r="B380" s="14" t="str">
        <f t="shared" si="11"/>
        <v>5016</v>
      </c>
      <c r="C380" s="14" t="s">
        <v>625</v>
      </c>
      <c r="D380" s="14" t="s">
        <v>670</v>
      </c>
      <c r="E380" s="14">
        <v>30</v>
      </c>
      <c r="F380" s="15">
        <v>60715.24</v>
      </c>
      <c r="H380" s="16">
        <f t="shared" si="12"/>
        <v>60715.24</v>
      </c>
      <c r="J380" s="16"/>
    </row>
    <row r="381" spans="1:10" s="14" customFormat="1" x14ac:dyDescent="0.25">
      <c r="A381" s="14" t="s">
        <v>626</v>
      </c>
      <c r="B381" s="14" t="str">
        <f t="shared" si="11"/>
        <v>5017</v>
      </c>
      <c r="C381" s="14" t="s">
        <v>627</v>
      </c>
      <c r="D381" s="14" t="s">
        <v>670</v>
      </c>
      <c r="E381" s="14">
        <v>30</v>
      </c>
      <c r="F381" s="15">
        <v>4540</v>
      </c>
      <c r="H381" s="16">
        <f t="shared" si="12"/>
        <v>4540</v>
      </c>
      <c r="J381" s="16"/>
    </row>
    <row r="382" spans="1:10" s="14" customFormat="1" x14ac:dyDescent="0.25">
      <c r="A382" s="14" t="s">
        <v>628</v>
      </c>
      <c r="B382" s="14" t="str">
        <f t="shared" si="11"/>
        <v>5020</v>
      </c>
      <c r="C382" s="14" t="s">
        <v>629</v>
      </c>
      <c r="D382" s="14" t="s">
        <v>670</v>
      </c>
      <c r="E382" s="14">
        <v>30</v>
      </c>
      <c r="F382" s="15">
        <v>215759.17</v>
      </c>
      <c r="H382" s="16">
        <f t="shared" si="12"/>
        <v>215759.17</v>
      </c>
      <c r="J382" s="16"/>
    </row>
    <row r="383" spans="1:10" s="14" customFormat="1" x14ac:dyDescent="0.25">
      <c r="A383" s="14" t="s">
        <v>630</v>
      </c>
      <c r="B383" s="14" t="str">
        <f t="shared" si="11"/>
        <v>5025</v>
      </c>
      <c r="C383" s="14" t="s">
        <v>631</v>
      </c>
      <c r="D383" s="14" t="s">
        <v>670</v>
      </c>
      <c r="E383" s="14">
        <v>30</v>
      </c>
      <c r="F383" s="15">
        <v>94675.19</v>
      </c>
      <c r="H383" s="16">
        <f t="shared" si="12"/>
        <v>94675.19</v>
      </c>
      <c r="J383" s="16"/>
    </row>
    <row r="384" spans="1:10" s="14" customFormat="1" x14ac:dyDescent="0.25">
      <c r="A384" s="14" t="s">
        <v>632</v>
      </c>
      <c r="B384" s="14" t="str">
        <f t="shared" si="11"/>
        <v>5040</v>
      </c>
      <c r="C384" s="14" t="s">
        <v>633</v>
      </c>
      <c r="D384" s="14" t="s">
        <v>670</v>
      </c>
      <c r="E384" s="14">
        <v>30</v>
      </c>
      <c r="F384" s="15">
        <v>35156.17</v>
      </c>
      <c r="H384" s="16">
        <f t="shared" si="12"/>
        <v>35156.17</v>
      </c>
      <c r="J384" s="16"/>
    </row>
    <row r="385" spans="1:10" s="14" customFormat="1" x14ac:dyDescent="0.25">
      <c r="A385" s="14" t="s">
        <v>634</v>
      </c>
      <c r="B385" s="14" t="str">
        <f t="shared" si="11"/>
        <v>5045</v>
      </c>
      <c r="C385" s="14" t="s">
        <v>635</v>
      </c>
      <c r="D385" s="14" t="s">
        <v>670</v>
      </c>
      <c r="E385" s="14">
        <v>30</v>
      </c>
      <c r="F385" s="15">
        <v>3827.91</v>
      </c>
      <c r="H385" s="16">
        <f t="shared" si="12"/>
        <v>3827.91</v>
      </c>
      <c r="J385" s="16"/>
    </row>
    <row r="386" spans="1:10" s="14" customFormat="1" x14ac:dyDescent="0.25">
      <c r="A386" s="14" t="s">
        <v>636</v>
      </c>
      <c r="B386" s="14" t="str">
        <f t="shared" si="11"/>
        <v>5070</v>
      </c>
      <c r="C386" s="14" t="s">
        <v>637</v>
      </c>
      <c r="D386" s="14" t="s">
        <v>670</v>
      </c>
      <c r="E386" s="14">
        <v>30</v>
      </c>
      <c r="F386" s="15">
        <v>89187.82</v>
      </c>
      <c r="H386" s="16">
        <f t="shared" si="12"/>
        <v>89187.82</v>
      </c>
      <c r="J386" s="16"/>
    </row>
    <row r="387" spans="1:10" s="14" customFormat="1" x14ac:dyDescent="0.25">
      <c r="A387" s="14" t="s">
        <v>638</v>
      </c>
      <c r="B387" s="14" t="str">
        <f t="shared" si="11"/>
        <v>5085</v>
      </c>
      <c r="C387" s="14" t="s">
        <v>639</v>
      </c>
      <c r="D387" s="14" t="s">
        <v>670</v>
      </c>
      <c r="E387" s="14">
        <v>30</v>
      </c>
      <c r="F387" s="15">
        <v>29200.99</v>
      </c>
      <c r="H387" s="16">
        <f t="shared" si="12"/>
        <v>29200.99</v>
      </c>
      <c r="J387" s="16"/>
    </row>
    <row r="388" spans="1:10" s="14" customFormat="1" x14ac:dyDescent="0.25">
      <c r="A388" s="14" t="s">
        <v>640</v>
      </c>
      <c r="B388" s="14" t="str">
        <f t="shared" si="11"/>
        <v>5130</v>
      </c>
      <c r="C388" s="14" t="s">
        <v>641</v>
      </c>
      <c r="D388" s="14" t="s">
        <v>670</v>
      </c>
      <c r="E388" s="14">
        <v>30</v>
      </c>
      <c r="F388" s="15">
        <v>109845.09</v>
      </c>
      <c r="H388" s="16">
        <f t="shared" si="12"/>
        <v>109845.09</v>
      </c>
      <c r="J388" s="16"/>
    </row>
    <row r="389" spans="1:10" s="14" customFormat="1" x14ac:dyDescent="0.25">
      <c r="A389" s="14" t="s">
        <v>642</v>
      </c>
      <c r="B389" s="14" t="str">
        <f t="shared" si="11"/>
        <v>5135</v>
      </c>
      <c r="C389" s="14" t="s">
        <v>643</v>
      </c>
      <c r="D389" s="14" t="s">
        <v>670</v>
      </c>
      <c r="E389" s="14">
        <v>30</v>
      </c>
      <c r="F389" s="15">
        <v>52817.440000000002</v>
      </c>
      <c r="H389" s="16">
        <f t="shared" si="12"/>
        <v>52817.440000000002</v>
      </c>
      <c r="J389" s="16"/>
    </row>
    <row r="390" spans="1:10" s="14" customFormat="1" x14ac:dyDescent="0.25">
      <c r="A390" s="14" t="s">
        <v>644</v>
      </c>
      <c r="B390" s="14" t="str">
        <f t="shared" si="11"/>
        <v>5155</v>
      </c>
      <c r="C390" s="14" t="s">
        <v>645</v>
      </c>
      <c r="D390" s="14" t="s">
        <v>670</v>
      </c>
      <c r="E390" s="14">
        <v>30</v>
      </c>
      <c r="F390" s="15">
        <v>56250.13</v>
      </c>
      <c r="H390" s="16">
        <f t="shared" si="12"/>
        <v>56250.13</v>
      </c>
      <c r="J390" s="16"/>
    </row>
    <row r="391" spans="1:10" s="14" customFormat="1" x14ac:dyDescent="0.25">
      <c r="A391" s="14" t="s">
        <v>646</v>
      </c>
      <c r="B391" s="14" t="str">
        <f t="shared" si="11"/>
        <v>5160</v>
      </c>
      <c r="C391" s="14" t="s">
        <v>647</v>
      </c>
      <c r="D391" s="14" t="s">
        <v>670</v>
      </c>
      <c r="E391" s="14">
        <v>30</v>
      </c>
      <c r="F391" s="15">
        <v>25080.42</v>
      </c>
      <c r="H391" s="16">
        <f t="shared" si="12"/>
        <v>25080.42</v>
      </c>
      <c r="J391" s="16"/>
    </row>
    <row r="392" spans="1:10" s="14" customFormat="1" x14ac:dyDescent="0.25">
      <c r="A392" s="14" t="s">
        <v>648</v>
      </c>
      <c r="B392" s="14" t="str">
        <f t="shared" si="11"/>
        <v>5175</v>
      </c>
      <c r="C392" s="14" t="s">
        <v>649</v>
      </c>
      <c r="D392" s="14" t="s">
        <v>670</v>
      </c>
      <c r="E392" s="14">
        <v>30</v>
      </c>
      <c r="F392" s="15">
        <v>61450.68</v>
      </c>
      <c r="H392" s="16">
        <f t="shared" si="12"/>
        <v>61450.68</v>
      </c>
      <c r="J392" s="16"/>
    </row>
    <row r="393" spans="1:10" s="14" customFormat="1" x14ac:dyDescent="0.25">
      <c r="A393" s="14" t="s">
        <v>869</v>
      </c>
      <c r="B393" s="14" t="str">
        <f t="shared" ref="B393:B399" si="13">MID(A393,8,4)</f>
        <v>5615</v>
      </c>
      <c r="C393" s="14" t="s">
        <v>908</v>
      </c>
      <c r="D393" s="14" t="s">
        <v>671</v>
      </c>
      <c r="E393" s="14">
        <v>30</v>
      </c>
      <c r="F393" s="15">
        <v>19363.72</v>
      </c>
      <c r="H393" s="16">
        <f t="shared" si="12"/>
        <v>19363.72</v>
      </c>
      <c r="J393" s="16"/>
    </row>
    <row r="394" spans="1:10" s="14" customFormat="1" x14ac:dyDescent="0.25">
      <c r="A394" s="14" t="s">
        <v>870</v>
      </c>
      <c r="B394" s="14" t="str">
        <f t="shared" si="13"/>
        <v>5615</v>
      </c>
      <c r="C394" s="14" t="s">
        <v>909</v>
      </c>
      <c r="D394" s="14" t="s">
        <v>671</v>
      </c>
      <c r="E394" s="14">
        <v>30</v>
      </c>
      <c r="F394" s="15">
        <v>2333.6799999999998</v>
      </c>
      <c r="H394" s="16">
        <f t="shared" ref="H394:H399" si="14">+F394+G394</f>
        <v>2333.6799999999998</v>
      </c>
      <c r="J394" s="16"/>
    </row>
    <row r="395" spans="1:10" s="14" customFormat="1" x14ac:dyDescent="0.25">
      <c r="A395" s="14" t="s">
        <v>650</v>
      </c>
      <c r="B395" s="14" t="str">
        <f t="shared" si="13"/>
        <v>5620</v>
      </c>
      <c r="C395" s="14" t="s">
        <v>651</v>
      </c>
      <c r="D395" s="14" t="s">
        <v>670</v>
      </c>
      <c r="E395" s="14">
        <v>30</v>
      </c>
      <c r="F395" s="15">
        <v>640.91999999999996</v>
      </c>
      <c r="H395" s="16">
        <f t="shared" si="14"/>
        <v>640.91999999999996</v>
      </c>
      <c r="J395" s="16"/>
    </row>
    <row r="396" spans="1:10" s="14" customFormat="1" x14ac:dyDescent="0.25">
      <c r="A396" s="14" t="s">
        <v>652</v>
      </c>
      <c r="B396" s="14" t="str">
        <f t="shared" si="13"/>
        <v>5645</v>
      </c>
      <c r="C396" s="14" t="s">
        <v>994</v>
      </c>
      <c r="F396" s="15">
        <v>10332.91</v>
      </c>
      <c r="H396" s="16">
        <f t="shared" si="14"/>
        <v>10332.91</v>
      </c>
      <c r="J396" s="16"/>
    </row>
    <row r="397" spans="1:10" s="14" customFormat="1" x14ac:dyDescent="0.25">
      <c r="A397" s="14" t="s">
        <v>653</v>
      </c>
      <c r="B397" s="14" t="str">
        <f t="shared" si="13"/>
        <v>5665</v>
      </c>
      <c r="C397" s="14" t="s">
        <v>654</v>
      </c>
      <c r="D397" s="14" t="s">
        <v>671</v>
      </c>
      <c r="E397" s="14">
        <v>30</v>
      </c>
      <c r="F397" s="15">
        <v>9370</v>
      </c>
      <c r="H397" s="16">
        <f t="shared" si="14"/>
        <v>9370</v>
      </c>
      <c r="J397" s="16"/>
    </row>
    <row r="398" spans="1:10" s="14" customFormat="1" x14ac:dyDescent="0.25">
      <c r="A398" s="14" t="s">
        <v>655</v>
      </c>
      <c r="B398" s="14" t="str">
        <f t="shared" si="13"/>
        <v>5675</v>
      </c>
      <c r="C398" s="14" t="s">
        <v>656</v>
      </c>
      <c r="D398" s="14" t="s">
        <v>671</v>
      </c>
      <c r="E398" s="14">
        <v>30</v>
      </c>
      <c r="F398" s="15">
        <v>61930.46</v>
      </c>
      <c r="H398" s="16">
        <f t="shared" si="14"/>
        <v>61930.46</v>
      </c>
      <c r="J398" s="16"/>
    </row>
    <row r="399" spans="1:10" s="14" customFormat="1" x14ac:dyDescent="0.25">
      <c r="A399" s="14" t="s">
        <v>657</v>
      </c>
      <c r="B399" s="14" t="str">
        <f t="shared" si="13"/>
        <v>9770</v>
      </c>
      <c r="C399" s="14" t="s">
        <v>658</v>
      </c>
      <c r="D399" s="14" t="s">
        <v>670</v>
      </c>
      <c r="E399" s="14">
        <v>30</v>
      </c>
      <c r="F399" s="15">
        <v>0</v>
      </c>
      <c r="H399" s="16">
        <f t="shared" si="14"/>
        <v>0</v>
      </c>
      <c r="J399" s="16"/>
    </row>
    <row r="400" spans="1:10" s="5" customFormat="1" x14ac:dyDescent="0.25">
      <c r="B400" s="5" t="s">
        <v>659</v>
      </c>
      <c r="C400" s="5" t="s">
        <v>15</v>
      </c>
      <c r="F400" s="5" t="s">
        <v>16</v>
      </c>
      <c r="H400" s="13"/>
      <c r="J400" s="6"/>
    </row>
    <row r="401" spans="1:10" s="5" customFormat="1" x14ac:dyDescent="0.25">
      <c r="A401" s="5" t="s">
        <v>660</v>
      </c>
      <c r="F401" s="7">
        <f>SUM(F9:F400)</f>
        <v>4.4165062718093395E-9</v>
      </c>
      <c r="G401" s="7">
        <f>SUM(G9:G400)</f>
        <v>0</v>
      </c>
      <c r="H401" s="7">
        <f>SUM(H9:H400)</f>
        <v>4.4165062718093395E-9</v>
      </c>
      <c r="J401" s="6"/>
    </row>
    <row r="402" spans="1:10" s="5" customFormat="1" x14ac:dyDescent="0.25">
      <c r="F402" s="7"/>
      <c r="G402" s="7"/>
      <c r="H402" s="13"/>
      <c r="J402" s="6"/>
    </row>
    <row r="403" spans="1:10" s="5" customFormat="1" x14ac:dyDescent="0.25">
      <c r="F403" s="7"/>
      <c r="G403" s="7"/>
      <c r="H403" s="13"/>
      <c r="J403" s="6"/>
    </row>
    <row r="404" spans="1:10" x14ac:dyDescent="0.25">
      <c r="B404" s="14"/>
      <c r="C404" s="14"/>
      <c r="D404" s="14"/>
      <c r="E404" s="14"/>
      <c r="F404" s="15"/>
      <c r="G404" s="15"/>
    </row>
    <row r="405" spans="1:10" x14ac:dyDescent="0.25">
      <c r="F405" s="1"/>
      <c r="G405" s="1"/>
    </row>
    <row r="406" spans="1:10" x14ac:dyDescent="0.25">
      <c r="F406" s="1"/>
      <c r="G406" s="1"/>
    </row>
    <row r="407" spans="1:10" x14ac:dyDescent="0.25">
      <c r="F407" s="1"/>
      <c r="G407" s="1"/>
    </row>
    <row r="408" spans="1:10" ht="18.75" x14ac:dyDescent="0.3">
      <c r="A408" s="22" t="s">
        <v>682</v>
      </c>
      <c r="B408" s="22"/>
      <c r="C408" s="22"/>
      <c r="D408" s="22"/>
      <c r="E408" s="23"/>
      <c r="F408" s="1"/>
      <c r="G408" s="1"/>
    </row>
    <row r="409" spans="1:10" ht="18.75" x14ac:dyDescent="0.3">
      <c r="A409" s="22" t="s">
        <v>683</v>
      </c>
      <c r="B409" s="22"/>
      <c r="C409" s="22"/>
      <c r="D409" s="22"/>
      <c r="E409" s="23"/>
      <c r="F409" s="1"/>
      <c r="G409" s="1"/>
    </row>
    <row r="410" spans="1:10" ht="18.75" x14ac:dyDescent="0.3">
      <c r="A410" s="24" t="s">
        <v>684</v>
      </c>
      <c r="B410" s="23" t="s">
        <v>703</v>
      </c>
      <c r="C410" s="23"/>
      <c r="D410" s="23"/>
      <c r="E410" s="23"/>
      <c r="F410" s="1"/>
      <c r="G410" s="1"/>
    </row>
    <row r="411" spans="1:10" ht="18.75" x14ac:dyDescent="0.3">
      <c r="A411" s="25">
        <v>1</v>
      </c>
      <c r="B411" s="26"/>
      <c r="C411" s="23"/>
      <c r="D411" s="23"/>
      <c r="E411" s="23"/>
      <c r="F411" s="1"/>
      <c r="G411" s="1"/>
    </row>
    <row r="412" spans="1:10" ht="18.75" x14ac:dyDescent="0.3">
      <c r="A412" s="27" t="s">
        <v>666</v>
      </c>
      <c r="B412" s="26">
        <v>489495.93999999994</v>
      </c>
      <c r="C412" s="23"/>
      <c r="D412" s="23"/>
      <c r="E412" s="23"/>
      <c r="F412" s="1"/>
      <c r="G412" s="1"/>
    </row>
    <row r="413" spans="1:10" ht="18.75" x14ac:dyDescent="0.3">
      <c r="A413" s="25">
        <v>2</v>
      </c>
      <c r="B413" s="26"/>
      <c r="C413" s="23"/>
      <c r="D413" s="23"/>
      <c r="E413" s="23"/>
      <c r="F413" s="1"/>
      <c r="G413" s="1"/>
    </row>
    <row r="414" spans="1:10" ht="18.75" x14ac:dyDescent="0.3">
      <c r="A414" s="27" t="s">
        <v>676</v>
      </c>
      <c r="B414" s="26">
        <v>2963253.2700000042</v>
      </c>
      <c r="C414" s="23"/>
      <c r="D414" s="23"/>
      <c r="E414" s="23"/>
      <c r="F414" s="1"/>
      <c r="G414" s="1"/>
    </row>
    <row r="415" spans="1:10" ht="18.75" x14ac:dyDescent="0.3">
      <c r="A415" s="25">
        <v>3</v>
      </c>
      <c r="B415" s="26"/>
      <c r="C415" s="23"/>
      <c r="D415" s="23"/>
      <c r="E415" s="23"/>
      <c r="F415" s="1"/>
      <c r="G415" s="1"/>
    </row>
    <row r="416" spans="1:10" ht="18.75" x14ac:dyDescent="0.3">
      <c r="A416" s="27" t="s">
        <v>677</v>
      </c>
      <c r="B416" s="40">
        <v>3545288.34</v>
      </c>
      <c r="C416" s="23"/>
      <c r="D416" s="23"/>
      <c r="E416" s="23"/>
      <c r="F416" s="1"/>
      <c r="G416" s="1"/>
    </row>
    <row r="417" spans="1:7" ht="18.75" x14ac:dyDescent="0.3">
      <c r="A417" s="25">
        <v>4</v>
      </c>
      <c r="B417" s="40"/>
      <c r="C417" s="23"/>
      <c r="D417" s="23"/>
      <c r="E417" s="23"/>
      <c r="F417" s="1"/>
      <c r="G417" s="1"/>
    </row>
    <row r="418" spans="1:7" ht="18.75" x14ac:dyDescent="0.3">
      <c r="A418" s="27" t="s">
        <v>705</v>
      </c>
      <c r="B418" s="40">
        <v>432906.25</v>
      </c>
      <c r="C418" s="23"/>
      <c r="D418" s="23"/>
      <c r="E418" s="23"/>
      <c r="F418" s="1"/>
      <c r="G418" s="1"/>
    </row>
    <row r="419" spans="1:7" ht="18.75" x14ac:dyDescent="0.3">
      <c r="A419" s="25">
        <v>5</v>
      </c>
      <c r="B419" s="40"/>
      <c r="C419" s="23"/>
      <c r="D419" s="23"/>
      <c r="E419" s="23"/>
      <c r="F419" s="1"/>
      <c r="G419" s="1"/>
    </row>
    <row r="420" spans="1:7" ht="18.75" x14ac:dyDescent="0.3">
      <c r="A420" s="27" t="s">
        <v>678</v>
      </c>
      <c r="B420" s="40">
        <v>114014.04</v>
      </c>
      <c r="C420" s="23"/>
      <c r="D420" s="23"/>
      <c r="E420" s="28"/>
      <c r="F420" s="1"/>
      <c r="G420" s="1"/>
    </row>
    <row r="421" spans="1:7" ht="18.75" x14ac:dyDescent="0.3">
      <c r="A421" s="25">
        <v>6</v>
      </c>
      <c r="B421" s="40"/>
      <c r="C421" s="22" t="s">
        <v>685</v>
      </c>
      <c r="D421" s="22" t="s">
        <v>686</v>
      </c>
      <c r="E421" s="28" t="s">
        <v>709</v>
      </c>
      <c r="G421" s="1"/>
    </row>
    <row r="422" spans="1:7" ht="18.75" x14ac:dyDescent="0.3">
      <c r="A422" s="27" t="s">
        <v>680</v>
      </c>
      <c r="B422" s="40">
        <v>8887.92</v>
      </c>
      <c r="C422" s="29" t="s">
        <v>687</v>
      </c>
      <c r="D422" s="30">
        <f>SUM(B412:B422)</f>
        <v>7553845.7600000044</v>
      </c>
      <c r="E422" s="31">
        <f>+D422-7553846</f>
        <v>-0.23999999556690454</v>
      </c>
      <c r="F422" s="47"/>
      <c r="G422" s="1"/>
    </row>
    <row r="423" spans="1:7" ht="18.75" x14ac:dyDescent="0.3">
      <c r="A423" s="25">
        <v>7</v>
      </c>
      <c r="B423" s="40"/>
      <c r="C423" s="23"/>
      <c r="D423" s="23"/>
      <c r="E423" s="31"/>
      <c r="G423" s="1"/>
    </row>
    <row r="424" spans="1:7" ht="18.75" x14ac:dyDescent="0.3">
      <c r="A424" s="27" t="s">
        <v>669</v>
      </c>
      <c r="B424" s="40">
        <v>21643166.620000001</v>
      </c>
      <c r="C424" s="23"/>
      <c r="D424" s="23"/>
      <c r="E424" s="31"/>
      <c r="G424" s="1"/>
    </row>
    <row r="425" spans="1:7" ht="18.75" x14ac:dyDescent="0.3">
      <c r="A425" s="25">
        <v>8</v>
      </c>
      <c r="B425" s="40"/>
      <c r="C425" s="23"/>
      <c r="D425" s="23"/>
      <c r="E425" s="31"/>
      <c r="G425" s="1"/>
    </row>
    <row r="426" spans="1:7" ht="18.75" x14ac:dyDescent="0.3">
      <c r="A426" s="27" t="s">
        <v>706</v>
      </c>
      <c r="B426" s="40">
        <v>290206.15000000002</v>
      </c>
      <c r="C426" s="23"/>
      <c r="D426" s="23"/>
      <c r="E426" s="31"/>
      <c r="G426" s="1"/>
    </row>
    <row r="427" spans="1:7" ht="18.75" x14ac:dyDescent="0.3">
      <c r="A427" s="25">
        <v>9</v>
      </c>
      <c r="B427" s="40"/>
      <c r="C427" s="23"/>
      <c r="D427" s="23"/>
      <c r="E427" s="31"/>
      <c r="G427" s="1"/>
    </row>
    <row r="428" spans="1:7" ht="18.75" x14ac:dyDescent="0.3">
      <c r="A428" s="27" t="s">
        <v>707</v>
      </c>
      <c r="B428" s="40">
        <v>123760</v>
      </c>
      <c r="C428" s="29" t="s">
        <v>688</v>
      </c>
      <c r="D428" s="30">
        <f>SUM(B424:B429)</f>
        <v>22057132.77</v>
      </c>
      <c r="E428" s="31">
        <f>+D428-22057134</f>
        <v>-1.2300000004470348</v>
      </c>
      <c r="G428" s="1"/>
    </row>
    <row r="429" spans="1:7" ht="18.75" x14ac:dyDescent="0.3">
      <c r="A429" s="25">
        <v>10</v>
      </c>
      <c r="B429" s="40"/>
      <c r="C429" s="23"/>
      <c r="D429" s="23"/>
      <c r="E429" s="31"/>
      <c r="G429" s="1"/>
    </row>
    <row r="430" spans="1:7" ht="18.75" x14ac:dyDescent="0.3">
      <c r="A430" s="27" t="s">
        <v>947</v>
      </c>
      <c r="B430" s="40">
        <v>1980452.0900000005</v>
      </c>
      <c r="C430" s="29" t="s">
        <v>667</v>
      </c>
      <c r="D430" s="30">
        <f>+B430</f>
        <v>1980452.0900000005</v>
      </c>
      <c r="E430" s="31">
        <f>+D430-1980452</f>
        <v>9.0000000549480319E-2</v>
      </c>
      <c r="G430" s="1"/>
    </row>
    <row r="431" spans="1:7" ht="18.75" x14ac:dyDescent="0.3">
      <c r="A431" s="25">
        <v>11</v>
      </c>
      <c r="B431" s="40"/>
      <c r="C431" s="32" t="s">
        <v>689</v>
      </c>
      <c r="D431" s="33">
        <f>SUM(D422:D430)</f>
        <v>31591430.620000005</v>
      </c>
      <c r="E431" s="31">
        <f>+D431-31591432</f>
        <v>-1.3799999952316284</v>
      </c>
      <c r="G431" s="1"/>
    </row>
    <row r="432" spans="1:7" ht="18.75" x14ac:dyDescent="0.3">
      <c r="A432" s="27" t="s">
        <v>948</v>
      </c>
      <c r="B432" s="40">
        <v>-3936849.5999999992</v>
      </c>
      <c r="C432" s="23"/>
      <c r="D432" s="23"/>
      <c r="E432" s="31"/>
      <c r="G432" s="1"/>
    </row>
    <row r="433" spans="1:7" ht="18.75" x14ac:dyDescent="0.3">
      <c r="A433" s="25">
        <v>13</v>
      </c>
      <c r="B433" s="40"/>
      <c r="C433" s="23"/>
      <c r="D433" s="23"/>
      <c r="E433" s="31"/>
      <c r="G433" s="1"/>
    </row>
    <row r="434" spans="1:7" ht="18.75" x14ac:dyDescent="0.3">
      <c r="A434" s="27" t="s">
        <v>679</v>
      </c>
      <c r="B434" s="26">
        <v>-26196.699999999997</v>
      </c>
      <c r="C434" s="23"/>
      <c r="D434" s="23"/>
      <c r="E434" s="31"/>
      <c r="G434" s="1"/>
    </row>
    <row r="435" spans="1:7" ht="18.75" x14ac:dyDescent="0.3">
      <c r="A435" s="25">
        <v>14</v>
      </c>
      <c r="B435" s="40"/>
      <c r="C435" s="23"/>
      <c r="D435" s="23"/>
      <c r="E435" s="31"/>
      <c r="G435" s="1"/>
    </row>
    <row r="436" spans="1:7" ht="18.75" x14ac:dyDescent="0.3">
      <c r="A436" s="27" t="s">
        <v>949</v>
      </c>
      <c r="B436" s="40">
        <v>-1207179.2500000005</v>
      </c>
      <c r="C436" s="23"/>
      <c r="D436" s="23"/>
      <c r="E436" s="31"/>
      <c r="G436" s="1"/>
    </row>
    <row r="437" spans="1:7" ht="18.75" x14ac:dyDescent="0.3">
      <c r="A437" s="25">
        <v>15</v>
      </c>
      <c r="B437" s="40"/>
      <c r="C437" s="23"/>
      <c r="D437" s="23"/>
      <c r="E437" s="31"/>
      <c r="G437" s="1"/>
    </row>
    <row r="438" spans="1:7" ht="18.75" x14ac:dyDescent="0.3">
      <c r="A438" s="27" t="s">
        <v>950</v>
      </c>
      <c r="B438" s="40">
        <v>-250575.45</v>
      </c>
      <c r="G438" s="1"/>
    </row>
    <row r="439" spans="1:7" ht="18.75" x14ac:dyDescent="0.3">
      <c r="A439" s="25">
        <v>16</v>
      </c>
      <c r="B439" s="40"/>
      <c r="C439" s="29" t="s">
        <v>690</v>
      </c>
      <c r="D439" s="30">
        <f>SUM(B432:B439)</f>
        <v>-5420801</v>
      </c>
      <c r="E439" s="31">
        <f>+D439+5420803</f>
        <v>2</v>
      </c>
      <c r="G439" s="1"/>
    </row>
    <row r="440" spans="1:7" ht="18.75" x14ac:dyDescent="0.3">
      <c r="A440" s="27" t="s">
        <v>951</v>
      </c>
      <c r="B440" s="40">
        <v>-10148400.48</v>
      </c>
      <c r="G440" s="1"/>
    </row>
    <row r="441" spans="1:7" ht="18.75" x14ac:dyDescent="0.3">
      <c r="A441" s="25">
        <v>17</v>
      </c>
      <c r="B441" s="40"/>
      <c r="C441" s="23"/>
      <c r="D441" s="23"/>
      <c r="E441" s="31"/>
      <c r="G441" s="1"/>
    </row>
    <row r="442" spans="1:7" ht="18.75" x14ac:dyDescent="0.3">
      <c r="A442" s="27" t="s">
        <v>952</v>
      </c>
      <c r="B442" s="40">
        <v>-2593716.0499999998</v>
      </c>
      <c r="C442" s="23"/>
      <c r="D442" s="23"/>
      <c r="E442" s="31"/>
      <c r="G442" s="1"/>
    </row>
    <row r="443" spans="1:7" ht="18.75" x14ac:dyDescent="0.3">
      <c r="A443" s="25">
        <v>18</v>
      </c>
      <c r="B443" s="40"/>
      <c r="C443" s="23"/>
      <c r="D443" s="23"/>
      <c r="E443" s="31"/>
      <c r="G443" s="1"/>
    </row>
    <row r="444" spans="1:7" ht="18.75" x14ac:dyDescent="0.3">
      <c r="A444" s="27" t="s">
        <v>953</v>
      </c>
      <c r="B444" s="40">
        <v>-396479</v>
      </c>
      <c r="C444" s="23"/>
      <c r="D444" s="23"/>
      <c r="E444" s="31"/>
      <c r="G444" s="1"/>
    </row>
    <row r="445" spans="1:7" ht="18.75" x14ac:dyDescent="0.3">
      <c r="A445" s="25">
        <v>19</v>
      </c>
      <c r="B445" s="40"/>
      <c r="C445" s="23"/>
      <c r="D445" s="23"/>
      <c r="E445" s="31"/>
      <c r="G445" s="1"/>
    </row>
    <row r="446" spans="1:7" ht="18.75" x14ac:dyDescent="0.3">
      <c r="A446" s="27" t="s">
        <v>954</v>
      </c>
      <c r="B446" s="40">
        <v>-261032.29</v>
      </c>
      <c r="C446" s="29"/>
      <c r="D446" s="30"/>
      <c r="E446" s="31"/>
      <c r="G446" s="1"/>
    </row>
    <row r="447" spans="1:7" ht="18.75" x14ac:dyDescent="0.3">
      <c r="A447" s="25">
        <v>20</v>
      </c>
      <c r="B447" s="40"/>
      <c r="C447" s="23"/>
      <c r="D447" s="23"/>
      <c r="E447" s="31"/>
      <c r="G447" s="1"/>
    </row>
    <row r="448" spans="1:7" ht="18.75" x14ac:dyDescent="0.3">
      <c r="A448" s="27" t="s">
        <v>955</v>
      </c>
      <c r="B448" s="40">
        <v>-419141</v>
      </c>
      <c r="C448" s="23"/>
      <c r="D448" s="23"/>
      <c r="E448" s="31"/>
      <c r="G448" s="1"/>
    </row>
    <row r="449" spans="1:7" ht="18.75" x14ac:dyDescent="0.3">
      <c r="A449" s="25">
        <v>21</v>
      </c>
      <c r="B449" s="40"/>
      <c r="C449" s="29" t="s">
        <v>691</v>
      </c>
      <c r="D449" s="30">
        <f>SUM(B440:B449)</f>
        <v>-13818768.82</v>
      </c>
      <c r="E449" s="31">
        <f>D449+13818768</f>
        <v>-0.82000000029802322</v>
      </c>
      <c r="G449" s="1"/>
    </row>
    <row r="450" spans="1:7" ht="18.75" x14ac:dyDescent="0.3">
      <c r="A450" s="27" t="s">
        <v>956</v>
      </c>
      <c r="B450" s="40">
        <v>-5293375.74</v>
      </c>
      <c r="G450" s="1"/>
    </row>
    <row r="451" spans="1:7" ht="18.75" x14ac:dyDescent="0.3">
      <c r="A451" s="25">
        <v>22</v>
      </c>
      <c r="B451" s="40"/>
      <c r="C451" s="23"/>
      <c r="D451" s="23"/>
      <c r="E451" s="31"/>
      <c r="G451" s="1"/>
    </row>
    <row r="452" spans="1:7" ht="18.75" x14ac:dyDescent="0.3">
      <c r="A452" s="27" t="s">
        <v>673</v>
      </c>
      <c r="B452" s="40">
        <v>-4626456.7799999993</v>
      </c>
      <c r="E452" s="31"/>
      <c r="G452" s="1"/>
    </row>
    <row r="453" spans="1:7" ht="18.75" x14ac:dyDescent="0.3">
      <c r="A453" s="25">
        <v>23</v>
      </c>
      <c r="B453" s="40"/>
      <c r="C453" s="35" t="s">
        <v>692</v>
      </c>
      <c r="D453" s="48">
        <f>SUM(B450:B453,B456:B482)</f>
        <v>-10188974.680000009</v>
      </c>
      <c r="E453" s="49">
        <f>+D453+10188975</f>
        <v>0.31999999098479748</v>
      </c>
      <c r="G453" s="1"/>
    </row>
    <row r="454" spans="1:7" ht="18.75" x14ac:dyDescent="0.3">
      <c r="A454" s="27" t="s">
        <v>957</v>
      </c>
      <c r="B454" s="40">
        <v>-2162886.12</v>
      </c>
      <c r="C454" s="29" t="s">
        <v>668</v>
      </c>
      <c r="D454" s="30">
        <f>+B454</f>
        <v>-2162886.12</v>
      </c>
      <c r="E454" s="31">
        <f>+D454+2162886</f>
        <v>-0.12000000011175871</v>
      </c>
      <c r="G454" s="1"/>
    </row>
    <row r="455" spans="1:7" ht="18.75" x14ac:dyDescent="0.3">
      <c r="A455" s="25">
        <v>24</v>
      </c>
      <c r="B455" s="40"/>
      <c r="C455" s="32" t="s">
        <v>693</v>
      </c>
      <c r="D455" s="33">
        <f>SUM(D439:D454)</f>
        <v>-31591430.620000008</v>
      </c>
      <c r="E455" s="31">
        <f>+D455+31591432</f>
        <v>1.3799999915063381</v>
      </c>
      <c r="G455" s="1"/>
    </row>
    <row r="456" spans="1:7" ht="18.75" x14ac:dyDescent="0.3">
      <c r="A456" s="27" t="s">
        <v>675</v>
      </c>
      <c r="B456" s="40">
        <v>-4418326.2600000007</v>
      </c>
      <c r="C456" s="29"/>
      <c r="D456" s="29"/>
      <c r="E456" s="31"/>
      <c r="G456" s="1"/>
    </row>
    <row r="457" spans="1:7" ht="18.75" x14ac:dyDescent="0.3">
      <c r="A457" s="25">
        <v>25</v>
      </c>
      <c r="B457" s="40"/>
      <c r="G457" s="1"/>
    </row>
    <row r="458" spans="1:7" ht="18.75" x14ac:dyDescent="0.3">
      <c r="A458" s="27" t="s">
        <v>674</v>
      </c>
      <c r="B458" s="40">
        <v>-29531633.93</v>
      </c>
      <c r="G458" s="1"/>
    </row>
    <row r="459" spans="1:7" ht="18.75" x14ac:dyDescent="0.3">
      <c r="A459" s="25">
        <v>26</v>
      </c>
      <c r="B459" s="40"/>
      <c r="G459" s="1"/>
    </row>
    <row r="460" spans="1:7" ht="18.75" x14ac:dyDescent="0.3">
      <c r="A460" s="27" t="s">
        <v>958</v>
      </c>
      <c r="B460" s="40">
        <v>-83069.84</v>
      </c>
      <c r="C460" s="29" t="s">
        <v>694</v>
      </c>
      <c r="D460" s="30">
        <f>SUM(B456:B460)</f>
        <v>-34033030.030000001</v>
      </c>
      <c r="E460" s="31">
        <f>+D460+34033030</f>
        <v>-3.0000001192092896E-2</v>
      </c>
      <c r="G460" s="1"/>
    </row>
    <row r="461" spans="1:7" ht="18.75" x14ac:dyDescent="0.3">
      <c r="A461" s="25">
        <v>27</v>
      </c>
      <c r="B461" s="40"/>
      <c r="C461" s="29"/>
      <c r="D461" s="29"/>
      <c r="E461" s="31"/>
      <c r="G461" s="1"/>
    </row>
    <row r="462" spans="1:7" ht="18.75" x14ac:dyDescent="0.3">
      <c r="A462" s="27" t="s">
        <v>672</v>
      </c>
      <c r="B462" s="40">
        <v>29531633.939999998</v>
      </c>
      <c r="C462" s="29" t="s">
        <v>672</v>
      </c>
      <c r="D462" s="34">
        <f>(B462+431788)</f>
        <v>29963421.939999998</v>
      </c>
      <c r="E462" s="31">
        <f>+D462-29963422</f>
        <v>-6.0000002384185791E-2</v>
      </c>
      <c r="G462" s="1"/>
    </row>
    <row r="463" spans="1:7" ht="18.75" x14ac:dyDescent="0.3">
      <c r="A463" s="25">
        <v>28</v>
      </c>
      <c r="B463" s="40"/>
      <c r="C463" s="35" t="s">
        <v>695</v>
      </c>
      <c r="D463" s="36">
        <f>+D460+D462</f>
        <v>-4069608.0900000036</v>
      </c>
      <c r="E463" s="31">
        <f>+D463+4069608</f>
        <v>-9.0000003576278687E-2</v>
      </c>
      <c r="G463" s="1"/>
    </row>
    <row r="464" spans="1:7" ht="18.75" x14ac:dyDescent="0.3">
      <c r="A464" s="27" t="s">
        <v>959</v>
      </c>
      <c r="B464" s="40">
        <v>-390238.26</v>
      </c>
      <c r="C464" s="29" t="s">
        <v>959</v>
      </c>
      <c r="D464" s="30">
        <f>+B464</f>
        <v>-390238.26</v>
      </c>
      <c r="E464" s="31">
        <f>D464+390237</f>
        <v>-1.2600000000093132</v>
      </c>
      <c r="F464" s="41"/>
      <c r="G464" s="1"/>
    </row>
    <row r="465" spans="1:7" ht="18.75" x14ac:dyDescent="0.3">
      <c r="A465" s="25">
        <v>29</v>
      </c>
      <c r="B465" s="40"/>
      <c r="C465" s="29" t="s">
        <v>696</v>
      </c>
      <c r="D465" s="37">
        <f>+D463+D464</f>
        <v>-4459846.3500000034</v>
      </c>
      <c r="E465" s="31">
        <f>D465+4459845</f>
        <v>-1.3500000033527613</v>
      </c>
      <c r="G465" s="1"/>
    </row>
    <row r="466" spans="1:7" ht="18.75" x14ac:dyDescent="0.3">
      <c r="A466" s="27" t="s">
        <v>681</v>
      </c>
      <c r="B466" s="40">
        <v>1102608.1000000001</v>
      </c>
      <c r="C466" s="29"/>
      <c r="D466" s="37"/>
      <c r="E466" s="31"/>
      <c r="G466" s="1"/>
    </row>
    <row r="467" spans="1:7" ht="18.75" x14ac:dyDescent="0.3">
      <c r="A467" s="25">
        <v>30</v>
      </c>
      <c r="B467" s="40"/>
      <c r="C467" s="29"/>
      <c r="D467" s="37"/>
      <c r="E467" s="31"/>
      <c r="G467" s="1"/>
    </row>
    <row r="468" spans="1:7" ht="18.75" x14ac:dyDescent="0.3">
      <c r="A468" s="27" t="s">
        <v>670</v>
      </c>
      <c r="B468" s="40">
        <v>1028847.1</v>
      </c>
      <c r="C468" s="29">
        <f>1028847-GETPIVOTDATA("Revised Ending Balance",$A$410,"AFS Line Name","Expenses - Distribution","AFS Line #",30)</f>
        <v>-9.9999999976716936E-2</v>
      </c>
      <c r="D468" s="37"/>
      <c r="E468" s="31"/>
      <c r="G468" s="1"/>
    </row>
    <row r="469" spans="1:7" ht="18.75" x14ac:dyDescent="0.3">
      <c r="A469" s="27" t="s">
        <v>671</v>
      </c>
      <c r="B469" s="40">
        <v>1188136.8499999999</v>
      </c>
      <c r="C469" s="29">
        <f>1188137-GETPIVOTDATA("Revised Ending Balance",$A$410,"AFS Line Name","Expenses - General and Administration","AFS Line #",30)</f>
        <v>0.15000000013969839</v>
      </c>
      <c r="D469" s="37"/>
      <c r="E469" s="31"/>
      <c r="G469" s="1"/>
    </row>
    <row r="470" spans="1:7" ht="18.75" x14ac:dyDescent="0.3">
      <c r="A470" s="27" t="s">
        <v>960</v>
      </c>
      <c r="B470" s="40">
        <v>504153.37</v>
      </c>
      <c r="C470" s="29">
        <f>504153-GETPIVOTDATA("Revised Ending Balance",$A$410,"AFS Line Name","Expenses - Customer billing and collecting","AFS Line #",30)</f>
        <v>-0.36999999999534339</v>
      </c>
      <c r="D470" s="37"/>
      <c r="E470" s="31"/>
      <c r="G470" s="1"/>
    </row>
    <row r="471" spans="1:7" ht="18.75" x14ac:dyDescent="0.3">
      <c r="A471" s="25">
        <v>32</v>
      </c>
      <c r="B471" s="40"/>
      <c r="C471" s="35" t="s">
        <v>697</v>
      </c>
      <c r="D471" s="36">
        <f>SUM(B466:B470)</f>
        <v>3823745.42</v>
      </c>
      <c r="E471" s="31">
        <f>3823744-D471</f>
        <v>-1.4199999999254942</v>
      </c>
      <c r="G471" s="1"/>
    </row>
    <row r="472" spans="1:7" ht="18.75" x14ac:dyDescent="0.3">
      <c r="A472" s="27" t="s">
        <v>912</v>
      </c>
      <c r="B472" s="26">
        <v>-92489.82</v>
      </c>
      <c r="C472" s="35" t="s">
        <v>698</v>
      </c>
      <c r="D472" s="37">
        <f>+D465+D471</f>
        <v>-636100.93000000343</v>
      </c>
      <c r="E472" s="31">
        <f>636101+D472</f>
        <v>6.9999996572732925E-2</v>
      </c>
      <c r="G472" s="1"/>
    </row>
    <row r="473" spans="1:7" ht="18.75" x14ac:dyDescent="0.3">
      <c r="A473" s="25">
        <v>33</v>
      </c>
      <c r="B473" s="40"/>
      <c r="C473" s="29"/>
      <c r="D473" s="37"/>
      <c r="E473" s="31"/>
      <c r="G473" s="1"/>
    </row>
    <row r="474" spans="1:7" ht="18.75" x14ac:dyDescent="0.3">
      <c r="A474" s="27" t="s">
        <v>913</v>
      </c>
      <c r="B474" s="40">
        <v>790969.59000000008</v>
      </c>
      <c r="C474" s="29"/>
      <c r="D474" s="37"/>
      <c r="E474" s="31"/>
      <c r="G474" s="1"/>
    </row>
    <row r="475" spans="1:7" ht="18.75" x14ac:dyDescent="0.3">
      <c r="A475" s="25">
        <v>34</v>
      </c>
      <c r="B475" s="40"/>
      <c r="C475" s="29" t="s">
        <v>699</v>
      </c>
      <c r="D475" s="23"/>
      <c r="E475" s="31"/>
      <c r="G475" s="1"/>
    </row>
    <row r="476" spans="1:7" ht="18.75" x14ac:dyDescent="0.3">
      <c r="A476" s="27" t="s">
        <v>961</v>
      </c>
      <c r="B476" s="40">
        <v>100267</v>
      </c>
      <c r="C476" s="29" t="s">
        <v>700</v>
      </c>
      <c r="D476" s="37">
        <f>+D472+B472+B474</f>
        <v>62378.839999996591</v>
      </c>
      <c r="E476" s="31">
        <f>-62379+D476</f>
        <v>-0.16000000340864062</v>
      </c>
      <c r="G476" s="1"/>
    </row>
    <row r="477" spans="1:7" ht="18.75" x14ac:dyDescent="0.3">
      <c r="A477" s="25" t="s">
        <v>702</v>
      </c>
      <c r="B477" s="40">
        <v>6.9849193096160889E-10</v>
      </c>
      <c r="C477" s="29"/>
      <c r="D477" s="37"/>
      <c r="E477" s="31"/>
      <c r="G477" s="1"/>
    </row>
    <row r="478" spans="1:7" ht="18.75" x14ac:dyDescent="0.3">
      <c r="C478" s="29" t="s">
        <v>701</v>
      </c>
      <c r="D478" s="37">
        <f>+B476</f>
        <v>100267</v>
      </c>
      <c r="E478" s="31">
        <f>100267-D478</f>
        <v>0</v>
      </c>
      <c r="G478" s="1"/>
    </row>
    <row r="479" spans="1:7" ht="18.75" x14ac:dyDescent="0.3">
      <c r="C479" s="29" t="s">
        <v>914</v>
      </c>
      <c r="D479" s="37">
        <v>0</v>
      </c>
      <c r="E479" s="31"/>
      <c r="G479" s="1"/>
    </row>
    <row r="480" spans="1:7" ht="18.75" x14ac:dyDescent="0.3">
      <c r="C480" s="29" t="s">
        <v>915</v>
      </c>
      <c r="D480" s="37">
        <v>431788</v>
      </c>
      <c r="E480" s="31"/>
      <c r="G480" s="1"/>
    </row>
    <row r="481" spans="2:7" ht="18.75" x14ac:dyDescent="0.3">
      <c r="C481" s="42" t="s">
        <v>916</v>
      </c>
      <c r="D481" s="43">
        <f>+D476+D478+D479-D480</f>
        <v>-269142.16000000341</v>
      </c>
      <c r="E481" s="31">
        <f>-269142-D481</f>
        <v>0.16000000340864062</v>
      </c>
      <c r="G481" s="1"/>
    </row>
    <row r="482" spans="2:7" x14ac:dyDescent="0.25">
      <c r="G482" s="1"/>
    </row>
    <row r="483" spans="2:7" x14ac:dyDescent="0.25">
      <c r="G483" s="1"/>
    </row>
    <row r="484" spans="2:7" ht="18.75" x14ac:dyDescent="0.3">
      <c r="E484" s="31"/>
      <c r="G484" s="1"/>
    </row>
    <row r="485" spans="2:7" ht="18.75" x14ac:dyDescent="0.3">
      <c r="B485" s="23"/>
      <c r="C485" s="23"/>
      <c r="D485" s="26"/>
      <c r="E485" s="23"/>
      <c r="F485" s="1"/>
      <c r="G485" s="1"/>
    </row>
    <row r="486" spans="2:7" ht="18.75" x14ac:dyDescent="0.3">
      <c r="B486" s="23"/>
      <c r="C486" s="23"/>
      <c r="D486" s="23"/>
      <c r="E486" s="23"/>
      <c r="F486" s="1"/>
      <c r="G486" s="1"/>
    </row>
    <row r="487" spans="2:7" x14ac:dyDescent="0.25">
      <c r="E487" s="3"/>
      <c r="F487" s="1"/>
      <c r="G487" s="1"/>
    </row>
    <row r="488" spans="2:7" x14ac:dyDescent="0.25">
      <c r="E488" s="3"/>
      <c r="F488" s="1"/>
      <c r="G488" s="1"/>
    </row>
    <row r="489" spans="2:7" x14ac:dyDescent="0.25">
      <c r="E489" s="3"/>
      <c r="F489" s="1"/>
      <c r="G489" s="1"/>
    </row>
    <row r="490" spans="2:7" x14ac:dyDescent="0.25">
      <c r="D490" s="11"/>
      <c r="E490" s="20"/>
      <c r="F490" s="1"/>
      <c r="G490" s="1"/>
    </row>
    <row r="491" spans="2:7" x14ac:dyDescent="0.25">
      <c r="E491" s="3"/>
      <c r="F491" s="1"/>
      <c r="G491" s="1"/>
    </row>
    <row r="492" spans="2:7" x14ac:dyDescent="0.25">
      <c r="E492" s="3"/>
      <c r="F492" s="1"/>
      <c r="G492" s="1"/>
    </row>
    <row r="493" spans="2:7" x14ac:dyDescent="0.25">
      <c r="E493" s="3"/>
      <c r="F493" s="1"/>
      <c r="G493" s="1"/>
    </row>
    <row r="494" spans="2:7" x14ac:dyDescent="0.25">
      <c r="E494" s="3"/>
      <c r="F494" s="1"/>
      <c r="G494" s="1"/>
    </row>
    <row r="495" spans="2:7" x14ac:dyDescent="0.25">
      <c r="E495" s="3"/>
      <c r="F495" s="1"/>
      <c r="G495" s="1"/>
    </row>
    <row r="496" spans="2:7" x14ac:dyDescent="0.25">
      <c r="E496" s="3"/>
      <c r="F496" s="1"/>
      <c r="G496" s="1"/>
    </row>
    <row r="497" spans="2:7" x14ac:dyDescent="0.25">
      <c r="E497" s="3"/>
      <c r="F497" s="1"/>
      <c r="G497" s="1"/>
    </row>
    <row r="498" spans="2:7" x14ac:dyDescent="0.25">
      <c r="E498" s="3"/>
      <c r="F498" s="1"/>
      <c r="G498" s="1"/>
    </row>
    <row r="499" spans="2:7" x14ac:dyDescent="0.25">
      <c r="E499" s="3"/>
      <c r="F499" s="1"/>
      <c r="G499" s="1"/>
    </row>
    <row r="500" spans="2:7" x14ac:dyDescent="0.25">
      <c r="E500" s="3"/>
      <c r="F500" s="1"/>
      <c r="G500" s="1"/>
    </row>
    <row r="501" spans="2:7" x14ac:dyDescent="0.25">
      <c r="E501" s="3"/>
      <c r="F501" s="1"/>
      <c r="G501" s="1"/>
    </row>
    <row r="502" spans="2:7" x14ac:dyDescent="0.25">
      <c r="E502" s="3"/>
      <c r="F502" s="1"/>
      <c r="G502" s="1"/>
    </row>
    <row r="503" spans="2:7" x14ac:dyDescent="0.25">
      <c r="E503" s="3"/>
      <c r="F503" s="1"/>
      <c r="G503" s="1"/>
    </row>
    <row r="504" spans="2:7" x14ac:dyDescent="0.25">
      <c r="E504" s="3"/>
      <c r="F504" s="1"/>
      <c r="G504" s="1"/>
    </row>
    <row r="505" spans="2:7" x14ac:dyDescent="0.25">
      <c r="E505" s="3"/>
      <c r="F505" s="1"/>
      <c r="G505" s="1"/>
    </row>
    <row r="506" spans="2:7" x14ac:dyDescent="0.25">
      <c r="B506" s="11"/>
      <c r="C506" s="11"/>
      <c r="E506" s="3"/>
      <c r="F506" s="1"/>
      <c r="G506" s="1"/>
    </row>
    <row r="507" spans="2:7" x14ac:dyDescent="0.25">
      <c r="B507" s="11"/>
      <c r="C507" s="11"/>
      <c r="E507" s="3"/>
      <c r="F507" s="1"/>
      <c r="G507" s="1"/>
    </row>
    <row r="508" spans="2:7" x14ac:dyDescent="0.25">
      <c r="B508" s="11"/>
      <c r="C508" s="11"/>
      <c r="E508" s="3"/>
      <c r="F508" s="1"/>
      <c r="G508" s="1"/>
    </row>
    <row r="509" spans="2:7" x14ac:dyDescent="0.25">
      <c r="B509" s="11"/>
      <c r="C509" s="11"/>
      <c r="E509" s="3"/>
      <c r="F509" s="1"/>
      <c r="G509" s="1"/>
    </row>
    <row r="510" spans="2:7" x14ac:dyDescent="0.25">
      <c r="B510" s="11"/>
      <c r="C510" s="11"/>
      <c r="E510" s="3"/>
      <c r="F510" s="1"/>
      <c r="G510" s="1"/>
    </row>
    <row r="511" spans="2:7" x14ac:dyDescent="0.25">
      <c r="B511" s="11"/>
      <c r="C511" s="11"/>
      <c r="E511" s="3"/>
      <c r="F511" s="1"/>
      <c r="G511" s="1"/>
    </row>
    <row r="512" spans="2:7" x14ac:dyDescent="0.25">
      <c r="B512" s="11"/>
      <c r="C512" s="11"/>
      <c r="E512" s="3"/>
      <c r="F512" s="1"/>
      <c r="G512" s="1"/>
    </row>
    <row r="513" spans="2:7" x14ac:dyDescent="0.25">
      <c r="B513" s="11"/>
      <c r="C513" s="11"/>
      <c r="E513" s="3"/>
      <c r="F513" s="1"/>
      <c r="G513" s="1"/>
    </row>
    <row r="514" spans="2:7" x14ac:dyDescent="0.25">
      <c r="B514" s="11"/>
      <c r="C514" s="11"/>
      <c r="E514" s="3"/>
      <c r="F514" s="1"/>
      <c r="G514" s="1"/>
    </row>
    <row r="515" spans="2:7" x14ac:dyDescent="0.25">
      <c r="B515" s="11"/>
      <c r="C515" s="11"/>
      <c r="E515" s="3"/>
      <c r="F515" s="1"/>
      <c r="G515" s="1"/>
    </row>
    <row r="516" spans="2:7" x14ac:dyDescent="0.25">
      <c r="B516" s="11"/>
      <c r="C516" s="11"/>
      <c r="E516" s="3"/>
      <c r="F516" s="1"/>
      <c r="G516" s="1"/>
    </row>
    <row r="517" spans="2:7" x14ac:dyDescent="0.25">
      <c r="B517" s="11"/>
      <c r="C517" s="11"/>
      <c r="E517" s="3"/>
      <c r="F517" s="1"/>
      <c r="G517" s="1"/>
    </row>
    <row r="518" spans="2:7" x14ac:dyDescent="0.25">
      <c r="B518" s="11"/>
      <c r="C518" s="11"/>
      <c r="E518" s="3"/>
      <c r="F518" s="1"/>
      <c r="G518" s="1"/>
    </row>
    <row r="519" spans="2:7" x14ac:dyDescent="0.25">
      <c r="B519" s="11"/>
      <c r="C519" s="11"/>
      <c r="E519" s="3"/>
      <c r="F519" s="1"/>
      <c r="G519" s="1"/>
    </row>
    <row r="520" spans="2:7" x14ac:dyDescent="0.25">
      <c r="B520" s="11"/>
      <c r="C520" s="11"/>
      <c r="E520" s="3"/>
      <c r="F520" s="1"/>
      <c r="G520" s="1"/>
    </row>
    <row r="521" spans="2:7" x14ac:dyDescent="0.25">
      <c r="B521" s="11"/>
      <c r="C521" s="11"/>
      <c r="E521" s="3"/>
      <c r="F521" s="1"/>
      <c r="G521" s="1"/>
    </row>
    <row r="522" spans="2:7" x14ac:dyDescent="0.25">
      <c r="B522" s="11"/>
      <c r="C522" s="11"/>
      <c r="E522" s="3"/>
      <c r="F522" s="1"/>
      <c r="G522" s="1"/>
    </row>
    <row r="523" spans="2:7" x14ac:dyDescent="0.25">
      <c r="B523" s="11"/>
      <c r="C523" s="11"/>
      <c r="E523" s="3"/>
      <c r="F523" s="1"/>
      <c r="G523" s="1"/>
    </row>
    <row r="524" spans="2:7" x14ac:dyDescent="0.25">
      <c r="B524" s="11"/>
      <c r="C524" s="11"/>
      <c r="E524" s="3"/>
      <c r="F524" s="1"/>
      <c r="G524" s="1"/>
    </row>
    <row r="525" spans="2:7" x14ac:dyDescent="0.25">
      <c r="B525" s="11"/>
      <c r="C525" s="11"/>
      <c r="E525" s="3"/>
      <c r="F525" s="1"/>
      <c r="G525" s="1"/>
    </row>
    <row r="526" spans="2:7" x14ac:dyDescent="0.25">
      <c r="B526" s="11"/>
      <c r="C526" s="11"/>
      <c r="E526" s="3"/>
      <c r="F526" s="1"/>
      <c r="G526" s="1"/>
    </row>
    <row r="527" spans="2:7" x14ac:dyDescent="0.25">
      <c r="B527" s="11"/>
      <c r="C527" s="11"/>
      <c r="E527" s="3"/>
      <c r="F527" s="1"/>
      <c r="G527" s="1"/>
    </row>
    <row r="528" spans="2:7" x14ac:dyDescent="0.25">
      <c r="B528" s="11"/>
      <c r="C528" s="11"/>
      <c r="E528" s="3"/>
      <c r="F528" s="1"/>
      <c r="G528" s="1"/>
    </row>
    <row r="529" spans="2:7" x14ac:dyDescent="0.25">
      <c r="B529" s="11"/>
      <c r="C529" s="11"/>
      <c r="E529" s="3"/>
      <c r="F529" s="1"/>
      <c r="G529" s="1"/>
    </row>
    <row r="530" spans="2:7" x14ac:dyDescent="0.25">
      <c r="B530" s="11"/>
      <c r="C530" s="11"/>
      <c r="E530" s="3"/>
      <c r="F530" s="1"/>
      <c r="G530" s="1"/>
    </row>
    <row r="531" spans="2:7" x14ac:dyDescent="0.25">
      <c r="B531" s="11"/>
      <c r="C531" s="11"/>
      <c r="E531" s="3"/>
      <c r="F531" s="1"/>
      <c r="G531" s="1"/>
    </row>
    <row r="532" spans="2:7" x14ac:dyDescent="0.25">
      <c r="B532" s="11"/>
      <c r="C532" s="11"/>
      <c r="E532" s="3"/>
      <c r="F532" s="1"/>
      <c r="G532" s="1"/>
    </row>
    <row r="533" spans="2:7" x14ac:dyDescent="0.25">
      <c r="B533" s="11"/>
      <c r="C533" s="11"/>
      <c r="E533" s="3"/>
      <c r="F533" s="1"/>
      <c r="G533" s="1"/>
    </row>
    <row r="534" spans="2:7" x14ac:dyDescent="0.25">
      <c r="B534" s="11"/>
      <c r="C534" s="11"/>
      <c r="E534" s="3"/>
      <c r="F534" s="1"/>
      <c r="G534" s="1"/>
    </row>
    <row r="535" spans="2:7" x14ac:dyDescent="0.25">
      <c r="B535" s="11"/>
      <c r="C535" s="11"/>
      <c r="E535" s="3"/>
      <c r="F535" s="1"/>
      <c r="G535" s="1"/>
    </row>
    <row r="536" spans="2:7" x14ac:dyDescent="0.25">
      <c r="B536" s="11"/>
      <c r="C536" s="11"/>
      <c r="E536" s="3"/>
      <c r="F536" s="1"/>
      <c r="G536" s="1"/>
    </row>
    <row r="537" spans="2:7" x14ac:dyDescent="0.25">
      <c r="B537" s="11"/>
      <c r="C537" s="11"/>
      <c r="E537" s="3"/>
      <c r="F537" s="1"/>
      <c r="G537" s="1"/>
    </row>
    <row r="538" spans="2:7" x14ac:dyDescent="0.25">
      <c r="B538" s="11"/>
      <c r="C538" s="11"/>
      <c r="E538" s="3"/>
      <c r="F538" s="1"/>
      <c r="G538" s="1"/>
    </row>
    <row r="539" spans="2:7" x14ac:dyDescent="0.25">
      <c r="B539" s="11"/>
      <c r="C539" s="11"/>
      <c r="E539" s="3"/>
      <c r="F539" s="1"/>
      <c r="G539" s="1"/>
    </row>
    <row r="540" spans="2:7" x14ac:dyDescent="0.25">
      <c r="B540" s="11"/>
      <c r="C540" s="11"/>
      <c r="E540" s="3"/>
      <c r="F540" s="1"/>
      <c r="G540" s="1"/>
    </row>
    <row r="541" spans="2:7" x14ac:dyDescent="0.25">
      <c r="B541" s="11"/>
      <c r="C541" s="11"/>
      <c r="E541" s="3"/>
      <c r="F541" s="1"/>
      <c r="G541" s="1"/>
    </row>
    <row r="542" spans="2:7" x14ac:dyDescent="0.25">
      <c r="B542" s="11"/>
      <c r="C542" s="11"/>
      <c r="E542" s="3"/>
      <c r="F542" s="1"/>
      <c r="G542" s="1"/>
    </row>
    <row r="543" spans="2:7" x14ac:dyDescent="0.25">
      <c r="E543" s="3"/>
      <c r="F543" s="1"/>
      <c r="G543" s="1"/>
    </row>
    <row r="544" spans="2:7" x14ac:dyDescent="0.25">
      <c r="E544" s="3"/>
      <c r="F544" s="1"/>
      <c r="G544" s="1"/>
    </row>
    <row r="545" spans="5:7" x14ac:dyDescent="0.25">
      <c r="E545" s="3"/>
      <c r="F545" s="1"/>
      <c r="G545" s="1"/>
    </row>
    <row r="546" spans="5:7" x14ac:dyDescent="0.25">
      <c r="E546" s="3"/>
      <c r="F546" s="1"/>
      <c r="G546" s="1"/>
    </row>
    <row r="547" spans="5:7" x14ac:dyDescent="0.25">
      <c r="E547" s="3"/>
      <c r="F547" s="1"/>
      <c r="G547" s="1"/>
    </row>
    <row r="548" spans="5:7" x14ac:dyDescent="0.25">
      <c r="F548" s="1"/>
      <c r="G548" s="1"/>
    </row>
    <row r="549" spans="5:7" x14ac:dyDescent="0.25">
      <c r="F549" s="1"/>
      <c r="G549" s="1"/>
    </row>
    <row r="550" spans="5:7" x14ac:dyDescent="0.25">
      <c r="F550" s="1"/>
      <c r="G550" s="1"/>
    </row>
    <row r="551" spans="5:7" x14ac:dyDescent="0.25">
      <c r="F551" s="1"/>
      <c r="G551" s="1"/>
    </row>
    <row r="552" spans="5:7" x14ac:dyDescent="0.25">
      <c r="F552" s="1"/>
      <c r="G552" s="1"/>
    </row>
    <row r="553" spans="5:7" x14ac:dyDescent="0.25">
      <c r="F553" s="1"/>
      <c r="G553" s="1"/>
    </row>
    <row r="554" spans="5:7" x14ac:dyDescent="0.25">
      <c r="F554" s="1"/>
      <c r="G554" s="1"/>
    </row>
    <row r="555" spans="5:7" x14ac:dyDescent="0.25">
      <c r="F555" s="1"/>
      <c r="G555" s="1"/>
    </row>
    <row r="556" spans="5:7" x14ac:dyDescent="0.25">
      <c r="F556" s="1"/>
      <c r="G556" s="1"/>
    </row>
    <row r="557" spans="5:7" x14ac:dyDescent="0.25">
      <c r="F557" s="1"/>
      <c r="G557" s="1"/>
    </row>
    <row r="558" spans="5:7" x14ac:dyDescent="0.25">
      <c r="F558" s="1"/>
      <c r="G558" s="1"/>
    </row>
    <row r="559" spans="5:7" x14ac:dyDescent="0.25">
      <c r="F559" s="1"/>
      <c r="G559" s="1"/>
    </row>
    <row r="560" spans="5:7" x14ac:dyDescent="0.25">
      <c r="F560" s="1"/>
      <c r="G560" s="1"/>
    </row>
    <row r="561" spans="6:7" x14ac:dyDescent="0.25">
      <c r="F561" s="1"/>
      <c r="G561" s="1"/>
    </row>
    <row r="562" spans="6:7" x14ac:dyDescent="0.25">
      <c r="F562" s="1"/>
      <c r="G562" s="1"/>
    </row>
    <row r="563" spans="6:7" x14ac:dyDescent="0.25">
      <c r="F563" s="1"/>
      <c r="G563" s="1"/>
    </row>
    <row r="564" spans="6:7" x14ac:dyDescent="0.25">
      <c r="F564" s="1"/>
      <c r="G564" s="1"/>
    </row>
    <row r="565" spans="6:7" x14ac:dyDescent="0.25">
      <c r="F565" s="1"/>
      <c r="G565" s="1"/>
    </row>
    <row r="566" spans="6:7" x14ac:dyDescent="0.25">
      <c r="F566" s="1"/>
      <c r="G566" s="1"/>
    </row>
    <row r="567" spans="6:7" x14ac:dyDescent="0.25">
      <c r="F567" s="1"/>
      <c r="G567" s="1"/>
    </row>
    <row r="568" spans="6:7" x14ac:dyDescent="0.25">
      <c r="F568" s="1"/>
      <c r="G568" s="1"/>
    </row>
    <row r="569" spans="6:7" x14ac:dyDescent="0.25">
      <c r="F569" s="1"/>
      <c r="G569" s="1"/>
    </row>
    <row r="570" spans="6:7" x14ac:dyDescent="0.25">
      <c r="F570" s="1"/>
      <c r="G570" s="1"/>
    </row>
    <row r="571" spans="6:7" x14ac:dyDescent="0.25">
      <c r="F571" s="1"/>
      <c r="G571" s="1"/>
    </row>
    <row r="572" spans="6:7" x14ac:dyDescent="0.25">
      <c r="F572" s="1"/>
      <c r="G572" s="1"/>
    </row>
    <row r="573" spans="6:7" x14ac:dyDescent="0.25">
      <c r="F573" s="1"/>
      <c r="G573" s="1"/>
    </row>
    <row r="574" spans="6:7" x14ac:dyDescent="0.25">
      <c r="F574" s="1"/>
      <c r="G574" s="1"/>
    </row>
    <row r="575" spans="6:7" x14ac:dyDescent="0.25">
      <c r="F575" s="1"/>
      <c r="G575" s="1"/>
    </row>
    <row r="576" spans="6:7" x14ac:dyDescent="0.25">
      <c r="F576" s="1"/>
      <c r="G576" s="1"/>
    </row>
    <row r="577" spans="6:7" x14ac:dyDescent="0.25">
      <c r="F577" s="1"/>
      <c r="G577" s="1"/>
    </row>
    <row r="578" spans="6:7" x14ac:dyDescent="0.25">
      <c r="F578" s="1"/>
      <c r="G578" s="1"/>
    </row>
    <row r="579" spans="6:7" x14ac:dyDescent="0.25">
      <c r="F579" s="1"/>
      <c r="G579" s="1"/>
    </row>
    <row r="580" spans="6:7" x14ac:dyDescent="0.25">
      <c r="F580" s="1"/>
      <c r="G580" s="1"/>
    </row>
    <row r="581" spans="6:7" x14ac:dyDescent="0.25">
      <c r="F581" s="1"/>
      <c r="G581" s="1"/>
    </row>
    <row r="582" spans="6:7" x14ac:dyDescent="0.25">
      <c r="F582" s="1"/>
      <c r="G582" s="1"/>
    </row>
    <row r="583" spans="6:7" x14ac:dyDescent="0.25">
      <c r="F583" s="1"/>
      <c r="G583" s="1"/>
    </row>
    <row r="584" spans="6:7" x14ac:dyDescent="0.25">
      <c r="F584" s="1"/>
      <c r="G584" s="1"/>
    </row>
    <row r="585" spans="6:7" x14ac:dyDescent="0.25">
      <c r="F585" s="1"/>
      <c r="G585" s="1"/>
    </row>
    <row r="586" spans="6:7" x14ac:dyDescent="0.25">
      <c r="F586" s="1"/>
      <c r="G586" s="1"/>
    </row>
    <row r="587" spans="6:7" x14ac:dyDescent="0.25">
      <c r="F587" s="1"/>
      <c r="G587" s="1"/>
    </row>
    <row r="588" spans="6:7" x14ac:dyDescent="0.25">
      <c r="F588" s="1"/>
      <c r="G588" s="1"/>
    </row>
    <row r="589" spans="6:7" x14ac:dyDescent="0.25">
      <c r="F589" s="1"/>
      <c r="G589" s="1"/>
    </row>
    <row r="590" spans="6:7" x14ac:dyDescent="0.25">
      <c r="F590" s="1"/>
      <c r="G590" s="1"/>
    </row>
    <row r="591" spans="6:7" x14ac:dyDescent="0.25">
      <c r="F591" s="1"/>
      <c r="G591" s="1"/>
    </row>
    <row r="592" spans="6:7" x14ac:dyDescent="0.25">
      <c r="F592" s="1"/>
      <c r="G592" s="1"/>
    </row>
    <row r="593" spans="1:9" x14ac:dyDescent="0.25">
      <c r="F593" s="1"/>
      <c r="G593" s="1"/>
    </row>
    <row r="594" spans="1:9" x14ac:dyDescent="0.25">
      <c r="F594" s="1"/>
      <c r="G594" s="1"/>
    </row>
    <row r="595" spans="1:9" x14ac:dyDescent="0.25">
      <c r="F595" s="1"/>
      <c r="G595" s="1"/>
    </row>
    <row r="596" spans="1:9" x14ac:dyDescent="0.25">
      <c r="F596" s="1"/>
      <c r="G596" s="1"/>
    </row>
    <row r="597" spans="1:9" x14ac:dyDescent="0.25">
      <c r="F597" s="1"/>
      <c r="G597" s="1"/>
    </row>
    <row r="598" spans="1:9" x14ac:dyDescent="0.25">
      <c r="F598" s="1"/>
      <c r="G598" s="1"/>
    </row>
    <row r="599" spans="1:9" s="2" customFormat="1" x14ac:dyDescent="0.25">
      <c r="A599"/>
      <c r="B599"/>
      <c r="C599"/>
      <c r="D599"/>
      <c r="E599"/>
      <c r="F599" s="1"/>
      <c r="G599" s="1"/>
      <c r="H599" s="16"/>
      <c r="I599"/>
    </row>
    <row r="600" spans="1:9" s="2" customFormat="1" x14ac:dyDescent="0.25">
      <c r="A600"/>
      <c r="B600"/>
      <c r="C600"/>
      <c r="D600"/>
      <c r="E600"/>
      <c r="F600" s="1"/>
      <c r="G600" s="1"/>
      <c r="H600" s="16"/>
      <c r="I600"/>
    </row>
    <row r="601" spans="1:9" s="2" customFormat="1" x14ac:dyDescent="0.25">
      <c r="A601"/>
      <c r="B601"/>
      <c r="C601"/>
      <c r="D601"/>
      <c r="E601"/>
      <c r="F601" s="1"/>
      <c r="G601" s="1"/>
      <c r="H601" s="16"/>
      <c r="I601"/>
    </row>
    <row r="602" spans="1:9" s="2" customFormat="1" x14ac:dyDescent="0.25">
      <c r="A602"/>
      <c r="B602"/>
      <c r="C602"/>
      <c r="D602"/>
      <c r="E602"/>
      <c r="F602" s="1"/>
      <c r="G602" s="1"/>
      <c r="H602" s="16"/>
      <c r="I602"/>
    </row>
    <row r="603" spans="1:9" s="2" customFormat="1" x14ac:dyDescent="0.25">
      <c r="A603"/>
      <c r="B603"/>
      <c r="C603"/>
      <c r="D603"/>
      <c r="E603"/>
      <c r="F603" s="1"/>
      <c r="G603" s="1"/>
      <c r="H603" s="16"/>
      <c r="I603"/>
    </row>
    <row r="604" spans="1:9" s="2" customFormat="1" x14ac:dyDescent="0.25">
      <c r="A604"/>
      <c r="B604"/>
      <c r="C604"/>
      <c r="D604"/>
      <c r="E604"/>
      <c r="F604" s="1"/>
      <c r="G604" s="1"/>
      <c r="H604" s="16"/>
      <c r="I604"/>
    </row>
    <row r="605" spans="1:9" s="2" customFormat="1" x14ac:dyDescent="0.25">
      <c r="A605"/>
      <c r="B605"/>
      <c r="C605"/>
      <c r="D605"/>
      <c r="E605"/>
      <c r="F605" s="1"/>
      <c r="G605" s="1"/>
      <c r="H605" s="16"/>
      <c r="I605"/>
    </row>
    <row r="606" spans="1:9" s="2" customFormat="1" x14ac:dyDescent="0.25">
      <c r="A606"/>
      <c r="B606"/>
      <c r="C606"/>
      <c r="D606"/>
      <c r="E606"/>
      <c r="F606" s="1"/>
      <c r="G606" s="1"/>
      <c r="H606" s="16"/>
      <c r="I606"/>
    </row>
    <row r="607" spans="1:9" s="2" customFormat="1" x14ac:dyDescent="0.25">
      <c r="A607"/>
      <c r="B607"/>
      <c r="C607"/>
      <c r="D607"/>
      <c r="E607"/>
      <c r="F607" s="1"/>
      <c r="G607" s="1"/>
      <c r="H607" s="16"/>
      <c r="I607"/>
    </row>
    <row r="608" spans="1:9" s="2" customFormat="1" x14ac:dyDescent="0.25">
      <c r="A608"/>
      <c r="B608"/>
      <c r="C608"/>
      <c r="D608"/>
      <c r="E608"/>
      <c r="F608" s="1"/>
      <c r="G608" s="1"/>
      <c r="H608" s="16"/>
      <c r="I608" s="1"/>
    </row>
    <row r="609" spans="1:9" s="2" customFormat="1" x14ac:dyDescent="0.25">
      <c r="A609"/>
      <c r="B609"/>
      <c r="C609"/>
      <c r="D609"/>
      <c r="E609"/>
      <c r="F609" s="1"/>
      <c r="G609" s="1"/>
      <c r="H609" s="16"/>
      <c r="I609"/>
    </row>
    <row r="610" spans="1:9" s="2" customFormat="1" x14ac:dyDescent="0.25">
      <c r="A610"/>
      <c r="B610"/>
      <c r="C610"/>
      <c r="D610"/>
      <c r="E610"/>
      <c r="F610" s="1"/>
      <c r="G610" s="1"/>
      <c r="H610" s="16"/>
      <c r="I610"/>
    </row>
    <row r="611" spans="1:9" s="2" customFormat="1" x14ac:dyDescent="0.25">
      <c r="A611"/>
      <c r="B611"/>
      <c r="C611"/>
      <c r="D611"/>
      <c r="E611"/>
      <c r="F611" s="1"/>
      <c r="G611" s="1"/>
      <c r="H611" s="16"/>
      <c r="I611" s="1"/>
    </row>
    <row r="612" spans="1:9" s="2" customFormat="1" x14ac:dyDescent="0.25">
      <c r="A612"/>
      <c r="B612"/>
      <c r="C612"/>
      <c r="D612"/>
      <c r="E612"/>
      <c r="F612" s="1"/>
      <c r="G612" s="1"/>
      <c r="H612" s="16"/>
      <c r="I612"/>
    </row>
    <row r="613" spans="1:9" s="2" customFormat="1" x14ac:dyDescent="0.25">
      <c r="A613"/>
      <c r="B613"/>
      <c r="C613"/>
      <c r="D613"/>
      <c r="E613"/>
      <c r="F613" s="1"/>
      <c r="G613" s="1"/>
      <c r="H613" s="16"/>
      <c r="I613"/>
    </row>
    <row r="614" spans="1:9" s="2" customFormat="1" x14ac:dyDescent="0.25">
      <c r="A614"/>
      <c r="B614"/>
      <c r="C614"/>
      <c r="D614"/>
      <c r="E614"/>
      <c r="F614" s="1"/>
      <c r="G614" s="1"/>
      <c r="H614" s="16"/>
      <c r="I614"/>
    </row>
    <row r="615" spans="1:9" x14ac:dyDescent="0.25">
      <c r="F615" s="1"/>
      <c r="G615" s="1"/>
    </row>
    <row r="616" spans="1:9" x14ac:dyDescent="0.25">
      <c r="F616" s="1"/>
      <c r="G616" s="1"/>
    </row>
    <row r="617" spans="1:9" x14ac:dyDescent="0.25">
      <c r="F617" s="1"/>
      <c r="G617" s="1"/>
    </row>
    <row r="618" spans="1:9" x14ac:dyDescent="0.25">
      <c r="F618" s="1"/>
      <c r="G618" s="1"/>
    </row>
    <row r="619" spans="1:9" x14ac:dyDescent="0.25">
      <c r="F619" s="1"/>
      <c r="G619" s="1"/>
    </row>
    <row r="620" spans="1:9" x14ac:dyDescent="0.25">
      <c r="F620" s="1"/>
      <c r="G620" s="1"/>
    </row>
    <row r="621" spans="1:9" x14ac:dyDescent="0.25">
      <c r="F621" s="1"/>
      <c r="G621" s="1"/>
    </row>
    <row r="622" spans="1:9" x14ac:dyDescent="0.25">
      <c r="F622" s="1"/>
      <c r="G622" s="1"/>
    </row>
    <row r="623" spans="1:9" x14ac:dyDescent="0.25">
      <c r="F623" s="1"/>
      <c r="G623" s="1"/>
    </row>
    <row r="624" spans="1:9" x14ac:dyDescent="0.25">
      <c r="F624" s="1"/>
      <c r="G624" s="1"/>
    </row>
    <row r="625" spans="6:7" x14ac:dyDescent="0.25">
      <c r="F625" s="1"/>
      <c r="G625" s="1"/>
    </row>
    <row r="626" spans="6:7" x14ac:dyDescent="0.25">
      <c r="F626" s="1"/>
      <c r="G626" s="1"/>
    </row>
    <row r="627" spans="6:7" x14ac:dyDescent="0.25">
      <c r="F627" s="1"/>
      <c r="G627" s="1"/>
    </row>
    <row r="628" spans="6:7" x14ac:dyDescent="0.25">
      <c r="F628" s="1"/>
      <c r="G628" s="1"/>
    </row>
    <row r="629" spans="6:7" x14ac:dyDescent="0.25">
      <c r="F629" s="1"/>
      <c r="G629" s="1"/>
    </row>
    <row r="630" spans="6:7" x14ac:dyDescent="0.25">
      <c r="F630" s="1"/>
      <c r="G630" s="1"/>
    </row>
    <row r="631" spans="6:7" x14ac:dyDescent="0.25">
      <c r="F631" s="1"/>
      <c r="G631" s="1"/>
    </row>
    <row r="632" spans="6:7" x14ac:dyDescent="0.25">
      <c r="F632" s="1"/>
      <c r="G632" s="1"/>
    </row>
    <row r="633" spans="6:7" x14ac:dyDescent="0.25">
      <c r="F633" s="1"/>
      <c r="G633" s="1"/>
    </row>
    <row r="634" spans="6:7" x14ac:dyDescent="0.25">
      <c r="F634" s="1"/>
      <c r="G634" s="1"/>
    </row>
    <row r="635" spans="6:7" x14ac:dyDescent="0.25">
      <c r="F635" s="1"/>
      <c r="G635" s="1"/>
    </row>
    <row r="636" spans="6:7" x14ac:dyDescent="0.25">
      <c r="F636" s="1"/>
      <c r="G636" s="1"/>
    </row>
    <row r="637" spans="6:7" x14ac:dyDescent="0.25">
      <c r="F637" s="1"/>
      <c r="G637" s="1"/>
    </row>
    <row r="638" spans="6:7" x14ac:dyDescent="0.25">
      <c r="F638" s="1"/>
      <c r="G638" s="1"/>
    </row>
    <row r="639" spans="6:7" x14ac:dyDescent="0.25">
      <c r="F639" s="1"/>
      <c r="G639" s="1"/>
    </row>
    <row r="640" spans="6:7" x14ac:dyDescent="0.25">
      <c r="F640" s="1"/>
      <c r="G640" s="1"/>
    </row>
    <row r="641" spans="6:7" x14ac:dyDescent="0.25">
      <c r="F641" s="1"/>
      <c r="G641" s="1"/>
    </row>
    <row r="642" spans="6:7" x14ac:dyDescent="0.25">
      <c r="F642" s="1"/>
      <c r="G642" s="1"/>
    </row>
    <row r="643" spans="6:7" x14ac:dyDescent="0.25">
      <c r="F643" s="1"/>
      <c r="G643" s="1"/>
    </row>
    <row r="644" spans="6:7" x14ac:dyDescent="0.25">
      <c r="F644" s="1"/>
      <c r="G644" s="1"/>
    </row>
    <row r="645" spans="6:7" x14ac:dyDescent="0.25">
      <c r="F645" s="1"/>
      <c r="G645" s="1"/>
    </row>
    <row r="646" spans="6:7" x14ac:dyDescent="0.25">
      <c r="F646" s="1"/>
      <c r="G646" s="1"/>
    </row>
    <row r="647" spans="6:7" x14ac:dyDescent="0.25">
      <c r="F647" s="1"/>
      <c r="G647" s="1"/>
    </row>
    <row r="648" spans="6:7" x14ac:dyDescent="0.25">
      <c r="F648" s="1"/>
      <c r="G648" s="1"/>
    </row>
    <row r="649" spans="6:7" x14ac:dyDescent="0.25">
      <c r="F649" s="1"/>
      <c r="G649" s="1"/>
    </row>
    <row r="650" spans="6:7" x14ac:dyDescent="0.25">
      <c r="F650" s="1"/>
      <c r="G650" s="1"/>
    </row>
    <row r="651" spans="6:7" x14ac:dyDescent="0.25">
      <c r="F651" s="1"/>
      <c r="G651" s="1"/>
    </row>
    <row r="652" spans="6:7" x14ac:dyDescent="0.25">
      <c r="F652" s="1"/>
      <c r="G652" s="1"/>
    </row>
    <row r="653" spans="6:7" x14ac:dyDescent="0.25">
      <c r="F653" s="1"/>
      <c r="G653" s="1"/>
    </row>
    <row r="654" spans="6:7" x14ac:dyDescent="0.25">
      <c r="F654" s="1"/>
      <c r="G654" s="1"/>
    </row>
    <row r="655" spans="6:7" x14ac:dyDescent="0.25">
      <c r="F655" s="1"/>
      <c r="G655" s="1"/>
    </row>
    <row r="656" spans="6:7" x14ac:dyDescent="0.25">
      <c r="F656" s="1"/>
      <c r="G656" s="1"/>
    </row>
    <row r="657" spans="6:7" x14ac:dyDescent="0.25">
      <c r="F657" s="1"/>
      <c r="G657" s="1"/>
    </row>
    <row r="658" spans="6:7" x14ac:dyDescent="0.25">
      <c r="F658" s="1"/>
      <c r="G658" s="1"/>
    </row>
    <row r="659" spans="6:7" x14ac:dyDescent="0.25">
      <c r="F659" s="1"/>
      <c r="G659" s="1"/>
    </row>
    <row r="660" spans="6:7" x14ac:dyDescent="0.25">
      <c r="F660" s="1"/>
      <c r="G660" s="1"/>
    </row>
    <row r="661" spans="6:7" x14ac:dyDescent="0.25">
      <c r="F661" s="1"/>
      <c r="G661" s="1"/>
    </row>
    <row r="662" spans="6:7" x14ac:dyDescent="0.25">
      <c r="F662" s="1"/>
      <c r="G662" s="1"/>
    </row>
    <row r="663" spans="6:7" x14ac:dyDescent="0.25">
      <c r="F663" s="1"/>
      <c r="G663" s="1"/>
    </row>
    <row r="664" spans="6:7" x14ac:dyDescent="0.25">
      <c r="F664" s="1"/>
      <c r="G664" s="1"/>
    </row>
    <row r="665" spans="6:7" x14ac:dyDescent="0.25">
      <c r="F665" s="1"/>
      <c r="G665" s="1"/>
    </row>
    <row r="666" spans="6:7" x14ac:dyDescent="0.25">
      <c r="F666" s="1"/>
      <c r="G666" s="1"/>
    </row>
    <row r="667" spans="6:7" x14ac:dyDescent="0.25">
      <c r="F667" s="1"/>
      <c r="G667" s="1"/>
    </row>
    <row r="668" spans="6:7" x14ac:dyDescent="0.25">
      <c r="F668" s="1"/>
      <c r="G668" s="1"/>
    </row>
    <row r="669" spans="6:7" x14ac:dyDescent="0.25">
      <c r="F669" s="1"/>
      <c r="G669" s="1"/>
    </row>
    <row r="670" spans="6:7" x14ac:dyDescent="0.25">
      <c r="F670" s="1"/>
      <c r="G670" s="1"/>
    </row>
    <row r="671" spans="6:7" x14ac:dyDescent="0.25">
      <c r="F671" s="1"/>
      <c r="G671" s="1"/>
    </row>
  </sheetData>
  <autoFilter ref="A8:H403" xr:uid="{00000000-0009-0000-0000-000000000000}"/>
  <sortState xmlns:xlrd2="http://schemas.microsoft.com/office/spreadsheetml/2017/richdata2" ref="A9:O399">
    <sortCondition ref="E9:E399"/>
  </sortState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71"/>
  <sheetViews>
    <sheetView tabSelected="1" workbookViewId="0">
      <selection activeCell="G10" sqref="G10"/>
    </sheetView>
  </sheetViews>
  <sheetFormatPr defaultRowHeight="15" x14ac:dyDescent="0.25"/>
  <cols>
    <col min="1" max="1" width="13.140625" bestFit="1" customWidth="1"/>
    <col min="2" max="2" width="28.85546875" style="44" bestFit="1" customWidth="1"/>
    <col min="4" max="4" width="34.5703125" bestFit="1" customWidth="1"/>
    <col min="5" max="5" width="14.5703125" customWidth="1"/>
  </cols>
  <sheetData>
    <row r="2" spans="1:5" x14ac:dyDescent="0.25">
      <c r="A2" t="s">
        <v>833</v>
      </c>
    </row>
    <row r="3" spans="1:5" x14ac:dyDescent="0.25">
      <c r="A3" s="38" t="s">
        <v>684</v>
      </c>
      <c r="B3" s="45" t="s">
        <v>703</v>
      </c>
      <c r="D3" t="s">
        <v>834</v>
      </c>
    </row>
    <row r="4" spans="1:5" x14ac:dyDescent="0.25">
      <c r="A4" s="12" t="s">
        <v>711</v>
      </c>
      <c r="B4" s="45">
        <v>489495.93999999994</v>
      </c>
      <c r="D4" s="12"/>
      <c r="E4" s="45"/>
    </row>
    <row r="5" spans="1:5" x14ac:dyDescent="0.25">
      <c r="A5" s="12" t="s">
        <v>712</v>
      </c>
      <c r="B5" s="45">
        <v>2654706.13</v>
      </c>
      <c r="D5" s="12"/>
      <c r="E5" s="45"/>
    </row>
    <row r="6" spans="1:5" x14ac:dyDescent="0.25">
      <c r="A6" s="12" t="s">
        <v>713</v>
      </c>
      <c r="B6" s="45">
        <v>258941.91</v>
      </c>
      <c r="D6" s="12"/>
      <c r="E6" s="46"/>
    </row>
    <row r="7" spans="1:5" x14ac:dyDescent="0.25">
      <c r="A7" s="12" t="s">
        <v>704</v>
      </c>
      <c r="B7" s="45">
        <v>0.2</v>
      </c>
      <c r="D7" s="12"/>
      <c r="E7" s="45"/>
    </row>
    <row r="8" spans="1:5" x14ac:dyDescent="0.25">
      <c r="A8" s="12" t="s">
        <v>715</v>
      </c>
      <c r="B8" s="45">
        <v>3545288.34</v>
      </c>
      <c r="D8" s="12"/>
      <c r="E8" s="45"/>
    </row>
    <row r="9" spans="1:5" x14ac:dyDescent="0.25">
      <c r="A9" s="12" t="s">
        <v>714</v>
      </c>
      <c r="B9" s="45">
        <v>-20000</v>
      </c>
      <c r="D9" s="12"/>
      <c r="E9" s="45"/>
    </row>
    <row r="10" spans="1:5" x14ac:dyDescent="0.25">
      <c r="A10" s="12" t="s">
        <v>718</v>
      </c>
      <c r="B10" s="45">
        <v>114014.04</v>
      </c>
      <c r="D10" s="12"/>
      <c r="E10" s="45"/>
    </row>
    <row r="11" spans="1:5" x14ac:dyDescent="0.25">
      <c r="A11" s="12" t="s">
        <v>716</v>
      </c>
      <c r="B11" s="45">
        <v>431949.91</v>
      </c>
      <c r="D11" s="12"/>
      <c r="E11" s="45"/>
    </row>
    <row r="12" spans="1:5" x14ac:dyDescent="0.25">
      <c r="A12" s="12" t="s">
        <v>717</v>
      </c>
      <c r="B12" s="45">
        <v>956.34</v>
      </c>
      <c r="D12" s="12"/>
      <c r="E12" s="45"/>
    </row>
    <row r="13" spans="1:5" x14ac:dyDescent="0.25">
      <c r="A13" s="12" t="s">
        <v>739</v>
      </c>
      <c r="B13" s="45">
        <v>-24151.209999999992</v>
      </c>
      <c r="D13" s="12"/>
      <c r="E13" s="45"/>
    </row>
    <row r="14" spans="1:5" x14ac:dyDescent="0.25">
      <c r="A14" s="12" t="s">
        <v>740</v>
      </c>
      <c r="B14" s="45">
        <v>15081.81</v>
      </c>
      <c r="D14" s="12"/>
      <c r="E14" s="45"/>
    </row>
    <row r="15" spans="1:5" x14ac:dyDescent="0.25">
      <c r="A15" s="12" t="s">
        <v>919</v>
      </c>
      <c r="B15" s="45">
        <v>-82.22</v>
      </c>
      <c r="D15" s="12"/>
      <c r="E15" s="45"/>
    </row>
    <row r="16" spans="1:5" x14ac:dyDescent="0.25">
      <c r="A16" s="12" t="s">
        <v>741</v>
      </c>
      <c r="B16" s="45">
        <v>17074.34</v>
      </c>
      <c r="D16" s="12"/>
      <c r="E16" s="45"/>
    </row>
    <row r="17" spans="1:5" x14ac:dyDescent="0.25">
      <c r="A17" s="12" t="s">
        <v>743</v>
      </c>
      <c r="B17" s="45">
        <v>1659999.44</v>
      </c>
      <c r="D17" s="12"/>
      <c r="E17" s="45"/>
    </row>
    <row r="18" spans="1:5" x14ac:dyDescent="0.25">
      <c r="A18" s="12" t="s">
        <v>742</v>
      </c>
      <c r="B18" s="45">
        <v>-12164.779999999999</v>
      </c>
      <c r="D18" s="12"/>
      <c r="E18" s="45"/>
    </row>
    <row r="19" spans="1:5" x14ac:dyDescent="0.25">
      <c r="A19" s="12" t="s">
        <v>744</v>
      </c>
      <c r="B19" s="45">
        <v>-707099.7699999999</v>
      </c>
      <c r="D19" s="12"/>
      <c r="E19" s="45"/>
    </row>
    <row r="20" spans="1:5" x14ac:dyDescent="0.25">
      <c r="A20" s="12" t="s">
        <v>761</v>
      </c>
      <c r="B20" s="45">
        <v>107726.14</v>
      </c>
      <c r="D20" s="12"/>
      <c r="E20" s="45"/>
    </row>
    <row r="21" spans="1:5" x14ac:dyDescent="0.25">
      <c r="A21" s="12" t="s">
        <v>762</v>
      </c>
      <c r="B21" s="45">
        <v>191743.06</v>
      </c>
      <c r="D21" s="12"/>
      <c r="E21" s="45"/>
    </row>
    <row r="22" spans="1:5" x14ac:dyDescent="0.25">
      <c r="A22" s="12" t="s">
        <v>745</v>
      </c>
      <c r="B22" s="45">
        <v>-292144.38</v>
      </c>
      <c r="D22" s="12"/>
      <c r="E22" s="45"/>
    </row>
    <row r="23" spans="1:5" x14ac:dyDescent="0.25">
      <c r="A23" s="12" t="s">
        <v>763</v>
      </c>
      <c r="B23" s="45">
        <v>-1084833.56</v>
      </c>
      <c r="D23" s="12"/>
      <c r="E23" s="45"/>
    </row>
    <row r="24" spans="1:5" x14ac:dyDescent="0.25">
      <c r="A24" s="12" t="s">
        <v>995</v>
      </c>
      <c r="B24" s="45">
        <v>-32755.83</v>
      </c>
      <c r="D24" s="12"/>
      <c r="E24" s="45"/>
    </row>
    <row r="25" spans="1:5" x14ac:dyDescent="0.25">
      <c r="A25" s="12" t="s">
        <v>710</v>
      </c>
      <c r="B25" s="45">
        <v>-20827.069999999978</v>
      </c>
      <c r="D25" s="12"/>
      <c r="E25" s="45"/>
    </row>
    <row r="26" spans="1:5" x14ac:dyDescent="0.25">
      <c r="A26" s="12" t="s">
        <v>832</v>
      </c>
      <c r="B26" s="45">
        <v>452123.21</v>
      </c>
      <c r="D26" s="12"/>
      <c r="E26" s="45"/>
    </row>
    <row r="27" spans="1:5" x14ac:dyDescent="0.25">
      <c r="A27" s="12" t="s">
        <v>719</v>
      </c>
      <c r="B27" s="45">
        <v>219283.87</v>
      </c>
      <c r="D27" s="12"/>
      <c r="E27" s="45"/>
    </row>
    <row r="28" spans="1:5" x14ac:dyDescent="0.25">
      <c r="A28" s="12" t="s">
        <v>720</v>
      </c>
      <c r="B28" s="45">
        <v>1099984.06</v>
      </c>
      <c r="D28" s="12"/>
      <c r="E28" s="45"/>
    </row>
    <row r="29" spans="1:5" x14ac:dyDescent="0.25">
      <c r="A29" s="12" t="s">
        <v>721</v>
      </c>
      <c r="B29" s="45">
        <v>3602407.37</v>
      </c>
      <c r="D29" s="12"/>
      <c r="E29" s="45"/>
    </row>
    <row r="30" spans="1:5" x14ac:dyDescent="0.25">
      <c r="A30" s="12" t="s">
        <v>722</v>
      </c>
      <c r="B30" s="45">
        <v>3757506.47</v>
      </c>
      <c r="D30" s="12"/>
      <c r="E30" s="45"/>
    </row>
    <row r="31" spans="1:5" x14ac:dyDescent="0.25">
      <c r="A31" s="12" t="s">
        <v>723</v>
      </c>
      <c r="B31" s="45">
        <v>5823161.71</v>
      </c>
      <c r="D31" s="12"/>
      <c r="E31" s="45"/>
    </row>
    <row r="32" spans="1:5" x14ac:dyDescent="0.25">
      <c r="A32" s="12" t="s">
        <v>724</v>
      </c>
      <c r="B32" s="45">
        <v>878487.47</v>
      </c>
      <c r="D32" s="12"/>
      <c r="E32" s="45"/>
    </row>
    <row r="33" spans="1:5" x14ac:dyDescent="0.25">
      <c r="A33" s="12" t="s">
        <v>725</v>
      </c>
      <c r="B33" s="45">
        <v>2023126.36</v>
      </c>
      <c r="D33" s="12"/>
      <c r="E33" s="45"/>
    </row>
    <row r="34" spans="1:5" x14ac:dyDescent="0.25">
      <c r="A34" s="12" t="s">
        <v>726</v>
      </c>
      <c r="B34" s="45">
        <v>3701076.15</v>
      </c>
      <c r="D34" s="12"/>
      <c r="E34" s="45"/>
    </row>
    <row r="35" spans="1:5" x14ac:dyDescent="0.25">
      <c r="A35" s="12" t="s">
        <v>727</v>
      </c>
      <c r="B35" s="45">
        <v>1166931.99</v>
      </c>
      <c r="D35" s="12"/>
      <c r="E35" s="45"/>
    </row>
    <row r="36" spans="1:5" x14ac:dyDescent="0.25">
      <c r="A36" s="12" t="s">
        <v>728</v>
      </c>
      <c r="B36" s="45">
        <v>2524906.36</v>
      </c>
      <c r="D36" s="12"/>
      <c r="E36" s="45"/>
    </row>
    <row r="37" spans="1:5" x14ac:dyDescent="0.25">
      <c r="A37" s="12" t="s">
        <v>729</v>
      </c>
      <c r="B37" s="45">
        <v>806.79</v>
      </c>
      <c r="D37" s="12"/>
      <c r="E37" s="45"/>
    </row>
    <row r="38" spans="1:5" x14ac:dyDescent="0.25">
      <c r="A38" s="12" t="s">
        <v>730</v>
      </c>
      <c r="B38" s="45">
        <v>77051.98</v>
      </c>
      <c r="D38" s="12"/>
      <c r="E38" s="45"/>
    </row>
    <row r="39" spans="1:5" x14ac:dyDescent="0.25">
      <c r="A39" s="12" t="s">
        <v>731</v>
      </c>
      <c r="B39" s="45">
        <v>168090.25</v>
      </c>
      <c r="D39" s="12"/>
      <c r="E39" s="45"/>
    </row>
    <row r="40" spans="1:5" x14ac:dyDescent="0.25">
      <c r="A40" s="12" t="s">
        <v>732</v>
      </c>
      <c r="B40" s="45">
        <v>1024986.22</v>
      </c>
      <c r="D40" s="12"/>
      <c r="E40" s="45"/>
    </row>
    <row r="41" spans="1:5" x14ac:dyDescent="0.25">
      <c r="A41" s="12" t="s">
        <v>733</v>
      </c>
      <c r="B41" s="45">
        <v>526910.09</v>
      </c>
      <c r="D41" s="12"/>
      <c r="E41" s="45"/>
    </row>
    <row r="42" spans="1:5" x14ac:dyDescent="0.25">
      <c r="A42" s="12" t="s">
        <v>734</v>
      </c>
      <c r="B42" s="45">
        <v>15571.68</v>
      </c>
      <c r="D42" s="12"/>
      <c r="E42" s="45"/>
    </row>
    <row r="43" spans="1:5" x14ac:dyDescent="0.25">
      <c r="A43" s="12" t="s">
        <v>735</v>
      </c>
      <c r="B43" s="45">
        <v>349735.72</v>
      </c>
      <c r="D43" s="12"/>
      <c r="E43" s="45"/>
    </row>
    <row r="44" spans="1:5" x14ac:dyDescent="0.25">
      <c r="A44" s="12" t="s">
        <v>736</v>
      </c>
      <c r="B44" s="45">
        <v>394110.81</v>
      </c>
      <c r="D44" s="12"/>
      <c r="E44" s="45"/>
    </row>
    <row r="45" spans="1:5" x14ac:dyDescent="0.25">
      <c r="A45" s="12" t="s">
        <v>755</v>
      </c>
      <c r="B45" s="45">
        <v>-3188074.52</v>
      </c>
      <c r="D45" s="12"/>
      <c r="E45" s="45"/>
    </row>
    <row r="46" spans="1:5" x14ac:dyDescent="0.25">
      <c r="A46" s="12" t="s">
        <v>917</v>
      </c>
      <c r="B46" s="45">
        <v>479661.92</v>
      </c>
      <c r="D46" s="12"/>
      <c r="E46" s="45"/>
    </row>
    <row r="47" spans="1:5" x14ac:dyDescent="0.25">
      <c r="A47" s="12" t="s">
        <v>737</v>
      </c>
      <c r="B47" s="45">
        <v>36217.79</v>
      </c>
      <c r="D47" s="12"/>
      <c r="E47" s="45"/>
    </row>
    <row r="48" spans="1:5" x14ac:dyDescent="0.25">
      <c r="A48" s="12" t="s">
        <v>738</v>
      </c>
      <c r="B48" s="45">
        <v>-5785956.209999999</v>
      </c>
      <c r="D48" s="12"/>
      <c r="E48" s="45"/>
    </row>
    <row r="49" spans="1:5" x14ac:dyDescent="0.25">
      <c r="A49" s="12" t="s">
        <v>998</v>
      </c>
      <c r="B49" s="45">
        <v>-8450.82</v>
      </c>
      <c r="D49" s="12"/>
      <c r="E49" s="45"/>
    </row>
    <row r="50" spans="1:5" x14ac:dyDescent="0.25">
      <c r="A50" s="12" t="s">
        <v>746</v>
      </c>
      <c r="B50" s="45">
        <v>-3632427.15</v>
      </c>
      <c r="D50" s="12"/>
      <c r="E50" s="45"/>
    </row>
    <row r="51" spans="1:5" x14ac:dyDescent="0.25">
      <c r="A51" s="12" t="s">
        <v>747</v>
      </c>
      <c r="B51" s="45">
        <v>-227087.07</v>
      </c>
      <c r="D51" s="12"/>
      <c r="E51" s="45"/>
    </row>
    <row r="52" spans="1:5" x14ac:dyDescent="0.25">
      <c r="A52" s="12" t="s">
        <v>751</v>
      </c>
      <c r="B52" s="45">
        <v>-26196.699999999997</v>
      </c>
      <c r="D52" s="12"/>
      <c r="E52" s="45"/>
    </row>
    <row r="53" spans="1:5" x14ac:dyDescent="0.25">
      <c r="A53" s="12" t="s">
        <v>748</v>
      </c>
      <c r="B53" s="45">
        <v>-77374.31</v>
      </c>
      <c r="D53" s="12"/>
      <c r="E53" s="45"/>
    </row>
    <row r="54" spans="1:5" x14ac:dyDescent="0.25">
      <c r="A54" s="12" t="s">
        <v>997</v>
      </c>
      <c r="B54" s="45">
        <v>-1207179.2500000005</v>
      </c>
      <c r="D54" s="12"/>
      <c r="E54" s="45"/>
    </row>
    <row r="55" spans="1:5" x14ac:dyDescent="0.25">
      <c r="A55" s="12" t="s">
        <v>996</v>
      </c>
      <c r="B55" s="45">
        <v>37.729999999999997</v>
      </c>
      <c r="D55" s="12"/>
      <c r="E55" s="45"/>
    </row>
    <row r="56" spans="1:5" x14ac:dyDescent="0.25">
      <c r="A56" s="12" t="s">
        <v>752</v>
      </c>
      <c r="B56" s="45">
        <v>-250575.45</v>
      </c>
      <c r="D56" s="12"/>
      <c r="E56" s="45"/>
    </row>
    <row r="57" spans="1:5" x14ac:dyDescent="0.25">
      <c r="A57" s="12" t="s">
        <v>749</v>
      </c>
      <c r="B57" s="45">
        <v>13539.340000001788</v>
      </c>
      <c r="D57" s="12"/>
      <c r="E57" s="46"/>
    </row>
    <row r="58" spans="1:5" x14ac:dyDescent="0.25">
      <c r="A58" s="12" t="s">
        <v>708</v>
      </c>
      <c r="B58" s="45">
        <v>-263831.07999999996</v>
      </c>
      <c r="D58" s="12"/>
      <c r="E58" s="45"/>
    </row>
    <row r="59" spans="1:5" x14ac:dyDescent="0.25">
      <c r="A59" s="12" t="s">
        <v>756</v>
      </c>
      <c r="B59" s="45">
        <v>-419141</v>
      </c>
      <c r="D59" s="12"/>
      <c r="E59" s="45"/>
    </row>
    <row r="60" spans="1:5" x14ac:dyDescent="0.25">
      <c r="A60" s="12" t="s">
        <v>918</v>
      </c>
      <c r="B60" s="45">
        <v>-261032.29</v>
      </c>
      <c r="D60" s="12"/>
      <c r="E60" s="45"/>
    </row>
    <row r="61" spans="1:5" x14ac:dyDescent="0.25">
      <c r="A61" s="12" t="s">
        <v>750</v>
      </c>
      <c r="B61" s="45">
        <v>56066.89</v>
      </c>
      <c r="D61" s="12"/>
      <c r="E61" s="45"/>
    </row>
    <row r="62" spans="1:5" x14ac:dyDescent="0.25">
      <c r="A62" s="12" t="s">
        <v>753</v>
      </c>
      <c r="B62" s="45">
        <v>-3148400.48</v>
      </c>
      <c r="D62" s="12"/>
      <c r="E62" s="45"/>
    </row>
    <row r="63" spans="1:5" x14ac:dyDescent="0.25">
      <c r="A63" s="12" t="s">
        <v>754</v>
      </c>
      <c r="B63" s="45">
        <v>-7000000</v>
      </c>
      <c r="D63" s="12"/>
      <c r="E63" s="45"/>
    </row>
    <row r="64" spans="1:5" x14ac:dyDescent="0.25">
      <c r="A64" s="12" t="s">
        <v>757</v>
      </c>
      <c r="B64" s="45">
        <v>-5293375.74</v>
      </c>
      <c r="D64" s="12"/>
      <c r="E64" s="45"/>
    </row>
    <row r="65" spans="1:5" x14ac:dyDescent="0.25">
      <c r="A65" s="12" t="s">
        <v>758</v>
      </c>
      <c r="B65" s="45">
        <v>86432.22</v>
      </c>
      <c r="D65" s="12"/>
      <c r="E65" s="45"/>
    </row>
    <row r="66" spans="1:5" x14ac:dyDescent="0.25">
      <c r="A66" s="12" t="s">
        <v>759</v>
      </c>
      <c r="B66" s="45">
        <v>-4692541</v>
      </c>
      <c r="D66" s="12"/>
      <c r="E66" s="45"/>
    </row>
    <row r="67" spans="1:5" x14ac:dyDescent="0.25">
      <c r="A67" s="12" t="s">
        <v>760</v>
      </c>
      <c r="B67" s="45">
        <v>-20348</v>
      </c>
      <c r="D67" s="12"/>
      <c r="E67" s="45"/>
    </row>
    <row r="68" spans="1:5" x14ac:dyDescent="0.25">
      <c r="A68" s="12" t="s">
        <v>768</v>
      </c>
      <c r="B68" s="45">
        <v>-6718460.2699999996</v>
      </c>
      <c r="D68" s="12"/>
      <c r="E68" s="45"/>
    </row>
    <row r="69" spans="1:5" x14ac:dyDescent="0.25">
      <c r="A69" s="12" t="s">
        <v>769</v>
      </c>
      <c r="B69" s="45">
        <v>-3489944.89</v>
      </c>
      <c r="D69" s="12"/>
      <c r="E69" s="45"/>
    </row>
    <row r="70" spans="1:5" x14ac:dyDescent="0.25">
      <c r="A70" s="12" t="s">
        <v>770</v>
      </c>
      <c r="B70" s="45">
        <v>-329212.17</v>
      </c>
      <c r="D70" s="12"/>
      <c r="E70" s="45"/>
    </row>
    <row r="71" spans="1:5" x14ac:dyDescent="0.25">
      <c r="A71" s="12" t="s">
        <v>771</v>
      </c>
      <c r="B71" s="45">
        <v>-133254.44</v>
      </c>
      <c r="D71" s="12"/>
      <c r="E71" s="45"/>
    </row>
    <row r="72" spans="1:5" x14ac:dyDescent="0.25">
      <c r="A72" s="12" t="s">
        <v>772</v>
      </c>
      <c r="B72" s="45">
        <v>-4033.55</v>
      </c>
      <c r="D72" s="12"/>
      <c r="E72" s="45"/>
    </row>
    <row r="73" spans="1:5" x14ac:dyDescent="0.25">
      <c r="A73" s="12" t="s">
        <v>773</v>
      </c>
      <c r="B73" s="45">
        <v>-14132519.640000001</v>
      </c>
      <c r="D73" s="12"/>
      <c r="E73" s="45"/>
    </row>
    <row r="74" spans="1:5" x14ac:dyDescent="0.25">
      <c r="A74" s="12" t="s">
        <v>774</v>
      </c>
      <c r="B74" s="45">
        <v>-976586.03</v>
      </c>
      <c r="D74" s="12"/>
      <c r="E74" s="45"/>
    </row>
    <row r="75" spans="1:5" x14ac:dyDescent="0.25">
      <c r="A75" s="12" t="s">
        <v>775</v>
      </c>
      <c r="B75" s="45">
        <v>-917740.7100000002</v>
      </c>
      <c r="D75" s="12"/>
      <c r="E75" s="45"/>
    </row>
    <row r="76" spans="1:5" x14ac:dyDescent="0.25">
      <c r="A76" s="12" t="s">
        <v>776</v>
      </c>
      <c r="B76" s="45">
        <v>-1369525.69</v>
      </c>
      <c r="D76" s="12"/>
      <c r="E76" s="45"/>
    </row>
    <row r="77" spans="1:5" x14ac:dyDescent="0.25">
      <c r="A77" s="12" t="s">
        <v>777</v>
      </c>
      <c r="B77" s="45">
        <v>-1086695.67</v>
      </c>
      <c r="D77" s="12"/>
      <c r="E77" s="45"/>
    </row>
    <row r="78" spans="1:5" x14ac:dyDescent="0.25">
      <c r="A78" s="12" t="s">
        <v>778</v>
      </c>
      <c r="B78" s="45">
        <v>-304520.83</v>
      </c>
      <c r="D78" s="12"/>
      <c r="E78" s="45"/>
    </row>
    <row r="79" spans="1:5" x14ac:dyDescent="0.25">
      <c r="A79" s="12" t="s">
        <v>779</v>
      </c>
      <c r="B79" s="45">
        <v>-69140.039999999994</v>
      </c>
      <c r="D79" s="12"/>
      <c r="E79" s="45"/>
    </row>
    <row r="80" spans="1:5" x14ac:dyDescent="0.25">
      <c r="A80" s="12" t="s">
        <v>764</v>
      </c>
      <c r="B80" s="45">
        <v>-4367080.53</v>
      </c>
      <c r="D80" s="12"/>
      <c r="E80" s="45"/>
    </row>
    <row r="81" spans="1:5" x14ac:dyDescent="0.25">
      <c r="A81" s="12" t="s">
        <v>765</v>
      </c>
      <c r="B81" s="45">
        <v>-9909</v>
      </c>
      <c r="D81" s="12"/>
      <c r="E81" s="45"/>
    </row>
    <row r="82" spans="1:5" x14ac:dyDescent="0.25">
      <c r="A82" s="12" t="s">
        <v>766</v>
      </c>
      <c r="B82" s="45">
        <v>-2616.0500000000002</v>
      </c>
      <c r="D82" s="12"/>
      <c r="E82" s="45"/>
    </row>
    <row r="83" spans="1:5" x14ac:dyDescent="0.25">
      <c r="A83" s="12" t="s">
        <v>767</v>
      </c>
      <c r="B83" s="45">
        <v>-38720.679999999993</v>
      </c>
      <c r="D83" s="12"/>
      <c r="E83" s="45"/>
    </row>
    <row r="84" spans="1:5" x14ac:dyDescent="0.25">
      <c r="A84" s="12" t="s">
        <v>788</v>
      </c>
      <c r="B84" s="45">
        <v>-53004</v>
      </c>
      <c r="D84" s="12"/>
      <c r="E84" s="45"/>
    </row>
    <row r="85" spans="1:5" x14ac:dyDescent="0.25">
      <c r="A85" s="12" t="s">
        <v>789</v>
      </c>
      <c r="B85" s="45">
        <v>-61781.27</v>
      </c>
      <c r="D85" s="12"/>
      <c r="E85" s="45"/>
    </row>
    <row r="86" spans="1:5" x14ac:dyDescent="0.25">
      <c r="A86" s="12" t="s">
        <v>828</v>
      </c>
      <c r="B86" s="45">
        <v>-40863.21</v>
      </c>
      <c r="D86" s="12"/>
      <c r="E86" s="45"/>
    </row>
    <row r="87" spans="1:5" x14ac:dyDescent="0.25">
      <c r="A87" s="12" t="s">
        <v>780</v>
      </c>
      <c r="B87" s="45">
        <v>-243694.11000000002</v>
      </c>
      <c r="D87" s="12"/>
      <c r="E87" s="45"/>
    </row>
    <row r="88" spans="1:5" x14ac:dyDescent="0.25">
      <c r="A88" s="12" t="s">
        <v>790</v>
      </c>
      <c r="B88" s="45">
        <v>-384152.88</v>
      </c>
      <c r="D88" s="12"/>
      <c r="E88" s="45"/>
    </row>
    <row r="89" spans="1:5" x14ac:dyDescent="0.25">
      <c r="A89" s="12" t="s">
        <v>791</v>
      </c>
      <c r="B89" s="45">
        <v>333801.39</v>
      </c>
      <c r="D89" s="12"/>
      <c r="E89" s="45"/>
    </row>
    <row r="90" spans="1:5" x14ac:dyDescent="0.25">
      <c r="A90" s="12" t="s">
        <v>962</v>
      </c>
      <c r="B90" s="45">
        <v>-8635.4</v>
      </c>
      <c r="D90" s="12"/>
      <c r="E90" s="45"/>
    </row>
    <row r="91" spans="1:5" x14ac:dyDescent="0.25">
      <c r="A91" s="12" t="s">
        <v>829</v>
      </c>
      <c r="B91" s="45">
        <v>-51626.61</v>
      </c>
      <c r="D91" s="12"/>
      <c r="E91" s="45"/>
    </row>
    <row r="92" spans="1:5" x14ac:dyDescent="0.25">
      <c r="A92" s="12" t="s">
        <v>781</v>
      </c>
      <c r="B92" s="45">
        <v>12678046.93</v>
      </c>
      <c r="D92" s="12"/>
      <c r="E92" s="45"/>
    </row>
    <row r="93" spans="1:5" x14ac:dyDescent="0.25">
      <c r="A93" s="12" t="s">
        <v>782</v>
      </c>
      <c r="B93" s="45">
        <v>13105964.060000001</v>
      </c>
      <c r="D93" s="12"/>
      <c r="E93" s="45"/>
    </row>
    <row r="94" spans="1:5" x14ac:dyDescent="0.25">
      <c r="A94" s="12" t="s">
        <v>783</v>
      </c>
      <c r="B94" s="45">
        <v>917740.71</v>
      </c>
      <c r="D94" s="12"/>
      <c r="E94" s="45"/>
    </row>
    <row r="95" spans="1:5" x14ac:dyDescent="0.25">
      <c r="A95" s="12" t="s">
        <v>784</v>
      </c>
      <c r="B95" s="45">
        <v>1369525.69</v>
      </c>
      <c r="D95" s="12"/>
      <c r="E95" s="45"/>
    </row>
    <row r="96" spans="1:5" x14ac:dyDescent="0.25">
      <c r="A96" s="12" t="s">
        <v>785</v>
      </c>
      <c r="B96" s="45">
        <v>1086695.68</v>
      </c>
      <c r="D96" s="12"/>
      <c r="E96" s="45"/>
    </row>
    <row r="97" spans="1:5" x14ac:dyDescent="0.25">
      <c r="A97" s="12" t="s">
        <v>786</v>
      </c>
      <c r="B97" s="45">
        <v>304520.83</v>
      </c>
      <c r="D97" s="12"/>
      <c r="E97" s="45"/>
    </row>
    <row r="98" spans="1:5" x14ac:dyDescent="0.25">
      <c r="A98" s="12" t="s">
        <v>787</v>
      </c>
      <c r="B98" s="45">
        <v>69140.039999999994</v>
      </c>
      <c r="D98" s="12"/>
      <c r="E98" s="45"/>
    </row>
    <row r="99" spans="1:5" x14ac:dyDescent="0.25">
      <c r="A99" s="12" t="s">
        <v>800</v>
      </c>
      <c r="B99" s="45">
        <v>130477.19</v>
      </c>
      <c r="D99" s="12"/>
      <c r="E99" s="45"/>
    </row>
    <row r="100" spans="1:5" x14ac:dyDescent="0.25">
      <c r="A100" s="12" t="s">
        <v>911</v>
      </c>
      <c r="B100" s="45">
        <v>16697.71</v>
      </c>
      <c r="D100" s="12"/>
      <c r="E100" s="45"/>
    </row>
    <row r="101" spans="1:5" x14ac:dyDescent="0.25">
      <c r="A101" s="12" t="s">
        <v>801</v>
      </c>
      <c r="B101" s="45">
        <v>60715.24</v>
      </c>
      <c r="D101" s="12"/>
      <c r="E101" s="45"/>
    </row>
    <row r="102" spans="1:5" x14ac:dyDescent="0.25">
      <c r="A102" s="12" t="s">
        <v>802</v>
      </c>
      <c r="B102" s="45">
        <v>4540</v>
      </c>
      <c r="D102" s="12"/>
      <c r="E102" s="45"/>
    </row>
    <row r="103" spans="1:5" x14ac:dyDescent="0.25">
      <c r="A103" s="12" t="s">
        <v>803</v>
      </c>
      <c r="B103" s="45">
        <v>215759.17</v>
      </c>
      <c r="D103" s="12"/>
      <c r="E103" s="45"/>
    </row>
    <row r="104" spans="1:5" x14ac:dyDescent="0.25">
      <c r="A104" s="12" t="s">
        <v>804</v>
      </c>
      <c r="B104" s="45">
        <v>94675.19</v>
      </c>
      <c r="D104" s="12"/>
      <c r="E104" s="45"/>
    </row>
    <row r="105" spans="1:5" x14ac:dyDescent="0.25">
      <c r="A105" s="12" t="s">
        <v>805</v>
      </c>
      <c r="B105" s="45">
        <v>35156.17</v>
      </c>
      <c r="D105" s="12"/>
      <c r="E105" s="45"/>
    </row>
    <row r="106" spans="1:5" x14ac:dyDescent="0.25">
      <c r="A106" s="12" t="s">
        <v>806</v>
      </c>
      <c r="B106" s="45">
        <v>3827.91</v>
      </c>
      <c r="D106" s="12"/>
      <c r="E106" s="45"/>
    </row>
    <row r="107" spans="1:5" x14ac:dyDescent="0.25">
      <c r="A107" s="12" t="s">
        <v>807</v>
      </c>
      <c r="B107" s="45">
        <v>89187.82</v>
      </c>
      <c r="D107" s="12"/>
      <c r="E107" s="45"/>
    </row>
    <row r="108" spans="1:5" x14ac:dyDescent="0.25">
      <c r="A108" s="12" t="s">
        <v>808</v>
      </c>
      <c r="B108" s="45">
        <v>29200.99</v>
      </c>
      <c r="D108" s="12"/>
      <c r="E108" s="45"/>
    </row>
    <row r="109" spans="1:5" x14ac:dyDescent="0.25">
      <c r="A109" s="12" t="s">
        <v>809</v>
      </c>
      <c r="B109" s="45">
        <v>109845.09</v>
      </c>
      <c r="D109" s="12"/>
      <c r="E109" s="45"/>
    </row>
    <row r="110" spans="1:5" x14ac:dyDescent="0.25">
      <c r="A110" s="12" t="s">
        <v>810</v>
      </c>
      <c r="B110" s="45">
        <v>52817.440000000002</v>
      </c>
      <c r="D110" s="12"/>
      <c r="E110" s="45"/>
    </row>
    <row r="111" spans="1:5" x14ac:dyDescent="0.25">
      <c r="A111" s="12" t="s">
        <v>811</v>
      </c>
      <c r="B111" s="45">
        <v>56250.13</v>
      </c>
      <c r="D111" s="12"/>
      <c r="E111" s="45"/>
    </row>
    <row r="112" spans="1:5" x14ac:dyDescent="0.25">
      <c r="A112" s="12" t="s">
        <v>812</v>
      </c>
      <c r="B112" s="45">
        <v>25080.42</v>
      </c>
      <c r="D112" s="12"/>
      <c r="E112" s="45"/>
    </row>
    <row r="113" spans="1:5" x14ac:dyDescent="0.25">
      <c r="A113" s="12" t="s">
        <v>813</v>
      </c>
      <c r="B113" s="45">
        <v>61450.68</v>
      </c>
      <c r="D113" s="12"/>
      <c r="E113" s="45"/>
    </row>
    <row r="114" spans="1:5" x14ac:dyDescent="0.25">
      <c r="A114" s="12" t="s">
        <v>793</v>
      </c>
      <c r="B114" s="45">
        <v>220902.45</v>
      </c>
      <c r="D114" s="12"/>
      <c r="E114" s="45"/>
    </row>
    <row r="115" spans="1:5" x14ac:dyDescent="0.25">
      <c r="A115" s="12" t="s">
        <v>794</v>
      </c>
      <c r="B115" s="45">
        <v>231749.47</v>
      </c>
      <c r="D115" s="12"/>
      <c r="E115" s="45"/>
    </row>
    <row r="116" spans="1:5" x14ac:dyDescent="0.25">
      <c r="A116" s="12" t="s">
        <v>795</v>
      </c>
      <c r="B116" s="45">
        <v>25404.6</v>
      </c>
      <c r="D116" s="12"/>
      <c r="E116" s="45"/>
    </row>
    <row r="117" spans="1:5" x14ac:dyDescent="0.25">
      <c r="A117" s="12" t="s">
        <v>796</v>
      </c>
      <c r="B117" s="45">
        <v>-577.80999999999995</v>
      </c>
      <c r="D117" s="12"/>
      <c r="E117" s="45"/>
    </row>
    <row r="118" spans="1:5" x14ac:dyDescent="0.25">
      <c r="A118" s="12" t="s">
        <v>797</v>
      </c>
      <c r="B118" s="45">
        <v>6059.36</v>
      </c>
      <c r="D118" s="12"/>
      <c r="E118" s="45"/>
    </row>
    <row r="119" spans="1:5" x14ac:dyDescent="0.25">
      <c r="A119" s="12" t="s">
        <v>798</v>
      </c>
      <c r="B119" s="45">
        <v>-1679.69</v>
      </c>
      <c r="D119" s="12"/>
      <c r="E119" s="45"/>
    </row>
    <row r="120" spans="1:5" x14ac:dyDescent="0.25">
      <c r="A120" s="12" t="s">
        <v>799</v>
      </c>
      <c r="B120" s="45">
        <v>49225.17</v>
      </c>
      <c r="D120" s="12"/>
      <c r="E120" s="45"/>
    </row>
    <row r="121" spans="1:5" x14ac:dyDescent="0.25">
      <c r="A121" s="12" t="s">
        <v>816</v>
      </c>
      <c r="B121" s="45">
        <v>16140.66</v>
      </c>
      <c r="D121" s="12"/>
      <c r="E121" s="45"/>
    </row>
    <row r="122" spans="1:5" x14ac:dyDescent="0.25">
      <c r="A122" s="12" t="s">
        <v>817</v>
      </c>
      <c r="B122" s="45">
        <v>41029.240000000005</v>
      </c>
      <c r="D122" s="12"/>
      <c r="E122" s="45"/>
    </row>
    <row r="123" spans="1:5" x14ac:dyDescent="0.25">
      <c r="A123" s="12" t="s">
        <v>818</v>
      </c>
      <c r="B123" s="45">
        <v>128654.67</v>
      </c>
      <c r="D123" s="12"/>
      <c r="E123" s="45"/>
    </row>
    <row r="124" spans="1:5" x14ac:dyDescent="0.25">
      <c r="A124" s="12" t="s">
        <v>819</v>
      </c>
      <c r="B124" s="45">
        <v>359699.13999999996</v>
      </c>
      <c r="D124" s="12"/>
      <c r="E124" s="45"/>
    </row>
    <row r="125" spans="1:5" x14ac:dyDescent="0.25">
      <c r="A125" s="12" t="s">
        <v>814</v>
      </c>
      <c r="B125" s="45">
        <v>94709.48</v>
      </c>
      <c r="D125" s="12"/>
      <c r="E125" s="45"/>
    </row>
    <row r="126" spans="1:5" x14ac:dyDescent="0.25">
      <c r="A126" s="12" t="s">
        <v>820</v>
      </c>
      <c r="B126" s="45">
        <v>213087.34999999998</v>
      </c>
      <c r="D126" s="12"/>
      <c r="E126" s="45"/>
    </row>
    <row r="127" spans="1:5" x14ac:dyDescent="0.25">
      <c r="A127" s="12" t="s">
        <v>821</v>
      </c>
      <c r="B127" s="45">
        <v>36327.42</v>
      </c>
      <c r="D127" s="12"/>
      <c r="E127" s="45"/>
    </row>
    <row r="128" spans="1:5" x14ac:dyDescent="0.25">
      <c r="A128" s="12" t="s">
        <v>822</v>
      </c>
      <c r="B128" s="45">
        <v>33475.26</v>
      </c>
      <c r="D128" s="12"/>
      <c r="E128" s="45"/>
    </row>
    <row r="129" spans="1:5" x14ac:dyDescent="0.25">
      <c r="A129" s="12" t="s">
        <v>823</v>
      </c>
      <c r="B129" s="45">
        <v>-3.092281986027956E-11</v>
      </c>
      <c r="D129" s="12"/>
      <c r="E129" s="45"/>
    </row>
    <row r="130" spans="1:5" x14ac:dyDescent="0.25">
      <c r="A130" s="12" t="s">
        <v>824</v>
      </c>
      <c r="B130" s="45">
        <v>70867.48</v>
      </c>
      <c r="D130" s="12"/>
      <c r="E130" s="45"/>
    </row>
    <row r="131" spans="1:5" x14ac:dyDescent="0.25">
      <c r="A131" s="12" t="s">
        <v>910</v>
      </c>
      <c r="B131" s="45">
        <v>2817.57</v>
      </c>
      <c r="D131" s="12"/>
      <c r="E131" s="45"/>
    </row>
    <row r="132" spans="1:5" x14ac:dyDescent="0.25">
      <c r="A132" s="12" t="s">
        <v>825</v>
      </c>
      <c r="B132" s="45">
        <v>43930.559999999998</v>
      </c>
      <c r="D132" s="12"/>
      <c r="E132" s="45"/>
    </row>
    <row r="133" spans="1:5" x14ac:dyDescent="0.25">
      <c r="A133" s="12" t="s">
        <v>815</v>
      </c>
      <c r="B133" s="45">
        <v>61930.46</v>
      </c>
      <c r="D133" s="12"/>
      <c r="E133" s="45"/>
    </row>
    <row r="134" spans="1:5" x14ac:dyDescent="0.25">
      <c r="A134" s="12" t="s">
        <v>792</v>
      </c>
      <c r="B134" s="45">
        <v>1100193.58</v>
      </c>
      <c r="D134" s="12"/>
      <c r="E134" s="45"/>
    </row>
    <row r="135" spans="1:5" x14ac:dyDescent="0.25">
      <c r="A135" s="12" t="s">
        <v>830</v>
      </c>
      <c r="B135" s="45">
        <v>507500.04</v>
      </c>
      <c r="D135" s="12"/>
      <c r="E135" s="45"/>
    </row>
    <row r="136" spans="1:5" x14ac:dyDescent="0.25">
      <c r="A136" s="12" t="s">
        <v>831</v>
      </c>
      <c r="B136" s="45">
        <v>269421.55</v>
      </c>
      <c r="D136" s="12"/>
      <c r="E136" s="45"/>
    </row>
    <row r="137" spans="1:5" x14ac:dyDescent="0.25">
      <c r="A137" s="12" t="s">
        <v>826</v>
      </c>
      <c r="B137" s="45">
        <v>56399.02</v>
      </c>
      <c r="D137" s="12"/>
      <c r="E137" s="45"/>
    </row>
    <row r="138" spans="1:5" x14ac:dyDescent="0.25">
      <c r="A138" s="12" t="s">
        <v>999</v>
      </c>
      <c r="B138" s="45">
        <v>100267</v>
      </c>
      <c r="D138" s="12"/>
      <c r="E138" s="45"/>
    </row>
    <row r="139" spans="1:5" x14ac:dyDescent="0.25">
      <c r="A139" s="12" t="s">
        <v>827</v>
      </c>
      <c r="B139" s="45">
        <v>5925</v>
      </c>
      <c r="D139" s="12"/>
      <c r="E139" s="45"/>
    </row>
    <row r="140" spans="1:5" x14ac:dyDescent="0.25">
      <c r="A140" s="12" t="s">
        <v>702</v>
      </c>
      <c r="B140" s="45">
        <v>1.1263182386755943E-8</v>
      </c>
      <c r="D140" s="12"/>
      <c r="E140" s="45"/>
    </row>
    <row r="141" spans="1:5" x14ac:dyDescent="0.25">
      <c r="B141"/>
      <c r="D141" s="12"/>
      <c r="E141" s="45"/>
    </row>
    <row r="142" spans="1:5" x14ac:dyDescent="0.25">
      <c r="B142"/>
      <c r="D142" s="12"/>
      <c r="E142" s="45"/>
    </row>
    <row r="143" spans="1:5" x14ac:dyDescent="0.25">
      <c r="B143"/>
      <c r="D143" s="12"/>
      <c r="E143" s="45"/>
    </row>
    <row r="144" spans="1:5" x14ac:dyDescent="0.25">
      <c r="B144"/>
      <c r="D144" s="12"/>
      <c r="E144" s="45"/>
    </row>
    <row r="145" spans="2:5" x14ac:dyDescent="0.25">
      <c r="B145"/>
      <c r="D145" s="12"/>
      <c r="E145" s="45"/>
    </row>
    <row r="146" spans="2:5" x14ac:dyDescent="0.25">
      <c r="B146"/>
      <c r="D146" s="12"/>
      <c r="E146" s="45"/>
    </row>
    <row r="147" spans="2:5" x14ac:dyDescent="0.25">
      <c r="B147"/>
      <c r="D147" s="12"/>
      <c r="E147" s="45"/>
    </row>
    <row r="148" spans="2:5" x14ac:dyDescent="0.25">
      <c r="B148"/>
      <c r="D148" s="12"/>
      <c r="E148" s="45"/>
    </row>
    <row r="149" spans="2:5" x14ac:dyDescent="0.25">
      <c r="B149"/>
      <c r="D149" s="12"/>
      <c r="E149" s="45"/>
    </row>
    <row r="150" spans="2:5" x14ac:dyDescent="0.25">
      <c r="B150"/>
      <c r="D150" s="12"/>
      <c r="E150" s="45"/>
    </row>
    <row r="151" spans="2:5" x14ac:dyDescent="0.25">
      <c r="B151"/>
      <c r="D151" s="12"/>
      <c r="E151" s="45"/>
    </row>
    <row r="152" spans="2:5" x14ac:dyDescent="0.25">
      <c r="B152"/>
      <c r="D152" s="12"/>
      <c r="E152" s="45"/>
    </row>
    <row r="153" spans="2:5" x14ac:dyDescent="0.25">
      <c r="B153"/>
      <c r="D153" s="12"/>
      <c r="E153" s="45"/>
    </row>
    <row r="154" spans="2:5" x14ac:dyDescent="0.25">
      <c r="B154"/>
      <c r="D154" s="12"/>
      <c r="E154" s="45"/>
    </row>
    <row r="155" spans="2:5" x14ac:dyDescent="0.25">
      <c r="B155"/>
      <c r="D155" s="12"/>
      <c r="E155" s="45"/>
    </row>
    <row r="156" spans="2:5" x14ac:dyDescent="0.25">
      <c r="B156"/>
      <c r="D156" s="12"/>
      <c r="E156" s="2">
        <v>0</v>
      </c>
    </row>
    <row r="157" spans="2:5" x14ac:dyDescent="0.25">
      <c r="B157"/>
      <c r="D157" s="12"/>
      <c r="E157" s="2"/>
    </row>
    <row r="158" spans="2:5" x14ac:dyDescent="0.25">
      <c r="B158"/>
      <c r="D158" s="12"/>
      <c r="E158" s="2"/>
    </row>
    <row r="159" spans="2:5" x14ac:dyDescent="0.25">
      <c r="B159" s="45"/>
      <c r="D159" s="12"/>
      <c r="E159" s="2"/>
    </row>
    <row r="160" spans="2:5" x14ac:dyDescent="0.25">
      <c r="B160" s="45"/>
      <c r="D160" s="12"/>
      <c r="E160" s="2"/>
    </row>
    <row r="161" spans="2:5" x14ac:dyDescent="0.25">
      <c r="B161" s="45"/>
      <c r="D161" s="12"/>
      <c r="E161" s="2"/>
    </row>
    <row r="162" spans="2:5" x14ac:dyDescent="0.25">
      <c r="B162" s="45"/>
      <c r="D162" s="12"/>
      <c r="E162" s="2"/>
    </row>
    <row r="163" spans="2:5" x14ac:dyDescent="0.25">
      <c r="B163" s="45"/>
      <c r="D163" s="12"/>
      <c r="E163" s="2"/>
    </row>
    <row r="164" spans="2:5" x14ac:dyDescent="0.25">
      <c r="B164" s="45"/>
      <c r="D164" s="12"/>
      <c r="E164" s="2"/>
    </row>
    <row r="165" spans="2:5" x14ac:dyDescent="0.25">
      <c r="B165" s="45"/>
      <c r="D165" s="12"/>
      <c r="E165" s="2"/>
    </row>
    <row r="166" spans="2:5" x14ac:dyDescent="0.25">
      <c r="B166" s="45"/>
      <c r="D166" s="12"/>
      <c r="E166" s="2"/>
    </row>
    <row r="167" spans="2:5" x14ac:dyDescent="0.25">
      <c r="B167" s="45"/>
      <c r="D167" s="12"/>
      <c r="E167" s="2"/>
    </row>
    <row r="168" spans="2:5" x14ac:dyDescent="0.25">
      <c r="D168" s="12"/>
      <c r="E168" s="2"/>
    </row>
    <row r="169" spans="2:5" x14ac:dyDescent="0.25">
      <c r="D169" s="12"/>
      <c r="E169" s="2"/>
    </row>
    <row r="170" spans="2:5" x14ac:dyDescent="0.25">
      <c r="D170" s="12"/>
      <c r="E170" s="2"/>
    </row>
    <row r="171" spans="2:5" x14ac:dyDescent="0.25">
      <c r="D171" s="39"/>
      <c r="E171" s="2"/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1 13 Trail Balance Reconcilat</vt:lpstr>
      <vt:lpstr>2 1 7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D'Souza</dc:creator>
  <cp:lastModifiedBy>Adam Giddings</cp:lastModifiedBy>
  <dcterms:created xsi:type="dcterms:W3CDTF">2017-04-30T21:10:23Z</dcterms:created>
  <dcterms:modified xsi:type="dcterms:W3CDTF">2020-04-08T01:34:27Z</dcterms:modified>
</cp:coreProperties>
</file>