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codeName="ThisWorkbook" defaultThemeVersion="124226"/>
  <mc:AlternateContent xmlns:mc="http://schemas.openxmlformats.org/markup-compatibility/2006">
    <mc:Choice Requires="x15">
      <x15ac:absPath xmlns:x15ac="http://schemas.microsoft.com/office/spreadsheetml/2010/11/ac" url="C:\Users\ablair\Dropbox\Cost of Service Requirements\LRAMVA Workform Data Requirements\"/>
    </mc:Choice>
  </mc:AlternateContent>
  <xr:revisionPtr revIDLastSave="0" documentId="13_ncr:1_{BE718923-C047-4CDF-95B0-07A26C8D4F35}" xr6:coauthVersionLast="47" xr6:coauthVersionMax="47" xr10:uidLastSave="{00000000-0000-0000-0000-000000000000}"/>
  <bookViews>
    <workbookView xWindow="1935" yWindow="315" windowWidth="26430" windowHeight="14280" tabRatio="789" firstSheet="4"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 r:id="rId16"/>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8" i="43" l="1"/>
  <c r="E149" i="43"/>
  <c r="E150" i="43"/>
  <c r="E147" i="43"/>
  <c r="E123" i="43"/>
  <c r="E124" i="43" s="1"/>
  <c r="E125" i="43" s="1"/>
  <c r="E126" i="43" s="1"/>
  <c r="AA692" i="79"/>
  <c r="AA875" i="79"/>
  <c r="Z875" i="79"/>
  <c r="AA856" i="79"/>
  <c r="Z856" i="79"/>
  <c r="AA853" i="79"/>
  <c r="Z853" i="79"/>
  <c r="Z692" i="79"/>
  <c r="AA673" i="79"/>
  <c r="AA670" i="79"/>
  <c r="Z673" i="79"/>
  <c r="Z670" i="79"/>
  <c r="AA505" i="79"/>
  <c r="Z505" i="79"/>
  <c r="AA490" i="79"/>
  <c r="AA487" i="79"/>
  <c r="AA484" i="79"/>
  <c r="Z490" i="79"/>
  <c r="Z487" i="79"/>
  <c r="Z484" i="79"/>
  <c r="AA307" i="79"/>
  <c r="Z307" i="79"/>
  <c r="Z304" i="79"/>
  <c r="AA304" i="79"/>
  <c r="AA118" i="79"/>
  <c r="Z118" i="79"/>
  <c r="Z60" i="79"/>
  <c r="AA60" i="79"/>
  <c r="AA57" i="79"/>
  <c r="Z57" i="79"/>
  <c r="Z54" i="79"/>
  <c r="AA54" i="79"/>
  <c r="H172" i="47"/>
  <c r="H173" i="47"/>
  <c r="H169" i="47"/>
  <c r="H170" i="47"/>
  <c r="H168" i="47"/>
  <c r="H166" i="47"/>
  <c r="H167" i="47"/>
  <c r="H165" i="47"/>
  <c r="C58" i="47"/>
  <c r="H176" i="47" s="1"/>
  <c r="C57" i="47"/>
  <c r="H171" i="47" s="1"/>
  <c r="E58" i="86"/>
  <c r="E57" i="86"/>
  <c r="E56" i="86"/>
  <c r="E54" i="86"/>
  <c r="E53" i="86"/>
  <c r="E52" i="86"/>
  <c r="E50" i="86"/>
  <c r="E49" i="86"/>
  <c r="E48" i="86"/>
  <c r="E47" i="86"/>
  <c r="E45" i="86"/>
  <c r="E44" i="86"/>
  <c r="D119" i="79"/>
  <c r="D55" i="79"/>
  <c r="E42" i="86"/>
  <c r="E41" i="86"/>
  <c r="E40" i="86"/>
  <c r="E39" i="86"/>
  <c r="AA448" i="46"/>
  <c r="Z448" i="46"/>
  <c r="AA439" i="46"/>
  <c r="Z439" i="46"/>
  <c r="AA338" i="46"/>
  <c r="Z338" i="46"/>
  <c r="AA310" i="46"/>
  <c r="Z310" i="46"/>
  <c r="Z233" i="46"/>
  <c r="AA233" i="46"/>
  <c r="AA190" i="46"/>
  <c r="Z190" i="46"/>
  <c r="AA181" i="46"/>
  <c r="Z181" i="46"/>
  <c r="AA102" i="46"/>
  <c r="Z102" i="46"/>
  <c r="Z105" i="46"/>
  <c r="AA105" i="46"/>
  <c r="AA53" i="46"/>
  <c r="Z53" i="46"/>
  <c r="AA50" i="46"/>
  <c r="Z50" i="46"/>
  <c r="H36" i="86"/>
  <c r="AA436" i="46" s="1"/>
  <c r="G36" i="86"/>
  <c r="Z436" i="46" s="1"/>
  <c r="H32" i="86"/>
  <c r="AA307" i="46" s="1"/>
  <c r="G32" i="86"/>
  <c r="Z307" i="46" s="1"/>
  <c r="H27" i="86"/>
  <c r="AA178" i="46" s="1"/>
  <c r="G27" i="86"/>
  <c r="Z178" i="46" s="1"/>
  <c r="E840" i="79"/>
  <c r="H840" i="79"/>
  <c r="I840" i="79"/>
  <c r="J840" i="79"/>
  <c r="K840" i="79"/>
  <c r="L840" i="79"/>
  <c r="M840" i="79"/>
  <c r="E853" i="79"/>
  <c r="H853" i="79"/>
  <c r="I853" i="79"/>
  <c r="J853" i="79"/>
  <c r="K853" i="79"/>
  <c r="L853" i="79"/>
  <c r="M853" i="79"/>
  <c r="E856" i="79"/>
  <c r="H856" i="79"/>
  <c r="I856" i="79"/>
  <c r="J856" i="79"/>
  <c r="K856" i="79"/>
  <c r="L856" i="79"/>
  <c r="M856" i="79"/>
  <c r="E875" i="79"/>
  <c r="H875" i="79"/>
  <c r="I875" i="79"/>
  <c r="J875" i="79"/>
  <c r="K875" i="79"/>
  <c r="L875" i="79"/>
  <c r="M875" i="79"/>
  <c r="D875" i="79"/>
  <c r="D856" i="79"/>
  <c r="D853" i="79"/>
  <c r="D840" i="79"/>
  <c r="P840" i="79"/>
  <c r="Q840" i="79"/>
  <c r="R840" i="79"/>
  <c r="S840" i="79"/>
  <c r="T840" i="79"/>
  <c r="U840" i="79"/>
  <c r="V840" i="79"/>
  <c r="W840" i="79"/>
  <c r="X840" i="79"/>
  <c r="S853" i="79"/>
  <c r="T853" i="79"/>
  <c r="U853" i="79"/>
  <c r="V853" i="79"/>
  <c r="W853" i="79"/>
  <c r="X853" i="79"/>
  <c r="S856" i="79"/>
  <c r="T856" i="79"/>
  <c r="U856" i="79"/>
  <c r="V856" i="79"/>
  <c r="W856" i="79"/>
  <c r="X856" i="79"/>
  <c r="S875" i="79"/>
  <c r="T875" i="79"/>
  <c r="U875" i="79"/>
  <c r="V875" i="79"/>
  <c r="W875" i="79"/>
  <c r="X875" i="79"/>
  <c r="O875" i="79"/>
  <c r="O840" i="79"/>
  <c r="F657" i="79"/>
  <c r="I657" i="79"/>
  <c r="J657" i="79"/>
  <c r="K657" i="79"/>
  <c r="L657" i="79"/>
  <c r="M657" i="79"/>
  <c r="F670" i="79"/>
  <c r="I670" i="79"/>
  <c r="J670" i="79"/>
  <c r="K670" i="79"/>
  <c r="L670" i="79"/>
  <c r="M670" i="79"/>
  <c r="F673" i="79"/>
  <c r="I673" i="79"/>
  <c r="J673" i="79"/>
  <c r="K673" i="79"/>
  <c r="L673" i="79"/>
  <c r="M673" i="79"/>
  <c r="F692" i="79"/>
  <c r="I692" i="79"/>
  <c r="J692" i="79"/>
  <c r="K692" i="79"/>
  <c r="L692" i="79"/>
  <c r="M692" i="79"/>
  <c r="F702" i="79"/>
  <c r="I702" i="79"/>
  <c r="J702" i="79"/>
  <c r="K702" i="79"/>
  <c r="L702" i="79"/>
  <c r="M702" i="79"/>
  <c r="D702" i="79"/>
  <c r="D692" i="79"/>
  <c r="D673" i="79"/>
  <c r="D670" i="79"/>
  <c r="D657" i="79"/>
  <c r="P657" i="79"/>
  <c r="Q657" i="79"/>
  <c r="R657" i="79"/>
  <c r="S657" i="79"/>
  <c r="T657" i="79"/>
  <c r="U657" i="79"/>
  <c r="V657" i="79"/>
  <c r="W657" i="79"/>
  <c r="X657" i="79"/>
  <c r="T670" i="79"/>
  <c r="U670" i="79"/>
  <c r="V670" i="79"/>
  <c r="W670" i="79"/>
  <c r="X670" i="79"/>
  <c r="T673" i="79"/>
  <c r="U673" i="79"/>
  <c r="V673" i="79"/>
  <c r="W673" i="79"/>
  <c r="X673" i="79"/>
  <c r="T692" i="79"/>
  <c r="U692" i="79"/>
  <c r="V692" i="79"/>
  <c r="W692" i="79"/>
  <c r="X692" i="79"/>
  <c r="P702" i="79"/>
  <c r="Q702" i="79"/>
  <c r="R702" i="79"/>
  <c r="S702" i="79"/>
  <c r="T702" i="79"/>
  <c r="U702" i="79"/>
  <c r="V702" i="79"/>
  <c r="W702" i="79"/>
  <c r="X702" i="79"/>
  <c r="O702" i="79"/>
  <c r="O657" i="79"/>
  <c r="E471" i="79"/>
  <c r="F471" i="79"/>
  <c r="G471" i="79"/>
  <c r="H471" i="79"/>
  <c r="I471" i="79"/>
  <c r="J471" i="79"/>
  <c r="K471" i="79"/>
  <c r="L471" i="79"/>
  <c r="M471" i="79"/>
  <c r="G472" i="79"/>
  <c r="J472" i="79"/>
  <c r="K472" i="79"/>
  <c r="L472" i="79"/>
  <c r="M472" i="79"/>
  <c r="E474" i="79"/>
  <c r="F474" i="79"/>
  <c r="G474" i="79"/>
  <c r="H474" i="79"/>
  <c r="I474" i="79"/>
  <c r="J474" i="79"/>
  <c r="K474" i="79"/>
  <c r="L474" i="79"/>
  <c r="M474" i="79"/>
  <c r="G475" i="79"/>
  <c r="J475" i="79"/>
  <c r="K475" i="79"/>
  <c r="L475" i="79"/>
  <c r="M475" i="79"/>
  <c r="E484" i="79"/>
  <c r="F484" i="79"/>
  <c r="G484" i="79"/>
  <c r="H484" i="79"/>
  <c r="I484" i="79"/>
  <c r="J484" i="79"/>
  <c r="K484" i="79"/>
  <c r="L484" i="79"/>
  <c r="M484" i="79"/>
  <c r="E487" i="79"/>
  <c r="F487" i="79"/>
  <c r="G487" i="79"/>
  <c r="H487" i="79"/>
  <c r="I487" i="79"/>
  <c r="J487" i="79"/>
  <c r="K487" i="79"/>
  <c r="L487" i="79"/>
  <c r="M487" i="79"/>
  <c r="G488" i="79"/>
  <c r="J488" i="79"/>
  <c r="K488" i="79"/>
  <c r="L488" i="79"/>
  <c r="M488" i="79"/>
  <c r="E490" i="79"/>
  <c r="F490" i="79"/>
  <c r="G490" i="79"/>
  <c r="H490" i="79"/>
  <c r="I490" i="79"/>
  <c r="J490" i="79"/>
  <c r="K490" i="79"/>
  <c r="L490" i="79"/>
  <c r="M490" i="79"/>
  <c r="E505" i="79"/>
  <c r="F505" i="79"/>
  <c r="G505" i="79"/>
  <c r="H505" i="79"/>
  <c r="I505" i="79"/>
  <c r="J505" i="79"/>
  <c r="K505" i="79"/>
  <c r="L505" i="79"/>
  <c r="M505" i="79"/>
  <c r="E519" i="79"/>
  <c r="F519" i="79"/>
  <c r="G519" i="79"/>
  <c r="H519" i="79"/>
  <c r="I519" i="79"/>
  <c r="J519" i="79"/>
  <c r="K519" i="79"/>
  <c r="L519" i="79"/>
  <c r="M519" i="79"/>
  <c r="E522" i="79"/>
  <c r="F522" i="79"/>
  <c r="G522" i="79"/>
  <c r="H522" i="79"/>
  <c r="I522" i="79"/>
  <c r="J522" i="79"/>
  <c r="K522" i="79"/>
  <c r="L522" i="79"/>
  <c r="M522" i="79"/>
  <c r="D522" i="79"/>
  <c r="D519" i="79"/>
  <c r="D505" i="79"/>
  <c r="D490" i="79"/>
  <c r="D488" i="79"/>
  <c r="D487" i="79"/>
  <c r="D484" i="79"/>
  <c r="D475" i="79"/>
  <c r="D474" i="79"/>
  <c r="D472" i="79"/>
  <c r="D471" i="79"/>
  <c r="P471" i="79"/>
  <c r="Q471" i="79"/>
  <c r="R471" i="79"/>
  <c r="S471" i="79"/>
  <c r="T471" i="79"/>
  <c r="U471" i="79"/>
  <c r="V471" i="79"/>
  <c r="W471" i="79"/>
  <c r="X471" i="79"/>
  <c r="P472" i="79"/>
  <c r="Q472" i="79"/>
  <c r="R472" i="79"/>
  <c r="S472" i="79"/>
  <c r="T472" i="79"/>
  <c r="U472" i="79"/>
  <c r="V472" i="79"/>
  <c r="W472" i="79"/>
  <c r="X472" i="79"/>
  <c r="P474" i="79"/>
  <c r="Q474" i="79"/>
  <c r="R474" i="79"/>
  <c r="S474" i="79"/>
  <c r="T474" i="79"/>
  <c r="U474" i="79"/>
  <c r="V474" i="79"/>
  <c r="W474" i="79"/>
  <c r="X474" i="79"/>
  <c r="P475" i="79"/>
  <c r="Q475" i="79"/>
  <c r="R475" i="79"/>
  <c r="S475" i="79"/>
  <c r="T475" i="79"/>
  <c r="U475" i="79"/>
  <c r="V475" i="79"/>
  <c r="W475" i="79"/>
  <c r="X475" i="79"/>
  <c r="P484" i="79"/>
  <c r="Q484" i="79"/>
  <c r="R484" i="79"/>
  <c r="S484" i="79"/>
  <c r="T484" i="79"/>
  <c r="U484" i="79"/>
  <c r="V484" i="79"/>
  <c r="W484" i="79"/>
  <c r="X484" i="79"/>
  <c r="P487" i="79"/>
  <c r="Q487" i="79"/>
  <c r="R487" i="79"/>
  <c r="S487" i="79"/>
  <c r="T487" i="79"/>
  <c r="U487" i="79"/>
  <c r="V487" i="79"/>
  <c r="W487" i="79"/>
  <c r="X487" i="79"/>
  <c r="U488" i="79"/>
  <c r="V488" i="79"/>
  <c r="W488" i="79"/>
  <c r="X488" i="79"/>
  <c r="P490" i="79"/>
  <c r="Q490" i="79"/>
  <c r="R490" i="79"/>
  <c r="S490" i="79"/>
  <c r="T490" i="79"/>
  <c r="U490" i="79"/>
  <c r="V490" i="79"/>
  <c r="W490" i="79"/>
  <c r="X490" i="79"/>
  <c r="P505" i="79"/>
  <c r="Q505" i="79"/>
  <c r="R505" i="79"/>
  <c r="S505" i="79"/>
  <c r="T505" i="79"/>
  <c r="U505" i="79"/>
  <c r="V505" i="79"/>
  <c r="W505" i="79"/>
  <c r="X505" i="79"/>
  <c r="P519" i="79"/>
  <c r="Q519" i="79"/>
  <c r="R519" i="79"/>
  <c r="S519" i="79"/>
  <c r="T519" i="79"/>
  <c r="U519" i="79"/>
  <c r="V519" i="79"/>
  <c r="W519" i="79"/>
  <c r="X519" i="79"/>
  <c r="P522" i="79"/>
  <c r="Q522" i="79"/>
  <c r="R522" i="79"/>
  <c r="S522" i="79"/>
  <c r="T522" i="79"/>
  <c r="U522" i="79"/>
  <c r="V522" i="79"/>
  <c r="W522" i="79"/>
  <c r="X522" i="79"/>
  <c r="O475" i="79"/>
  <c r="O472" i="79"/>
  <c r="O522" i="79"/>
  <c r="O505" i="79"/>
  <c r="O490" i="79"/>
  <c r="O487" i="79"/>
  <c r="O484" i="79"/>
  <c r="O474" i="79"/>
  <c r="O519" i="79"/>
  <c r="O471" i="79"/>
  <c r="E288" i="79"/>
  <c r="F288" i="79"/>
  <c r="G288" i="79"/>
  <c r="H288" i="79"/>
  <c r="I288" i="79"/>
  <c r="J288" i="79"/>
  <c r="K288" i="79"/>
  <c r="L288" i="79"/>
  <c r="M288" i="79"/>
  <c r="E289" i="79"/>
  <c r="F289" i="79"/>
  <c r="G289" i="79"/>
  <c r="H289" i="79"/>
  <c r="I289" i="79"/>
  <c r="J289" i="79"/>
  <c r="K289" i="79"/>
  <c r="L289" i="79"/>
  <c r="M289" i="79"/>
  <c r="E291" i="79"/>
  <c r="F291" i="79"/>
  <c r="G291" i="79"/>
  <c r="H291" i="79"/>
  <c r="I291" i="79"/>
  <c r="J291" i="79"/>
  <c r="K291" i="79"/>
  <c r="L291" i="79"/>
  <c r="M291" i="79"/>
  <c r="E292" i="79"/>
  <c r="F292" i="79"/>
  <c r="G292" i="79"/>
  <c r="H292" i="79"/>
  <c r="I292" i="79"/>
  <c r="J292" i="79"/>
  <c r="K292" i="79"/>
  <c r="L292" i="79"/>
  <c r="M292" i="79"/>
  <c r="E304" i="79"/>
  <c r="F304" i="79"/>
  <c r="G304" i="79"/>
  <c r="H304" i="79"/>
  <c r="I304" i="79"/>
  <c r="J304" i="79"/>
  <c r="K304" i="79"/>
  <c r="L304" i="79"/>
  <c r="M304" i="79"/>
  <c r="E305" i="79"/>
  <c r="F305" i="79"/>
  <c r="G305" i="79"/>
  <c r="H305" i="79"/>
  <c r="I305" i="79"/>
  <c r="J305" i="79"/>
  <c r="K305" i="79"/>
  <c r="L305" i="79"/>
  <c r="M305" i="79"/>
  <c r="E307" i="79"/>
  <c r="F307" i="79"/>
  <c r="G307" i="79"/>
  <c r="H307" i="79"/>
  <c r="I307" i="79"/>
  <c r="J307" i="79"/>
  <c r="K307" i="79"/>
  <c r="L307" i="79"/>
  <c r="M307" i="79"/>
  <c r="E308" i="79"/>
  <c r="F308" i="79"/>
  <c r="G308" i="79"/>
  <c r="H308" i="79"/>
  <c r="I308" i="79"/>
  <c r="J308" i="79"/>
  <c r="K308" i="79"/>
  <c r="L308" i="79"/>
  <c r="M308" i="79"/>
  <c r="D308" i="79"/>
  <c r="D307" i="79"/>
  <c r="D305" i="79"/>
  <c r="D304" i="79"/>
  <c r="D292" i="79"/>
  <c r="D291" i="79"/>
  <c r="D289" i="79"/>
  <c r="D288" i="79"/>
  <c r="P288" i="79"/>
  <c r="Q288" i="79"/>
  <c r="R288" i="79"/>
  <c r="S288" i="79"/>
  <c r="T288" i="79"/>
  <c r="U288" i="79"/>
  <c r="V288" i="79"/>
  <c r="W288" i="79"/>
  <c r="X288" i="79"/>
  <c r="P289" i="79"/>
  <c r="Q289" i="79"/>
  <c r="R289" i="79"/>
  <c r="S289" i="79"/>
  <c r="T289" i="79"/>
  <c r="U289" i="79"/>
  <c r="V289" i="79"/>
  <c r="W289" i="79"/>
  <c r="X289" i="79"/>
  <c r="P291" i="79"/>
  <c r="Q291" i="79"/>
  <c r="R291" i="79"/>
  <c r="S291" i="79"/>
  <c r="T291" i="79"/>
  <c r="U291" i="79"/>
  <c r="V291" i="79"/>
  <c r="W291" i="79"/>
  <c r="X291" i="79"/>
  <c r="P292" i="79"/>
  <c r="Q292" i="79"/>
  <c r="R292" i="79"/>
  <c r="S292" i="79"/>
  <c r="T292" i="79"/>
  <c r="U292" i="79"/>
  <c r="V292" i="79"/>
  <c r="W292" i="79"/>
  <c r="X292" i="79"/>
  <c r="P304" i="79"/>
  <c r="Q304" i="79"/>
  <c r="R304" i="79"/>
  <c r="S304" i="79"/>
  <c r="T304" i="79"/>
  <c r="U304" i="79"/>
  <c r="V304" i="79"/>
  <c r="W304" i="79"/>
  <c r="X304" i="79"/>
  <c r="P305" i="79"/>
  <c r="Q305" i="79"/>
  <c r="R305" i="79"/>
  <c r="S305" i="79"/>
  <c r="T305" i="79"/>
  <c r="U305" i="79"/>
  <c r="V305" i="79"/>
  <c r="W305" i="79"/>
  <c r="X305" i="79"/>
  <c r="P307" i="79"/>
  <c r="Q307" i="79"/>
  <c r="R307" i="79"/>
  <c r="S307" i="79"/>
  <c r="T307" i="79"/>
  <c r="U307" i="79"/>
  <c r="V307" i="79"/>
  <c r="W307" i="79"/>
  <c r="X307" i="79"/>
  <c r="P308" i="79"/>
  <c r="Q308" i="79"/>
  <c r="R308" i="79"/>
  <c r="S308" i="79"/>
  <c r="T308" i="79"/>
  <c r="U308" i="79"/>
  <c r="V308" i="79"/>
  <c r="W308" i="79"/>
  <c r="X308" i="79"/>
  <c r="O308" i="79"/>
  <c r="O305" i="79"/>
  <c r="O292" i="79"/>
  <c r="O289" i="79"/>
  <c r="O307" i="79"/>
  <c r="O304" i="79"/>
  <c r="O291" i="79"/>
  <c r="O288" i="79"/>
  <c r="E38" i="79"/>
  <c r="F38" i="79"/>
  <c r="G38" i="79"/>
  <c r="H38" i="79"/>
  <c r="I38" i="79"/>
  <c r="J38" i="79"/>
  <c r="K38" i="79"/>
  <c r="L38" i="79"/>
  <c r="M38" i="79"/>
  <c r="E39" i="79"/>
  <c r="F39" i="79"/>
  <c r="G39" i="79"/>
  <c r="H39" i="79"/>
  <c r="I39" i="79"/>
  <c r="J39" i="79"/>
  <c r="K39" i="79"/>
  <c r="L39" i="79"/>
  <c r="M39" i="79"/>
  <c r="E41" i="79"/>
  <c r="F41" i="79"/>
  <c r="G41" i="79"/>
  <c r="H41" i="79"/>
  <c r="I41" i="79"/>
  <c r="J41" i="79"/>
  <c r="K41" i="79"/>
  <c r="L41" i="79"/>
  <c r="M41" i="79"/>
  <c r="E42" i="79"/>
  <c r="F42" i="79"/>
  <c r="G42" i="79"/>
  <c r="H42" i="79"/>
  <c r="I42" i="79"/>
  <c r="J42" i="79"/>
  <c r="K42" i="79"/>
  <c r="L42" i="79"/>
  <c r="M42" i="79"/>
  <c r="E44" i="79"/>
  <c r="F44" i="79"/>
  <c r="G44" i="79"/>
  <c r="H44" i="79"/>
  <c r="I44" i="79"/>
  <c r="J44" i="79"/>
  <c r="K44" i="79"/>
  <c r="L44" i="79"/>
  <c r="M44" i="79"/>
  <c r="E47" i="79"/>
  <c r="F47" i="79"/>
  <c r="G47" i="79"/>
  <c r="H47" i="79"/>
  <c r="I47" i="79"/>
  <c r="J47" i="79"/>
  <c r="K47" i="79"/>
  <c r="L47" i="79"/>
  <c r="M47" i="79"/>
  <c r="E48" i="79"/>
  <c r="F48" i="79"/>
  <c r="G48" i="79"/>
  <c r="H48" i="79"/>
  <c r="I48" i="79"/>
  <c r="J48" i="79"/>
  <c r="K48" i="79"/>
  <c r="L48" i="79"/>
  <c r="M48" i="79"/>
  <c r="E54" i="79"/>
  <c r="F54" i="79"/>
  <c r="G54" i="79"/>
  <c r="H54" i="79"/>
  <c r="I54" i="79"/>
  <c r="J54" i="79"/>
  <c r="K54" i="79"/>
  <c r="L54" i="79"/>
  <c r="M54" i="79"/>
  <c r="E55" i="79"/>
  <c r="F55" i="79"/>
  <c r="G55" i="79"/>
  <c r="H55" i="79"/>
  <c r="I55" i="79"/>
  <c r="J55" i="79"/>
  <c r="K55" i="79"/>
  <c r="L55" i="79"/>
  <c r="M55" i="79"/>
  <c r="E57" i="79"/>
  <c r="F57" i="79"/>
  <c r="G57" i="79"/>
  <c r="H57" i="79"/>
  <c r="I57" i="79"/>
  <c r="J57" i="79"/>
  <c r="K57" i="79"/>
  <c r="L57" i="79"/>
  <c r="M57" i="79"/>
  <c r="E58" i="79"/>
  <c r="F58" i="79"/>
  <c r="G58" i="79"/>
  <c r="H58" i="79"/>
  <c r="I58" i="79"/>
  <c r="J58" i="79"/>
  <c r="K58" i="79"/>
  <c r="L58" i="79"/>
  <c r="M58" i="79"/>
  <c r="E60" i="79"/>
  <c r="F60" i="79"/>
  <c r="G60" i="79"/>
  <c r="H60" i="79"/>
  <c r="I60" i="79"/>
  <c r="J60" i="79"/>
  <c r="K60" i="79"/>
  <c r="L60" i="79"/>
  <c r="M60" i="79"/>
  <c r="E61" i="79"/>
  <c r="F61" i="79"/>
  <c r="G61" i="79"/>
  <c r="H61" i="79"/>
  <c r="I61" i="79"/>
  <c r="J61" i="79"/>
  <c r="K61" i="79"/>
  <c r="L61" i="79"/>
  <c r="M61" i="79"/>
  <c r="E80" i="79"/>
  <c r="F80" i="79"/>
  <c r="G80" i="79"/>
  <c r="H80" i="79"/>
  <c r="I80" i="79"/>
  <c r="J80" i="79"/>
  <c r="K80" i="79"/>
  <c r="L80" i="79"/>
  <c r="M80" i="79"/>
  <c r="E119" i="79"/>
  <c r="F119" i="79"/>
  <c r="G119" i="79"/>
  <c r="H119" i="79"/>
  <c r="I119" i="79"/>
  <c r="J119" i="79"/>
  <c r="K119" i="79"/>
  <c r="L119" i="79"/>
  <c r="M119" i="79"/>
  <c r="D80" i="79"/>
  <c r="D61" i="79"/>
  <c r="D60" i="79"/>
  <c r="D58" i="79"/>
  <c r="D57" i="79"/>
  <c r="D54" i="79"/>
  <c r="D48" i="79"/>
  <c r="D47" i="79"/>
  <c r="D44" i="79"/>
  <c r="D42" i="79"/>
  <c r="D41" i="79"/>
  <c r="D39" i="79"/>
  <c r="D38" i="79"/>
  <c r="P119" i="79"/>
  <c r="Q119" i="79"/>
  <c r="R119" i="79"/>
  <c r="S119" i="79"/>
  <c r="T119" i="79"/>
  <c r="U119" i="79"/>
  <c r="V119" i="79"/>
  <c r="W119" i="79"/>
  <c r="X119" i="79"/>
  <c r="P42" i="79"/>
  <c r="Q42" i="79"/>
  <c r="R42" i="79"/>
  <c r="S42" i="79"/>
  <c r="T42" i="79"/>
  <c r="U42" i="79"/>
  <c r="V42" i="79"/>
  <c r="W42" i="79"/>
  <c r="X42" i="79"/>
  <c r="P39" i="79"/>
  <c r="Q39" i="79"/>
  <c r="R39" i="79"/>
  <c r="S39" i="79"/>
  <c r="T39" i="79"/>
  <c r="U39" i="79"/>
  <c r="V39" i="79"/>
  <c r="W39" i="79"/>
  <c r="X39" i="79"/>
  <c r="P48" i="79"/>
  <c r="Q48" i="79"/>
  <c r="R48" i="79"/>
  <c r="S48" i="79"/>
  <c r="T48" i="79"/>
  <c r="U48" i="79"/>
  <c r="V48" i="79"/>
  <c r="W48" i="79"/>
  <c r="X48" i="79"/>
  <c r="P58" i="79"/>
  <c r="Q58" i="79"/>
  <c r="R58" i="79"/>
  <c r="S58" i="79"/>
  <c r="T58" i="79"/>
  <c r="U58" i="79"/>
  <c r="V58" i="79"/>
  <c r="W58" i="79"/>
  <c r="X58" i="79"/>
  <c r="P61" i="79"/>
  <c r="Q61" i="79"/>
  <c r="R61" i="79"/>
  <c r="S61" i="79"/>
  <c r="T61" i="79"/>
  <c r="U61" i="79"/>
  <c r="V61" i="79"/>
  <c r="W61" i="79"/>
  <c r="X61" i="79"/>
  <c r="O61" i="79"/>
  <c r="O58" i="79"/>
  <c r="O119" i="79"/>
  <c r="O55" i="79"/>
  <c r="O48" i="79"/>
  <c r="O42" i="79"/>
  <c r="O39" i="79"/>
  <c r="P38" i="79"/>
  <c r="Q38" i="79"/>
  <c r="R38" i="79"/>
  <c r="S38" i="79"/>
  <c r="T38" i="79"/>
  <c r="U38" i="79"/>
  <c r="V38" i="79"/>
  <c r="W38" i="79"/>
  <c r="X38" i="79"/>
  <c r="P41" i="79"/>
  <c r="Q41" i="79"/>
  <c r="R41" i="79"/>
  <c r="S41" i="79"/>
  <c r="T41" i="79"/>
  <c r="U41" i="79"/>
  <c r="V41" i="79"/>
  <c r="W41" i="79"/>
  <c r="X41" i="79"/>
  <c r="P44" i="79"/>
  <c r="Q44" i="79"/>
  <c r="R44" i="79"/>
  <c r="S44" i="79"/>
  <c r="T44" i="79"/>
  <c r="U44" i="79"/>
  <c r="V44" i="79"/>
  <c r="W44" i="79"/>
  <c r="X44" i="79"/>
  <c r="P47" i="79"/>
  <c r="Q47" i="79"/>
  <c r="R47" i="79"/>
  <c r="S47" i="79"/>
  <c r="T47" i="79"/>
  <c r="U47" i="79"/>
  <c r="V47" i="79"/>
  <c r="W47" i="79"/>
  <c r="X47" i="79"/>
  <c r="P54" i="79"/>
  <c r="Q54" i="79"/>
  <c r="R54" i="79"/>
  <c r="S54" i="79"/>
  <c r="T54" i="79"/>
  <c r="U54" i="79"/>
  <c r="V54" i="79"/>
  <c r="W54" i="79"/>
  <c r="X54" i="79"/>
  <c r="P57" i="79"/>
  <c r="Q57" i="79"/>
  <c r="R57" i="79"/>
  <c r="S57" i="79"/>
  <c r="T57" i="79"/>
  <c r="U57" i="79"/>
  <c r="V57" i="79"/>
  <c r="W57" i="79"/>
  <c r="X57" i="79"/>
  <c r="P60" i="79"/>
  <c r="Q60" i="79"/>
  <c r="R60" i="79"/>
  <c r="S60" i="79"/>
  <c r="T60" i="79"/>
  <c r="U60" i="79"/>
  <c r="V60" i="79"/>
  <c r="W60" i="79"/>
  <c r="X60" i="79"/>
  <c r="P80" i="79"/>
  <c r="Q80" i="79"/>
  <c r="R80" i="79"/>
  <c r="S80" i="79"/>
  <c r="T80" i="79"/>
  <c r="U80" i="79"/>
  <c r="V80" i="79"/>
  <c r="W80" i="79"/>
  <c r="X80" i="79"/>
  <c r="O80" i="79"/>
  <c r="O60" i="79"/>
  <c r="O57" i="79"/>
  <c r="O54" i="79"/>
  <c r="O47" i="79"/>
  <c r="O44" i="79"/>
  <c r="O41" i="79"/>
  <c r="O38" i="79"/>
  <c r="P408" i="46"/>
  <c r="Q408" i="46"/>
  <c r="R408" i="46"/>
  <c r="S408" i="46"/>
  <c r="T408" i="46"/>
  <c r="U408" i="46"/>
  <c r="V408" i="46"/>
  <c r="W408" i="46"/>
  <c r="X408" i="46"/>
  <c r="O408" i="46"/>
  <c r="E408" i="46"/>
  <c r="F408" i="46"/>
  <c r="G408" i="46"/>
  <c r="H408" i="46"/>
  <c r="I408" i="46"/>
  <c r="J408" i="46"/>
  <c r="K408" i="46"/>
  <c r="L408" i="46"/>
  <c r="M408" i="46"/>
  <c r="D408" i="46"/>
  <c r="E411" i="46"/>
  <c r="F411" i="46"/>
  <c r="G411" i="46"/>
  <c r="H411" i="46"/>
  <c r="I411" i="46"/>
  <c r="J411" i="46"/>
  <c r="K411" i="46"/>
  <c r="L411" i="46"/>
  <c r="M411" i="46"/>
  <c r="E414" i="46"/>
  <c r="F414" i="46"/>
  <c r="G414" i="46"/>
  <c r="H414" i="46"/>
  <c r="I414" i="46"/>
  <c r="J414" i="46"/>
  <c r="K414" i="46"/>
  <c r="L414" i="46"/>
  <c r="M414" i="46"/>
  <c r="E417" i="46"/>
  <c r="F417" i="46"/>
  <c r="G417" i="46"/>
  <c r="H417" i="46"/>
  <c r="I417" i="46"/>
  <c r="J417" i="46"/>
  <c r="K417" i="46"/>
  <c r="L417" i="46"/>
  <c r="M417" i="46"/>
  <c r="E420" i="46"/>
  <c r="F420" i="46"/>
  <c r="G420" i="46"/>
  <c r="H420" i="46"/>
  <c r="I420" i="46"/>
  <c r="J420" i="46"/>
  <c r="K420" i="46"/>
  <c r="L420" i="46"/>
  <c r="M420" i="46"/>
  <c r="E436" i="46"/>
  <c r="F436" i="46"/>
  <c r="G436" i="46"/>
  <c r="H436" i="46"/>
  <c r="I436" i="46"/>
  <c r="J436" i="46"/>
  <c r="K436" i="46"/>
  <c r="L436" i="46"/>
  <c r="M436" i="46"/>
  <c r="E439" i="46"/>
  <c r="F439" i="46"/>
  <c r="G439" i="46"/>
  <c r="H439" i="46"/>
  <c r="I439" i="46"/>
  <c r="J439" i="46"/>
  <c r="K439" i="46"/>
  <c r="L439" i="46"/>
  <c r="M439" i="46"/>
  <c r="E448" i="46"/>
  <c r="F448" i="46"/>
  <c r="G448" i="46"/>
  <c r="H448" i="46"/>
  <c r="I448" i="46"/>
  <c r="J448" i="46"/>
  <c r="K448" i="46"/>
  <c r="L448" i="46"/>
  <c r="M448" i="46"/>
  <c r="D448" i="46"/>
  <c r="D439" i="46"/>
  <c r="D436" i="46"/>
  <c r="D420" i="46"/>
  <c r="D417" i="46"/>
  <c r="D414" i="46"/>
  <c r="D411" i="46"/>
  <c r="P411" i="46"/>
  <c r="Q411" i="46"/>
  <c r="R411" i="46"/>
  <c r="S411" i="46"/>
  <c r="T411" i="46"/>
  <c r="U411" i="46"/>
  <c r="V411" i="46"/>
  <c r="W411" i="46"/>
  <c r="X411" i="46"/>
  <c r="P414" i="46"/>
  <c r="Q414" i="46"/>
  <c r="R414" i="46"/>
  <c r="S414" i="46"/>
  <c r="T414" i="46"/>
  <c r="U414" i="46"/>
  <c r="V414" i="46"/>
  <c r="W414" i="46"/>
  <c r="X414" i="46"/>
  <c r="P417" i="46"/>
  <c r="Q417" i="46"/>
  <c r="R417" i="46"/>
  <c r="S417" i="46"/>
  <c r="T417" i="46"/>
  <c r="U417" i="46"/>
  <c r="V417" i="46"/>
  <c r="W417" i="46"/>
  <c r="X417" i="46"/>
  <c r="P420" i="46"/>
  <c r="Q420" i="46"/>
  <c r="R420" i="46"/>
  <c r="S420" i="46"/>
  <c r="T420" i="46"/>
  <c r="U420" i="46"/>
  <c r="V420" i="46"/>
  <c r="W420" i="46"/>
  <c r="X420" i="46"/>
  <c r="P436" i="46"/>
  <c r="Q436" i="46"/>
  <c r="R436" i="46"/>
  <c r="S436" i="46"/>
  <c r="T436" i="46"/>
  <c r="U436" i="46"/>
  <c r="V436" i="46"/>
  <c r="W436" i="46"/>
  <c r="X436" i="46"/>
  <c r="P439" i="46"/>
  <c r="Q439" i="46"/>
  <c r="R439" i="46"/>
  <c r="S439" i="46"/>
  <c r="T439" i="46"/>
  <c r="U439" i="46"/>
  <c r="V439" i="46"/>
  <c r="W439" i="46"/>
  <c r="X439" i="46"/>
  <c r="P448" i="46"/>
  <c r="Q448" i="46"/>
  <c r="R448" i="46"/>
  <c r="S448" i="46"/>
  <c r="T448" i="46"/>
  <c r="U448" i="46"/>
  <c r="V448" i="46"/>
  <c r="W448" i="46"/>
  <c r="X448" i="46"/>
  <c r="O414" i="46"/>
  <c r="O417" i="46"/>
  <c r="O420" i="46"/>
  <c r="O411" i="46"/>
  <c r="O436" i="46"/>
  <c r="O448" i="46"/>
  <c r="O439" i="46"/>
  <c r="E286" i="46"/>
  <c r="F286" i="46"/>
  <c r="G286" i="46"/>
  <c r="H286" i="46"/>
  <c r="I286" i="46"/>
  <c r="J286" i="46"/>
  <c r="K286" i="46"/>
  <c r="L286" i="46"/>
  <c r="M286" i="46"/>
  <c r="D286" i="46"/>
  <c r="P286" i="46"/>
  <c r="Q286" i="46"/>
  <c r="R286" i="46"/>
  <c r="S286" i="46"/>
  <c r="T286" i="46"/>
  <c r="U286" i="46"/>
  <c r="V286" i="46"/>
  <c r="W286" i="46"/>
  <c r="X286" i="46"/>
  <c r="P289" i="46"/>
  <c r="Q289" i="46"/>
  <c r="R289" i="46"/>
  <c r="S289" i="46"/>
  <c r="T289" i="46"/>
  <c r="U289" i="46"/>
  <c r="V289" i="46"/>
  <c r="W289" i="46"/>
  <c r="X289" i="46"/>
  <c r="E289" i="46"/>
  <c r="F289" i="46"/>
  <c r="G289" i="46"/>
  <c r="H289" i="46"/>
  <c r="I289" i="46"/>
  <c r="J289" i="46"/>
  <c r="K289" i="46"/>
  <c r="L289" i="46"/>
  <c r="M289" i="46"/>
  <c r="D289" i="46"/>
  <c r="P308" i="46"/>
  <c r="Q308" i="46"/>
  <c r="R308" i="46"/>
  <c r="S308" i="46"/>
  <c r="T308" i="46"/>
  <c r="U308" i="46"/>
  <c r="V308" i="46"/>
  <c r="W308" i="46"/>
  <c r="X308" i="46"/>
  <c r="E308" i="46"/>
  <c r="F308" i="46"/>
  <c r="G308" i="46"/>
  <c r="H308" i="46"/>
  <c r="I308" i="46"/>
  <c r="J308" i="46"/>
  <c r="K308" i="46"/>
  <c r="L308" i="46"/>
  <c r="M308" i="46"/>
  <c r="D308" i="46"/>
  <c r="E339" i="46"/>
  <c r="F339" i="46"/>
  <c r="G339" i="46"/>
  <c r="H339" i="46"/>
  <c r="I339" i="46"/>
  <c r="J339" i="46"/>
  <c r="K339" i="46"/>
  <c r="L339" i="46"/>
  <c r="M339" i="46"/>
  <c r="D339" i="46"/>
  <c r="P339" i="46"/>
  <c r="Q339" i="46"/>
  <c r="R339" i="46"/>
  <c r="S339" i="46"/>
  <c r="T339" i="46"/>
  <c r="U339" i="46"/>
  <c r="V339" i="46"/>
  <c r="W339" i="46"/>
  <c r="X339" i="46"/>
  <c r="O339" i="46"/>
  <c r="O286" i="46"/>
  <c r="O289" i="46"/>
  <c r="O308" i="46"/>
  <c r="E279" i="46"/>
  <c r="F279" i="46"/>
  <c r="G279" i="46"/>
  <c r="H279" i="46"/>
  <c r="I279" i="46"/>
  <c r="J279" i="46"/>
  <c r="K279" i="46"/>
  <c r="L279" i="46"/>
  <c r="M279" i="46"/>
  <c r="E282" i="46"/>
  <c r="F282" i="46"/>
  <c r="G282" i="46"/>
  <c r="H282" i="46"/>
  <c r="I282" i="46"/>
  <c r="J282" i="46"/>
  <c r="K282" i="46"/>
  <c r="L282" i="46"/>
  <c r="M282" i="46"/>
  <c r="E285" i="46"/>
  <c r="F285" i="46"/>
  <c r="G285" i="46"/>
  <c r="H285" i="46"/>
  <c r="I285" i="46"/>
  <c r="J285" i="46"/>
  <c r="K285" i="46"/>
  <c r="L285" i="46"/>
  <c r="M285" i="46"/>
  <c r="E288" i="46"/>
  <c r="F288" i="46"/>
  <c r="G288" i="46"/>
  <c r="H288" i="46"/>
  <c r="I288" i="46"/>
  <c r="J288" i="46"/>
  <c r="K288" i="46"/>
  <c r="L288" i="46"/>
  <c r="M288" i="46"/>
  <c r="E291" i="46"/>
  <c r="F291" i="46"/>
  <c r="G291" i="46"/>
  <c r="H291" i="46"/>
  <c r="I291" i="46"/>
  <c r="J291" i="46"/>
  <c r="K291" i="46"/>
  <c r="L291" i="46"/>
  <c r="M291" i="46"/>
  <c r="E307" i="46"/>
  <c r="F307" i="46"/>
  <c r="G307" i="46"/>
  <c r="H307" i="46"/>
  <c r="I307" i="46"/>
  <c r="J307" i="46"/>
  <c r="K307" i="46"/>
  <c r="L307" i="46"/>
  <c r="M307" i="46"/>
  <c r="E310" i="46"/>
  <c r="F310" i="46"/>
  <c r="G310" i="46"/>
  <c r="H310" i="46"/>
  <c r="I310" i="46"/>
  <c r="J310" i="46"/>
  <c r="K310" i="46"/>
  <c r="L310" i="46"/>
  <c r="M310" i="46"/>
  <c r="D310" i="46"/>
  <c r="D307" i="46"/>
  <c r="D291" i="46"/>
  <c r="D288" i="46"/>
  <c r="D285" i="46"/>
  <c r="D282" i="46"/>
  <c r="D279" i="46"/>
  <c r="P279" i="46"/>
  <c r="Q279" i="46"/>
  <c r="R279" i="46"/>
  <c r="S279" i="46"/>
  <c r="T279" i="46"/>
  <c r="U279" i="46"/>
  <c r="V279" i="46"/>
  <c r="W279" i="46"/>
  <c r="X279" i="46"/>
  <c r="P282" i="46"/>
  <c r="Q282" i="46"/>
  <c r="R282" i="46"/>
  <c r="S282" i="46"/>
  <c r="T282" i="46"/>
  <c r="U282" i="46"/>
  <c r="V282" i="46"/>
  <c r="W282" i="46"/>
  <c r="X282" i="46"/>
  <c r="P285" i="46"/>
  <c r="Q285" i="46"/>
  <c r="R285" i="46"/>
  <c r="S285" i="46"/>
  <c r="T285" i="46"/>
  <c r="U285" i="46"/>
  <c r="V285" i="46"/>
  <c r="W285" i="46"/>
  <c r="X285" i="46"/>
  <c r="P288" i="46"/>
  <c r="Q288" i="46"/>
  <c r="R288" i="46"/>
  <c r="S288" i="46"/>
  <c r="T288" i="46"/>
  <c r="U288" i="46"/>
  <c r="V288" i="46"/>
  <c r="W288" i="46"/>
  <c r="X288" i="46"/>
  <c r="P291" i="46"/>
  <c r="Q291" i="46"/>
  <c r="R291" i="46"/>
  <c r="S291" i="46"/>
  <c r="T291" i="46"/>
  <c r="U291" i="46"/>
  <c r="V291" i="46"/>
  <c r="W291" i="46"/>
  <c r="X291" i="46"/>
  <c r="P307" i="46"/>
  <c r="Q307" i="46"/>
  <c r="R307" i="46"/>
  <c r="S307" i="46"/>
  <c r="T307" i="46"/>
  <c r="U307" i="46"/>
  <c r="V307" i="46"/>
  <c r="W307" i="46"/>
  <c r="X307" i="46"/>
  <c r="P310" i="46"/>
  <c r="Q310" i="46"/>
  <c r="R310" i="46"/>
  <c r="S310" i="46"/>
  <c r="T310" i="46"/>
  <c r="U310" i="46"/>
  <c r="V310" i="46"/>
  <c r="W310" i="46"/>
  <c r="X310" i="46"/>
  <c r="O279" i="46"/>
  <c r="O285" i="46"/>
  <c r="O291" i="46"/>
  <c r="O282" i="46"/>
  <c r="O288" i="46"/>
  <c r="O310" i="46"/>
  <c r="O307" i="46"/>
  <c r="E191" i="46"/>
  <c r="F191" i="46"/>
  <c r="G191" i="46"/>
  <c r="H191" i="46"/>
  <c r="I191" i="46"/>
  <c r="J191" i="46"/>
  <c r="K191" i="46"/>
  <c r="L191" i="46"/>
  <c r="M191" i="46"/>
  <c r="E182" i="46"/>
  <c r="F182" i="46"/>
  <c r="G182" i="46"/>
  <c r="H182" i="46"/>
  <c r="I182" i="46"/>
  <c r="J182" i="46"/>
  <c r="K182" i="46"/>
  <c r="L182" i="46"/>
  <c r="M182" i="46"/>
  <c r="D191" i="46"/>
  <c r="O191" i="46"/>
  <c r="D182" i="46"/>
  <c r="E157" i="46"/>
  <c r="F157" i="46"/>
  <c r="G157" i="46"/>
  <c r="H157" i="46"/>
  <c r="I157" i="46"/>
  <c r="J157" i="46"/>
  <c r="K157" i="46"/>
  <c r="L157" i="46"/>
  <c r="M157" i="46"/>
  <c r="D157" i="46"/>
  <c r="P157" i="46"/>
  <c r="Q157" i="46"/>
  <c r="R157" i="46"/>
  <c r="S157" i="46"/>
  <c r="T157" i="46"/>
  <c r="U157" i="46"/>
  <c r="V157" i="46"/>
  <c r="W157" i="46"/>
  <c r="X157" i="46"/>
  <c r="P191" i="46"/>
  <c r="Q191" i="46"/>
  <c r="R191" i="46"/>
  <c r="S191" i="46"/>
  <c r="T191" i="46"/>
  <c r="U191" i="46"/>
  <c r="V191" i="46"/>
  <c r="W191" i="46"/>
  <c r="X191" i="46"/>
  <c r="P182" i="46"/>
  <c r="Q182" i="46"/>
  <c r="R182" i="46"/>
  <c r="S182" i="46"/>
  <c r="T182" i="46"/>
  <c r="U182" i="46"/>
  <c r="V182" i="46"/>
  <c r="W182" i="46"/>
  <c r="X182" i="46"/>
  <c r="O157" i="46"/>
  <c r="O182" i="46"/>
  <c r="P233" i="46"/>
  <c r="Q233" i="46"/>
  <c r="R233" i="46"/>
  <c r="S233" i="46"/>
  <c r="T233" i="46"/>
  <c r="U233" i="46"/>
  <c r="V233" i="46"/>
  <c r="W233" i="46"/>
  <c r="X233" i="46"/>
  <c r="E233" i="46"/>
  <c r="F233" i="46"/>
  <c r="G233" i="46"/>
  <c r="H233" i="46"/>
  <c r="I233" i="46"/>
  <c r="J233" i="46"/>
  <c r="K233" i="46"/>
  <c r="L233" i="46"/>
  <c r="M233" i="46"/>
  <c r="D233" i="46"/>
  <c r="P150" i="46"/>
  <c r="Q150" i="46"/>
  <c r="R150" i="46"/>
  <c r="S150" i="46"/>
  <c r="T150" i="46"/>
  <c r="U150" i="46"/>
  <c r="V150" i="46"/>
  <c r="W150" i="46"/>
  <c r="X150" i="46"/>
  <c r="P153" i="46"/>
  <c r="Q153" i="46"/>
  <c r="R153" i="46"/>
  <c r="S153" i="46"/>
  <c r="T153" i="46"/>
  <c r="U153" i="46"/>
  <c r="V153" i="46"/>
  <c r="W153" i="46"/>
  <c r="X153" i="46"/>
  <c r="P156" i="46"/>
  <c r="Q156" i="46"/>
  <c r="R156" i="46"/>
  <c r="S156" i="46"/>
  <c r="T156" i="46"/>
  <c r="U156" i="46"/>
  <c r="V156" i="46"/>
  <c r="W156" i="46"/>
  <c r="X156" i="46"/>
  <c r="P159" i="46"/>
  <c r="Q159" i="46"/>
  <c r="R159" i="46"/>
  <c r="S159" i="46"/>
  <c r="T159" i="46"/>
  <c r="U159" i="46"/>
  <c r="V159" i="46"/>
  <c r="W159" i="46"/>
  <c r="X159" i="46"/>
  <c r="P162" i="46"/>
  <c r="Q162" i="46"/>
  <c r="R162" i="46"/>
  <c r="S162" i="46"/>
  <c r="T162" i="46"/>
  <c r="U162" i="46"/>
  <c r="V162" i="46"/>
  <c r="W162" i="46"/>
  <c r="X162" i="46"/>
  <c r="P178" i="46"/>
  <c r="Q178" i="46"/>
  <c r="R178" i="46"/>
  <c r="S178" i="46"/>
  <c r="T178" i="46"/>
  <c r="U178" i="46"/>
  <c r="V178" i="46"/>
  <c r="W178" i="46"/>
  <c r="X178" i="46"/>
  <c r="P181" i="46"/>
  <c r="Q181" i="46"/>
  <c r="R181" i="46"/>
  <c r="S181" i="46"/>
  <c r="T181" i="46"/>
  <c r="U181" i="46"/>
  <c r="V181" i="46"/>
  <c r="W181" i="46"/>
  <c r="X181" i="46"/>
  <c r="P190" i="46"/>
  <c r="Q190" i="46"/>
  <c r="R190" i="46"/>
  <c r="S190" i="46"/>
  <c r="T190" i="46"/>
  <c r="U190" i="46"/>
  <c r="V190" i="46"/>
  <c r="W190" i="46"/>
  <c r="X190" i="46"/>
  <c r="E150" i="46"/>
  <c r="F150" i="46"/>
  <c r="G150" i="46"/>
  <c r="H150" i="46"/>
  <c r="I150" i="46"/>
  <c r="J150" i="46"/>
  <c r="K150" i="46"/>
  <c r="L150" i="46"/>
  <c r="M150" i="46"/>
  <c r="E153" i="46"/>
  <c r="F153" i="46"/>
  <c r="G153" i="46"/>
  <c r="H153" i="46"/>
  <c r="I153" i="46"/>
  <c r="J153" i="46"/>
  <c r="K153" i="46"/>
  <c r="L153" i="46"/>
  <c r="M153" i="46"/>
  <c r="E156" i="46"/>
  <c r="F156" i="46"/>
  <c r="G156" i="46"/>
  <c r="H156" i="46"/>
  <c r="I156" i="46"/>
  <c r="J156" i="46"/>
  <c r="K156" i="46"/>
  <c r="L156" i="46"/>
  <c r="M156" i="46"/>
  <c r="E159" i="46"/>
  <c r="F159" i="46"/>
  <c r="G159" i="46"/>
  <c r="H159" i="46"/>
  <c r="I159" i="46"/>
  <c r="J159" i="46"/>
  <c r="K159" i="46"/>
  <c r="L159" i="46"/>
  <c r="M159" i="46"/>
  <c r="E162" i="46"/>
  <c r="F162" i="46"/>
  <c r="G162" i="46"/>
  <c r="H162" i="46"/>
  <c r="I162" i="46"/>
  <c r="J162" i="46"/>
  <c r="K162" i="46"/>
  <c r="L162" i="46"/>
  <c r="M162" i="46"/>
  <c r="E178" i="46"/>
  <c r="F178" i="46"/>
  <c r="G178" i="46"/>
  <c r="H178" i="46"/>
  <c r="I178" i="46"/>
  <c r="J178" i="46"/>
  <c r="K178" i="46"/>
  <c r="L178" i="46"/>
  <c r="M178" i="46"/>
  <c r="E181" i="46"/>
  <c r="F181" i="46"/>
  <c r="G181" i="46"/>
  <c r="H181" i="46"/>
  <c r="I181" i="46"/>
  <c r="J181" i="46"/>
  <c r="K181" i="46"/>
  <c r="L181" i="46"/>
  <c r="M181" i="46"/>
  <c r="E190" i="46"/>
  <c r="F190" i="46"/>
  <c r="G190" i="46"/>
  <c r="H190" i="46"/>
  <c r="I190" i="46"/>
  <c r="J190" i="46"/>
  <c r="K190" i="46"/>
  <c r="L190" i="46"/>
  <c r="M190" i="46"/>
  <c r="D190" i="46"/>
  <c r="D181" i="46"/>
  <c r="D178" i="46"/>
  <c r="D162" i="46"/>
  <c r="D159" i="46"/>
  <c r="D156" i="46"/>
  <c r="D153" i="46"/>
  <c r="D150" i="46"/>
  <c r="O233" i="46"/>
  <c r="O190" i="46"/>
  <c r="O178" i="46"/>
  <c r="O181" i="46"/>
  <c r="O162" i="46"/>
  <c r="O159" i="46"/>
  <c r="O156" i="46"/>
  <c r="O153" i="46"/>
  <c r="O150" i="46"/>
  <c r="E50" i="46"/>
  <c r="F50" i="46"/>
  <c r="G50" i="46"/>
  <c r="H50" i="46"/>
  <c r="I50" i="46"/>
  <c r="J50" i="46"/>
  <c r="K50" i="46"/>
  <c r="L50" i="46"/>
  <c r="M50" i="46"/>
  <c r="D50" i="46"/>
  <c r="X50" i="46"/>
  <c r="P50" i="46"/>
  <c r="Q50" i="46"/>
  <c r="R50" i="46"/>
  <c r="S50" i="46"/>
  <c r="T50" i="46"/>
  <c r="U50" i="46"/>
  <c r="V50" i="46"/>
  <c r="W50" i="46"/>
  <c r="O50" i="46"/>
  <c r="E32" i="46"/>
  <c r="F32" i="46"/>
  <c r="G32" i="46"/>
  <c r="H32" i="46"/>
  <c r="I32" i="46"/>
  <c r="J32" i="46"/>
  <c r="K32" i="46"/>
  <c r="L32" i="46"/>
  <c r="M32" i="46"/>
  <c r="D32" i="46"/>
  <c r="P32" i="46"/>
  <c r="Q32" i="46"/>
  <c r="R32" i="46"/>
  <c r="S32" i="46"/>
  <c r="T32" i="46"/>
  <c r="U32" i="46"/>
  <c r="V32" i="46"/>
  <c r="W32" i="46"/>
  <c r="X32" i="46"/>
  <c r="O32" i="46"/>
  <c r="E106" i="46"/>
  <c r="F106" i="46"/>
  <c r="G106" i="46"/>
  <c r="H106" i="46"/>
  <c r="I106" i="46"/>
  <c r="J106" i="46"/>
  <c r="K106" i="46"/>
  <c r="L106" i="46"/>
  <c r="M106" i="46"/>
  <c r="D106" i="46"/>
  <c r="E35" i="46"/>
  <c r="F35" i="46"/>
  <c r="G35" i="46"/>
  <c r="H35" i="46"/>
  <c r="I35" i="46"/>
  <c r="J35" i="46"/>
  <c r="K35" i="46"/>
  <c r="L35" i="46"/>
  <c r="M35" i="46"/>
  <c r="D35" i="46"/>
  <c r="P35" i="46"/>
  <c r="Q35" i="46"/>
  <c r="R35" i="46"/>
  <c r="S35" i="46"/>
  <c r="T35" i="46"/>
  <c r="U35" i="46"/>
  <c r="V35" i="46"/>
  <c r="W35" i="46"/>
  <c r="X35" i="46"/>
  <c r="O35" i="46"/>
  <c r="P106" i="46"/>
  <c r="Q106" i="46"/>
  <c r="R106" i="46"/>
  <c r="S106" i="46"/>
  <c r="T106" i="46"/>
  <c r="U106" i="46"/>
  <c r="V106" i="46"/>
  <c r="W106" i="46"/>
  <c r="X106" i="46"/>
  <c r="O106" i="46"/>
  <c r="E102" i="46"/>
  <c r="F102" i="46"/>
  <c r="G102" i="46"/>
  <c r="H102" i="46"/>
  <c r="I102" i="46"/>
  <c r="J102" i="46"/>
  <c r="K102" i="46"/>
  <c r="L102" i="46"/>
  <c r="M102" i="46"/>
  <c r="E105" i="46"/>
  <c r="F105" i="46"/>
  <c r="G105" i="46"/>
  <c r="H105" i="46"/>
  <c r="I105" i="46"/>
  <c r="J105" i="46"/>
  <c r="K105" i="46"/>
  <c r="L105" i="46"/>
  <c r="M105" i="46"/>
  <c r="D105" i="46"/>
  <c r="D102" i="46"/>
  <c r="E29" i="46"/>
  <c r="F29" i="46"/>
  <c r="G29" i="46"/>
  <c r="H29" i="46"/>
  <c r="I29" i="46"/>
  <c r="J29" i="46"/>
  <c r="K29" i="46"/>
  <c r="L29" i="46"/>
  <c r="M29" i="46"/>
  <c r="D29" i="46"/>
  <c r="O29" i="46"/>
  <c r="X29" i="46"/>
  <c r="P29" i="46"/>
  <c r="Q29" i="46"/>
  <c r="R29" i="46"/>
  <c r="S29" i="46"/>
  <c r="T29" i="46"/>
  <c r="U29" i="46"/>
  <c r="V29" i="46"/>
  <c r="W29" i="46"/>
  <c r="E22" i="46"/>
  <c r="F22" i="46"/>
  <c r="G22" i="46"/>
  <c r="H22" i="46"/>
  <c r="I22" i="46"/>
  <c r="J22" i="46"/>
  <c r="K22" i="46"/>
  <c r="L22" i="46"/>
  <c r="M22" i="46"/>
  <c r="E25" i="46"/>
  <c r="F25" i="46"/>
  <c r="G25" i="46"/>
  <c r="H25" i="46"/>
  <c r="I25" i="46"/>
  <c r="J25" i="46"/>
  <c r="K25" i="46"/>
  <c r="L25" i="46"/>
  <c r="M25" i="46"/>
  <c r="E28" i="46"/>
  <c r="F28" i="46"/>
  <c r="G28" i="46"/>
  <c r="H28" i="46"/>
  <c r="I28" i="46"/>
  <c r="J28" i="46"/>
  <c r="K28" i="46"/>
  <c r="L28" i="46"/>
  <c r="M28" i="46"/>
  <c r="E31" i="46"/>
  <c r="F31" i="46"/>
  <c r="G31" i="46"/>
  <c r="H31" i="46"/>
  <c r="I31" i="46"/>
  <c r="J31" i="46"/>
  <c r="K31" i="46"/>
  <c r="L31" i="46"/>
  <c r="M31" i="46"/>
  <c r="E34" i="46"/>
  <c r="F34" i="46"/>
  <c r="G34" i="46"/>
  <c r="H34" i="46"/>
  <c r="I34" i="46"/>
  <c r="J34" i="46"/>
  <c r="K34" i="46"/>
  <c r="L34" i="46"/>
  <c r="M34" i="46"/>
  <c r="E53" i="46"/>
  <c r="F53" i="46"/>
  <c r="G53" i="46"/>
  <c r="H53" i="46"/>
  <c r="I53" i="46"/>
  <c r="J53" i="46"/>
  <c r="K53" i="46"/>
  <c r="L53" i="46"/>
  <c r="M53" i="46"/>
  <c r="D53" i="46"/>
  <c r="D34" i="46"/>
  <c r="D31" i="46"/>
  <c r="D28" i="46"/>
  <c r="D25" i="46"/>
  <c r="D22" i="46"/>
  <c r="P22" i="46"/>
  <c r="Q22" i="46"/>
  <c r="R22" i="46"/>
  <c r="S22" i="46"/>
  <c r="T22" i="46"/>
  <c r="U22" i="46"/>
  <c r="V22" i="46"/>
  <c r="W22" i="46"/>
  <c r="X22" i="46"/>
  <c r="P25" i="46"/>
  <c r="Q25" i="46"/>
  <c r="R25" i="46"/>
  <c r="S25" i="46"/>
  <c r="T25" i="46"/>
  <c r="U25" i="46"/>
  <c r="V25" i="46"/>
  <c r="W25" i="46"/>
  <c r="X25" i="46"/>
  <c r="P28" i="46"/>
  <c r="Q28" i="46"/>
  <c r="R28" i="46"/>
  <c r="S28" i="46"/>
  <c r="T28" i="46"/>
  <c r="U28" i="46"/>
  <c r="V28" i="46"/>
  <c r="W28" i="46"/>
  <c r="X28" i="46"/>
  <c r="P31" i="46"/>
  <c r="Q31" i="46"/>
  <c r="R31" i="46"/>
  <c r="S31" i="46"/>
  <c r="T31" i="46"/>
  <c r="U31" i="46"/>
  <c r="V31" i="46"/>
  <c r="W31" i="46"/>
  <c r="X31" i="46"/>
  <c r="P34" i="46"/>
  <c r="Q34" i="46"/>
  <c r="R34" i="46"/>
  <c r="S34" i="46"/>
  <c r="T34" i="46"/>
  <c r="U34" i="46"/>
  <c r="V34" i="46"/>
  <c r="W34" i="46"/>
  <c r="X34" i="46"/>
  <c r="P53" i="46"/>
  <c r="Q53" i="46"/>
  <c r="R53" i="46"/>
  <c r="S53" i="46"/>
  <c r="T53" i="46"/>
  <c r="U53" i="46"/>
  <c r="V53" i="46"/>
  <c r="W53" i="46"/>
  <c r="X53" i="46"/>
  <c r="P102" i="46"/>
  <c r="Q102" i="46"/>
  <c r="R102" i="46"/>
  <c r="S102" i="46"/>
  <c r="T102" i="46"/>
  <c r="U102" i="46"/>
  <c r="V102" i="46"/>
  <c r="W102" i="46"/>
  <c r="X102" i="46"/>
  <c r="P105" i="46"/>
  <c r="Q105" i="46"/>
  <c r="R105" i="46"/>
  <c r="S105" i="46"/>
  <c r="T105" i="46"/>
  <c r="U105" i="46"/>
  <c r="V105" i="46"/>
  <c r="W105" i="46"/>
  <c r="X105" i="46"/>
  <c r="O105" i="46"/>
  <c r="O102" i="46"/>
  <c r="O53" i="46"/>
  <c r="O28" i="46"/>
  <c r="O31" i="46"/>
  <c r="O34" i="46"/>
  <c r="O25" i="46"/>
  <c r="O22" i="46"/>
  <c r="F31" i="44"/>
  <c r="F30" i="44"/>
  <c r="E30" i="44"/>
  <c r="D30" i="44"/>
  <c r="U135" i="68"/>
  <c r="P875" i="79" s="1"/>
  <c r="T135" i="68"/>
  <c r="S131" i="68"/>
  <c r="O692" i="79" s="1"/>
  <c r="U131" i="68"/>
  <c r="Q692" i="79" s="1"/>
  <c r="D127" i="46" l="1"/>
  <c r="H174" i="47"/>
  <c r="H175" i="47"/>
  <c r="U134" i="68"/>
  <c r="P856" i="79" s="1"/>
  <c r="T134" i="68"/>
  <c r="O856" i="79" s="1"/>
  <c r="S130" i="68"/>
  <c r="O673" i="79" s="1"/>
  <c r="U130" i="68"/>
  <c r="Q673" i="79" s="1"/>
  <c r="W130" i="68"/>
  <c r="S673" i="79" s="1"/>
  <c r="U138" i="68"/>
  <c r="R488" i="79" s="1"/>
  <c r="V138" i="68"/>
  <c r="S488" i="79" s="1"/>
  <c r="R138" i="68"/>
  <c r="O488" i="79" s="1"/>
  <c r="U133" i="68"/>
  <c r="P853" i="79" s="1"/>
  <c r="V133" i="68"/>
  <c r="Q853" i="79" s="1"/>
  <c r="T133" i="68"/>
  <c r="O853" i="79" s="1"/>
  <c r="S129" i="68"/>
  <c r="O670" i="79" s="1"/>
  <c r="T129" i="68"/>
  <c r="P670" i="79" s="1"/>
  <c r="U129" i="68"/>
  <c r="Q670" i="79" s="1"/>
  <c r="BB138" i="68"/>
  <c r="I488" i="79" s="1"/>
  <c r="BA138" i="68"/>
  <c r="H488" i="79" s="1"/>
  <c r="AY138" i="68"/>
  <c r="F488" i="79" s="1"/>
  <c r="AX138" i="68"/>
  <c r="E488" i="79" s="1"/>
  <c r="AY137" i="68"/>
  <c r="F475" i="79" s="1"/>
  <c r="AX137" i="68"/>
  <c r="E475" i="79" s="1"/>
  <c r="BB136" i="68"/>
  <c r="I472" i="79" s="1"/>
  <c r="BA136" i="68"/>
  <c r="H472" i="79" s="1"/>
  <c r="AY136" i="68"/>
  <c r="F472" i="79" s="1"/>
  <c r="AX136" i="68"/>
  <c r="E472" i="79" s="1"/>
  <c r="BA137" i="68"/>
  <c r="H475" i="79" s="1"/>
  <c r="BB135" i="68"/>
  <c r="BA135" i="68"/>
  <c r="BB134" i="68"/>
  <c r="G856" i="79" s="1"/>
  <c r="BA134" i="68"/>
  <c r="F856" i="79" s="1"/>
  <c r="BB133" i="68"/>
  <c r="G853" i="79" s="1"/>
  <c r="BA133" i="68"/>
  <c r="F853" i="79" s="1"/>
  <c r="BA132" i="68"/>
  <c r="F840" i="79" s="1"/>
  <c r="BB131" i="68"/>
  <c r="BA131" i="68"/>
  <c r="BB130" i="68"/>
  <c r="H673" i="79" s="1"/>
  <c r="BA130" i="68"/>
  <c r="G673" i="79" s="1"/>
  <c r="AY130" i="68"/>
  <c r="E673" i="79" s="1"/>
  <c r="BB129" i="68"/>
  <c r="H670" i="79" s="1"/>
  <c r="BA129" i="68"/>
  <c r="G670" i="79" s="1"/>
  <c r="AY129" i="68"/>
  <c r="E670" i="79" s="1"/>
  <c r="AY131" i="68"/>
  <c r="BA127" i="68"/>
  <c r="G657" i="79" s="1"/>
  <c r="AY128" i="68"/>
  <c r="E702" i="79" s="1"/>
  <c r="AY127" i="68"/>
  <c r="E657" i="79" s="1"/>
  <c r="P27" i="85"/>
  <c r="P49" i="85" s="1"/>
  <c r="C28" i="85" s="1"/>
  <c r="K27" i="85"/>
  <c r="K49" i="85" s="1"/>
  <c r="C27" i="85" s="1"/>
  <c r="E692" i="79" l="1"/>
  <c r="T131" i="68"/>
  <c r="P692" i="79" s="1"/>
  <c r="W131" i="68"/>
  <c r="S692" i="79" s="1"/>
  <c r="H692" i="79"/>
  <c r="G875" i="79"/>
  <c r="W135" i="68"/>
  <c r="R875" i="79" s="1"/>
  <c r="BB127" i="68"/>
  <c r="H657" i="79" s="1"/>
  <c r="W129" i="68"/>
  <c r="S670" i="79" s="1"/>
  <c r="V130" i="68"/>
  <c r="R673" i="79" s="1"/>
  <c r="BA128" i="68"/>
  <c r="BB132" i="68"/>
  <c r="G840" i="79" s="1"/>
  <c r="BB137" i="68"/>
  <c r="I475" i="79" s="1"/>
  <c r="V129" i="68"/>
  <c r="R670" i="79" s="1"/>
  <c r="T138" i="68"/>
  <c r="Q488" i="79" s="1"/>
  <c r="W134" i="68"/>
  <c r="R856" i="79" s="1"/>
  <c r="G692" i="79"/>
  <c r="V131" i="68"/>
  <c r="R692" i="79" s="1"/>
  <c r="F875" i="79"/>
  <c r="V135" i="68"/>
  <c r="Q875" i="79" s="1"/>
  <c r="W133" i="68"/>
  <c r="R853" i="79" s="1"/>
  <c r="W138" i="68"/>
  <c r="T488" i="79" s="1"/>
  <c r="S138" i="68"/>
  <c r="P488" i="79" s="1"/>
  <c r="T130" i="68"/>
  <c r="P673" i="79" s="1"/>
  <c r="V134" i="68"/>
  <c r="Q856" i="79" s="1"/>
  <c r="D28" i="85"/>
  <c r="F28" i="85" s="1"/>
  <c r="F39" i="85" s="1"/>
  <c r="G702" i="79" l="1"/>
  <c r="BB128" i="68"/>
  <c r="H702" i="79" s="1"/>
  <c r="N184" i="79" l="1"/>
  <c r="D22" i="45" l="1"/>
  <c r="O927" i="79" l="1"/>
  <c r="E44" i="44" l="1"/>
  <c r="AM139" i="79" l="1"/>
  <c r="Q46" i="44"/>
  <c r="P46" i="44"/>
  <c r="O46" i="44"/>
  <c r="N46" i="44"/>
  <c r="M46" i="44"/>
  <c r="L46" i="44"/>
  <c r="K46" i="44"/>
  <c r="J46" i="44"/>
  <c r="I46" i="44"/>
  <c r="H46" i="44"/>
  <c r="G46" i="44"/>
  <c r="F46" i="44"/>
  <c r="E46" i="44"/>
  <c r="D46" i="44"/>
  <c r="O1110" i="79" l="1"/>
  <c r="O744" i="79"/>
  <c r="O561" i="79"/>
  <c r="O378" i="79"/>
  <c r="O195" i="79"/>
  <c r="O513" i="46"/>
  <c r="O127" i="46"/>
  <c r="D195" i="79"/>
  <c r="N620" i="79" l="1"/>
  <c r="N437"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Z576" i="79" s="1"/>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42" i="44"/>
  <c r="K123" i="45"/>
  <c r="O28" i="44"/>
  <c r="H130" i="47"/>
  <c r="H131" i="47"/>
  <c r="H129" i="47"/>
  <c r="L53" i="44" l="1"/>
  <c r="K53"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14" i="44"/>
  <c r="F18" i="44" s="1"/>
  <c r="AA402" i="79"/>
  <c r="AA576" i="79" s="1"/>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576" i="79" s="1"/>
  <c r="AB36" i="79"/>
  <c r="AB21" i="46"/>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J53" i="44" l="1"/>
  <c r="I53" i="44"/>
  <c r="I50" i="44"/>
  <c r="G53" i="44"/>
  <c r="G50" i="44"/>
  <c r="H53" i="44"/>
  <c r="H50" i="44"/>
  <c r="E53" i="44"/>
  <c r="E50" i="44"/>
  <c r="F53" i="44"/>
  <c r="F50" i="44"/>
  <c r="AC578" i="79"/>
  <c r="AC577" i="79"/>
  <c r="AC576" i="79"/>
  <c r="D53" i="44"/>
  <c r="AD212" i="79"/>
  <c r="AD208" i="79"/>
  <c r="AD211" i="79"/>
  <c r="AD210" i="79"/>
  <c r="AD209" i="79"/>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61" i="79"/>
  <c r="AA760" i="79"/>
  <c r="AA744" i="79"/>
  <c r="AA761" i="79"/>
  <c r="AA578" i="79"/>
  <c r="AA577" i="79"/>
  <c r="AA561" i="79"/>
  <c r="AD393" i="79"/>
  <c r="AD395" i="79"/>
  <c r="AD394" i="79"/>
  <c r="AD378" i="79"/>
  <c r="AD927"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2" i="45" l="1"/>
  <c r="E122" i="45"/>
  <c r="F122" i="45"/>
  <c r="G122" i="45"/>
  <c r="H122" i="45"/>
  <c r="I122" i="45"/>
  <c r="C122" i="45"/>
  <c r="O17" i="45" l="1"/>
  <c r="N17" i="45"/>
  <c r="N23" i="45" s="1"/>
  <c r="M17" i="45"/>
  <c r="M23" i="45" s="1"/>
  <c r="L17" i="45"/>
  <c r="L23" i="45" s="1"/>
  <c r="N60" i="46"/>
  <c r="N57" i="46"/>
  <c r="AD140" i="46" l="1"/>
  <c r="AB135" i="46"/>
  <c r="AD127" i="46"/>
  <c r="AD143" i="46"/>
  <c r="AD136" i="46"/>
  <c r="AD141" i="46"/>
  <c r="AD139" i="46"/>
  <c r="AD137" i="46"/>
  <c r="AA127" i="46"/>
  <c r="AD138" i="46"/>
  <c r="AD142" i="46"/>
  <c r="AD135"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E23" i="45" s="1"/>
  <c r="J37" i="45" l="1"/>
  <c r="J23" i="45"/>
  <c r="J30" i="45"/>
  <c r="K23" i="45"/>
  <c r="C130" i="45" s="1"/>
  <c r="E30" i="45"/>
  <c r="D124" i="45" s="1"/>
  <c r="C124" i="45"/>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F138" i="43" s="1"/>
  <c r="L129" i="45"/>
  <c r="AF516" i="46"/>
  <c r="J127" i="45"/>
  <c r="H130" i="45"/>
  <c r="C133" i="45"/>
  <c r="Y1113" i="79" s="1"/>
  <c r="N130" i="45"/>
  <c r="AG258" i="46"/>
  <c r="AG259" i="46" s="1"/>
  <c r="K125" i="45"/>
  <c r="K128" i="45"/>
  <c r="AJ516" i="46"/>
  <c r="AJ520" i="46" s="1"/>
  <c r="N127" i="45"/>
  <c r="K126" i="45"/>
  <c r="AG387" i="46" s="1"/>
  <c r="G129" i="45"/>
  <c r="E129" i="45"/>
  <c r="AA381" i="79" s="1"/>
  <c r="J125" i="45"/>
  <c r="AF258" i="46" s="1"/>
  <c r="Y258" i="46"/>
  <c r="Y259" i="46" s="1"/>
  <c r="F128" i="45"/>
  <c r="E130" i="45"/>
  <c r="L130" i="45"/>
  <c r="J128" i="45"/>
  <c r="K127" i="45"/>
  <c r="AG516" i="46" s="1"/>
  <c r="AG520" i="46" s="1"/>
  <c r="J124" i="45"/>
  <c r="AF130" i="46" s="1"/>
  <c r="AF131" i="46" s="1"/>
  <c r="I129" i="45"/>
  <c r="K124" i="45"/>
  <c r="AG130" i="46" s="1"/>
  <c r="AG131" i="46" s="1"/>
  <c r="G128" i="45"/>
  <c r="E128" i="45"/>
  <c r="AE198" i="79" s="1"/>
  <c r="AE202" i="79" s="1"/>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L124" i="45"/>
  <c r="D128" i="45"/>
  <c r="Y198" i="79"/>
  <c r="AI130" i="46"/>
  <c r="AI131" i="46" s="1"/>
  <c r="AJ130" i="46"/>
  <c r="AJ131" i="46" s="1"/>
  <c r="AJ387" i="46"/>
  <c r="AJ389" i="46" s="1"/>
  <c r="AI258" i="46"/>
  <c r="AI260" i="46" s="1"/>
  <c r="AJ258" i="46"/>
  <c r="AJ260" i="46" s="1"/>
  <c r="Y128" i="46"/>
  <c r="AL387" i="46"/>
  <c r="AL389" i="46" s="1"/>
  <c r="AL258" i="46"/>
  <c r="AK258" i="46"/>
  <c r="AK516" i="46"/>
  <c r="AK520" i="46" s="1"/>
  <c r="AL516" i="46"/>
  <c r="AL520" i="46" s="1"/>
  <c r="AL130" i="46"/>
  <c r="AL131" i="46" s="1"/>
  <c r="AK130" i="46"/>
  <c r="AK131" i="46"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K564" i="79" l="1"/>
  <c r="AK573" i="79" s="1"/>
  <c r="P73" i="43" s="1"/>
  <c r="Y522" i="46"/>
  <c r="AD522" i="46"/>
  <c r="Y1123" i="79"/>
  <c r="F151" i="43" s="1"/>
  <c r="AI517" i="46"/>
  <c r="AI520" i="46"/>
  <c r="AF518" i="46"/>
  <c r="AF520" i="46"/>
  <c r="Y518" i="46"/>
  <c r="Y517" i="46"/>
  <c r="Y519" i="46"/>
  <c r="Y520" i="46"/>
  <c r="AA522" i="46"/>
  <c r="AH518" i="46"/>
  <c r="AH520" i="46"/>
  <c r="AJ564" i="79"/>
  <c r="AA198" i="79"/>
  <c r="AB198" i="79"/>
  <c r="AJ381" i="79"/>
  <c r="AH564" i="79"/>
  <c r="AL381" i="79"/>
  <c r="AL387" i="79" s="1"/>
  <c r="AC198" i="79"/>
  <c r="AC201" i="79" s="1"/>
  <c r="AK381" i="79"/>
  <c r="AF381" i="79"/>
  <c r="AI564" i="79"/>
  <c r="AI573" i="79" s="1"/>
  <c r="N73" i="43" s="1"/>
  <c r="AL564" i="79"/>
  <c r="AE564" i="79"/>
  <c r="AG564" i="79"/>
  <c r="AG381" i="79"/>
  <c r="AG389" i="79" s="1"/>
  <c r="L70" i="43" s="1"/>
  <c r="AD381" i="79"/>
  <c r="AB564" i="79"/>
  <c r="Z198" i="79"/>
  <c r="AB381" i="79"/>
  <c r="Z381" i="79"/>
  <c r="AC381" i="79"/>
  <c r="AD930" i="79"/>
  <c r="AH930" i="79"/>
  <c r="AH941" i="79" s="1"/>
  <c r="M79" i="43" s="1"/>
  <c r="AJ930" i="79"/>
  <c r="AJ941" i="79" s="1"/>
  <c r="O79" i="43" s="1"/>
  <c r="AI930" i="79"/>
  <c r="AI941" i="79" s="1"/>
  <c r="N79" i="43" s="1"/>
  <c r="Z930" i="79"/>
  <c r="Z941" i="79" s="1"/>
  <c r="E79" i="43" s="1"/>
  <c r="G145" i="43" s="1"/>
  <c r="AK930" i="79"/>
  <c r="AK941" i="79" s="1"/>
  <c r="P79" i="43" s="1"/>
  <c r="AL930" i="79"/>
  <c r="AE930" i="79"/>
  <c r="AE941" i="79" s="1"/>
  <c r="J79" i="43" s="1"/>
  <c r="AF930" i="79"/>
  <c r="AC930" i="79"/>
  <c r="AC941" i="79" s="1"/>
  <c r="H79" i="43" s="1"/>
  <c r="AA930" i="79"/>
  <c r="AA941" i="79" s="1"/>
  <c r="F79" i="43" s="1"/>
  <c r="H145" i="43" s="1"/>
  <c r="AB930" i="79"/>
  <c r="AB941" i="79" s="1"/>
  <c r="G79" i="43" s="1"/>
  <c r="AG930" i="79"/>
  <c r="AG941" i="79" s="1"/>
  <c r="L79" i="43" s="1"/>
  <c r="Y1120" i="79"/>
  <c r="F148" i="43" s="1"/>
  <c r="Z564" i="79"/>
  <c r="Y930" i="79"/>
  <c r="AA564" i="79"/>
  <c r="AA571" i="79" s="1"/>
  <c r="H133" i="43" s="1"/>
  <c r="Y564" i="79"/>
  <c r="Y573" i="79" s="1"/>
  <c r="AJ1113" i="79"/>
  <c r="AJ1125" i="79" s="1"/>
  <c r="O82" i="43" s="1"/>
  <c r="AI1113" i="79"/>
  <c r="AL1113" i="79"/>
  <c r="AL1125" i="79" s="1"/>
  <c r="Q82" i="43" s="1"/>
  <c r="AG1113" i="79"/>
  <c r="AK1113" i="79"/>
  <c r="AK1125" i="79" s="1"/>
  <c r="P82" i="43" s="1"/>
  <c r="AH1113" i="79"/>
  <c r="AH1125" i="79" s="1"/>
  <c r="M82" i="43" s="1"/>
  <c r="AF1113" i="79"/>
  <c r="AC1113" i="79"/>
  <c r="AC1125" i="79" s="1"/>
  <c r="H82" i="43" s="1"/>
  <c r="AE1113" i="79"/>
  <c r="AE1125" i="79" s="1"/>
  <c r="J82" i="43" s="1"/>
  <c r="AB1113" i="79"/>
  <c r="AB1125" i="79" s="1"/>
  <c r="G82" i="43" s="1"/>
  <c r="AD1113" i="79"/>
  <c r="AD1125" i="79" s="1"/>
  <c r="I82" i="43" s="1"/>
  <c r="Z1113" i="79"/>
  <c r="Z1123" i="79" s="1"/>
  <c r="G151" i="43" s="1"/>
  <c r="AA1113" i="79"/>
  <c r="AC564" i="79"/>
  <c r="AC570" i="79" s="1"/>
  <c r="AE199" i="79"/>
  <c r="AD198" i="79"/>
  <c r="AD201" i="79" s="1"/>
  <c r="AE381" i="79"/>
  <c r="AD564" i="79"/>
  <c r="AE203" i="79"/>
  <c r="AL747" i="79"/>
  <c r="AL757" i="79" s="1"/>
  <c r="Q76" i="43" s="1"/>
  <c r="AE747" i="79"/>
  <c r="AE757" i="79" s="1"/>
  <c r="J76" i="43" s="1"/>
  <c r="AI747" i="79"/>
  <c r="AG747" i="79"/>
  <c r="AF747" i="79"/>
  <c r="AF757" i="79" s="1"/>
  <c r="K76" i="43" s="1"/>
  <c r="Z747" i="79"/>
  <c r="Z757" i="79" s="1"/>
  <c r="E76" i="43" s="1"/>
  <c r="G139" i="43" s="1"/>
  <c r="AD747" i="79"/>
  <c r="AC747" i="79"/>
  <c r="AC757" i="79" s="1"/>
  <c r="H76" i="43" s="1"/>
  <c r="AJ747" i="79"/>
  <c r="AJ757" i="79" s="1"/>
  <c r="O76" i="43" s="1"/>
  <c r="AH747" i="79"/>
  <c r="AH757" i="79" s="1"/>
  <c r="M76" i="43" s="1"/>
  <c r="AA747" i="79"/>
  <c r="AA757" i="79" s="1"/>
  <c r="F76" i="43" s="1"/>
  <c r="H139" i="43" s="1"/>
  <c r="AB747" i="79"/>
  <c r="AB757" i="79" s="1"/>
  <c r="G76" i="43" s="1"/>
  <c r="AK747" i="79"/>
  <c r="AE200" i="79"/>
  <c r="AH132" i="46"/>
  <c r="AG198" i="79"/>
  <c r="AG202" i="79" s="1"/>
  <c r="AE201" i="79"/>
  <c r="AF564" i="79"/>
  <c r="Y381" i="79"/>
  <c r="Y389" i="79" s="1"/>
  <c r="AF198" i="79"/>
  <c r="AF201" i="79" s="1"/>
  <c r="AH381" i="79"/>
  <c r="AH389" i="79" s="1"/>
  <c r="M70" i="43" s="1"/>
  <c r="AH519" i="46"/>
  <c r="AG262" i="46"/>
  <c r="AI518" i="46"/>
  <c r="AH517" i="46"/>
  <c r="AG260" i="46"/>
  <c r="AG261" i="46" s="1"/>
  <c r="AI519" i="46"/>
  <c r="AI522" i="46"/>
  <c r="AH522" i="46"/>
  <c r="AG389" i="46"/>
  <c r="AG390" i="46"/>
  <c r="AG388" i="46"/>
  <c r="AI198" i="79"/>
  <c r="AI199" i="79" s="1"/>
  <c r="AJ198" i="79"/>
  <c r="AJ203" i="79" s="1"/>
  <c r="AK198" i="79"/>
  <c r="AK201" i="79" s="1"/>
  <c r="AL198" i="79"/>
  <c r="AL203" i="79" s="1"/>
  <c r="AH198" i="79"/>
  <c r="AH205" i="79" s="1"/>
  <c r="M67" i="43" s="1"/>
  <c r="AA387" i="79"/>
  <c r="H129" i="43" s="1"/>
  <c r="AF132" i="46"/>
  <c r="AJ522" i="46"/>
  <c r="Y754" i="79"/>
  <c r="F137" i="43" s="1"/>
  <c r="Y753" i="79"/>
  <c r="F136" i="43" s="1"/>
  <c r="AF260" i="46"/>
  <c r="AF259" i="46"/>
  <c r="AJ517" i="46"/>
  <c r="AJ519" i="46"/>
  <c r="AJ518" i="46"/>
  <c r="Y1121" i="79"/>
  <c r="F149" i="43" s="1"/>
  <c r="Y1119" i="79"/>
  <c r="F147" i="43" s="1"/>
  <c r="Y1122" i="79"/>
  <c r="F150" i="43" s="1"/>
  <c r="AF389" i="46"/>
  <c r="AF390" i="46"/>
  <c r="AF388" i="46"/>
  <c r="AH260" i="46"/>
  <c r="AH259" i="46"/>
  <c r="AG519" i="46"/>
  <c r="AG517" i="46"/>
  <c r="AG518" i="46"/>
  <c r="AF262" i="46"/>
  <c r="Y1125" i="79"/>
  <c r="AF517" i="46"/>
  <c r="AK387" i="46"/>
  <c r="AK389" i="46" s="1"/>
  <c r="AH262" i="46"/>
  <c r="AH387" i="46"/>
  <c r="AH392" i="46" s="1"/>
  <c r="AG132" i="46"/>
  <c r="AA389" i="79"/>
  <c r="F70" i="43" s="1"/>
  <c r="H130" i="43" s="1"/>
  <c r="AF522" i="46"/>
  <c r="AF519" i="46"/>
  <c r="AI381" i="79"/>
  <c r="AG522" i="46"/>
  <c r="Y757" i="79"/>
  <c r="AJ390" i="46"/>
  <c r="AI390" i="46"/>
  <c r="Y202" i="79"/>
  <c r="F125" i="43" s="1"/>
  <c r="Y200" i="79"/>
  <c r="F123" i="43" s="1"/>
  <c r="Y201" i="79"/>
  <c r="F124" i="43" s="1"/>
  <c r="AJ388" i="46"/>
  <c r="Y205" i="79"/>
  <c r="AI132" i="46"/>
  <c r="AJ132" i="46"/>
  <c r="AI388" i="46"/>
  <c r="AI259" i="46"/>
  <c r="AI261" i="46" s="1"/>
  <c r="AI262" i="46"/>
  <c r="AJ262" i="46"/>
  <c r="AJ259" i="46"/>
  <c r="AJ261" i="46"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AK132" i="46"/>
  <c r="AK262" i="46"/>
  <c r="AL262" i="46"/>
  <c r="AL522" i="46"/>
  <c r="AK517" i="46"/>
  <c r="AL390" i="46"/>
  <c r="AL388" i="46"/>
  <c r="AK522" i="46"/>
  <c r="AK260" i="46"/>
  <c r="AK259" i="46"/>
  <c r="AL517" i="46"/>
  <c r="AL260" i="46"/>
  <c r="AL259" i="46"/>
  <c r="Y260" i="46"/>
  <c r="AC262" i="46"/>
  <c r="AC390" i="46"/>
  <c r="AD390" i="46"/>
  <c r="Z517" i="46"/>
  <c r="Z522" i="46"/>
  <c r="AD517" i="46"/>
  <c r="AB522" i="46"/>
  <c r="AB517" i="46"/>
  <c r="AA517" i="46"/>
  <c r="AE522" i="46"/>
  <c r="AE517" i="46"/>
  <c r="AC522" i="46"/>
  <c r="AC517" i="46"/>
  <c r="AB259" i="46"/>
  <c r="AB261" i="46" s="1"/>
  <c r="AE260" i="46"/>
  <c r="AE261" i="46" s="1"/>
  <c r="AB390" i="46"/>
  <c r="AE262" i="46"/>
  <c r="AD262" i="46"/>
  <c r="AB388" i="46"/>
  <c r="AD259" i="46"/>
  <c r="AD261" i="46" s="1"/>
  <c r="AD392" i="46"/>
  <c r="AA390" i="46"/>
  <c r="AC388" i="46"/>
  <c r="AC260" i="46"/>
  <c r="AC261" i="46" s="1"/>
  <c r="AC392" i="46"/>
  <c r="AA392" i="46"/>
  <c r="AB392" i="46"/>
  <c r="AB262" i="46"/>
  <c r="AA260" i="46"/>
  <c r="AA261" i="46" s="1"/>
  <c r="AA262" i="46"/>
  <c r="Y262" i="46"/>
  <c r="AF392" i="46"/>
  <c r="AG392" i="46"/>
  <c r="AJ392" i="46"/>
  <c r="AI392" i="46"/>
  <c r="AL392" i="46"/>
  <c r="AD132" i="46"/>
  <c r="AA132" i="46"/>
  <c r="AB132" i="46"/>
  <c r="AC132" i="46"/>
  <c r="AE132" i="46"/>
  <c r="AE205" i="79"/>
  <c r="J67" i="43" s="1"/>
  <c r="AE392" i="46"/>
  <c r="AE390" i="46"/>
  <c r="AE388" i="46"/>
  <c r="Y132" i="46"/>
  <c r="Y131" i="46"/>
  <c r="Y392" i="46"/>
  <c r="Y390" i="46"/>
  <c r="Y199" i="79"/>
  <c r="F122" i="43" s="1"/>
  <c r="Y203" i="79"/>
  <c r="F126" i="43" s="1"/>
  <c r="Z262" i="46"/>
  <c r="Z260" i="46"/>
  <c r="Z259" i="46"/>
  <c r="Z392" i="46"/>
  <c r="Z390" i="46"/>
  <c r="Z388" i="46"/>
  <c r="AC131" i="46"/>
  <c r="AA131" i="46"/>
  <c r="AB131" i="46"/>
  <c r="Z131" i="46"/>
  <c r="Z132" i="46"/>
  <c r="H131" i="43" l="1"/>
  <c r="F112" i="43" s="1"/>
  <c r="AK571" i="79"/>
  <c r="AK570" i="79"/>
  <c r="Y756" i="79"/>
  <c r="D75" i="43" s="1"/>
  <c r="T18" i="47"/>
  <c r="P20" i="47"/>
  <c r="Q15" i="47"/>
  <c r="S23" i="47"/>
  <c r="U17" i="47"/>
  <c r="R26" i="47"/>
  <c r="AB570" i="79"/>
  <c r="AB201" i="79"/>
  <c r="AB202" i="79"/>
  <c r="AA199" i="79"/>
  <c r="H122" i="43" s="1"/>
  <c r="AA202" i="79"/>
  <c r="H125" i="43" s="1"/>
  <c r="AA203" i="79"/>
  <c r="H126" i="43" s="1"/>
  <c r="AD573" i="79"/>
  <c r="I73" i="43" s="1"/>
  <c r="Z202" i="79"/>
  <c r="G125" i="43" s="1"/>
  <c r="Z203" i="79"/>
  <c r="G126" i="43" s="1"/>
  <c r="AJ570" i="79"/>
  <c r="AJ573" i="79"/>
  <c r="O73" i="43" s="1"/>
  <c r="AM522" i="46"/>
  <c r="F104" i="43" s="1"/>
  <c r="Y570" i="79"/>
  <c r="F132" i="43" s="1"/>
  <c r="Y571" i="79"/>
  <c r="F133" i="43" s="1"/>
  <c r="Z570" i="79"/>
  <c r="G132" i="43" s="1"/>
  <c r="Y521" i="46"/>
  <c r="V21" i="47"/>
  <c r="AM259" i="46"/>
  <c r="Z1125" i="79"/>
  <c r="E82" i="43" s="1"/>
  <c r="G152" i="43" s="1"/>
  <c r="D70" i="43"/>
  <c r="F130" i="43" s="1"/>
  <c r="AM131" i="46"/>
  <c r="C93" i="43" s="1"/>
  <c r="AM262" i="46"/>
  <c r="D104" i="43" s="1"/>
  <c r="AM518" i="46"/>
  <c r="D76" i="43"/>
  <c r="F139" i="43" s="1"/>
  <c r="I139" i="43" s="1"/>
  <c r="AM132" i="46"/>
  <c r="C104" i="43" s="1"/>
  <c r="AM520" i="46"/>
  <c r="AM260" i="46"/>
  <c r="AM519" i="46"/>
  <c r="D67" i="43"/>
  <c r="F127" i="43" s="1"/>
  <c r="AM517" i="46"/>
  <c r="R18" i="47"/>
  <c r="R17" i="47"/>
  <c r="R20" i="47"/>
  <c r="R21" i="47"/>
  <c r="R16" i="47"/>
  <c r="AE389" i="79"/>
  <c r="J70" i="43" s="1"/>
  <c r="R22" i="47"/>
  <c r="AB200" i="79"/>
  <c r="AC202" i="79"/>
  <c r="AG570" i="79"/>
  <c r="AC205" i="79"/>
  <c r="H67" i="43" s="1"/>
  <c r="AC200" i="79"/>
  <c r="AB203" i="79"/>
  <c r="AL573" i="79"/>
  <c r="Q73" i="43" s="1"/>
  <c r="AB205" i="79"/>
  <c r="G67" i="43" s="1"/>
  <c r="AD389" i="79"/>
  <c r="I70" i="43" s="1"/>
  <c r="Z387" i="79"/>
  <c r="G129" i="43" s="1"/>
  <c r="AB199" i="79"/>
  <c r="AK203" i="79"/>
  <c r="AA200" i="79"/>
  <c r="H123" i="43" s="1"/>
  <c r="AA205" i="79"/>
  <c r="F67" i="43" s="1"/>
  <c r="H127" i="43" s="1"/>
  <c r="AB387" i="79"/>
  <c r="AB389" i="79"/>
  <c r="G70" i="43" s="1"/>
  <c r="AI570" i="79"/>
  <c r="AK202" i="79"/>
  <c r="R19" i="47"/>
  <c r="R24" i="47"/>
  <c r="R25" i="47"/>
  <c r="R23" i="47"/>
  <c r="R15" i="47"/>
  <c r="AG573" i="79"/>
  <c r="L73" i="43" s="1"/>
  <c r="AG571" i="79"/>
  <c r="AA201" i="79"/>
  <c r="H124" i="43" s="1"/>
  <c r="AH573" i="79"/>
  <c r="M73" i="43" s="1"/>
  <c r="AA573" i="79"/>
  <c r="F73" i="43" s="1"/>
  <c r="H134" i="43" s="1"/>
  <c r="AA570" i="79"/>
  <c r="H132" i="43" s="1"/>
  <c r="AG200" i="79"/>
  <c r="AK390" i="46"/>
  <c r="AL201" i="79"/>
  <c r="AK389" i="79"/>
  <c r="P70" i="43" s="1"/>
  <c r="AL202" i="79"/>
  <c r="AB571" i="79"/>
  <c r="AH387" i="79"/>
  <c r="AG205" i="79"/>
  <c r="L67" i="43" s="1"/>
  <c r="AD200" i="79"/>
  <c r="AG387" i="79"/>
  <c r="AK387" i="79"/>
  <c r="AL389" i="79"/>
  <c r="Q70" i="43" s="1"/>
  <c r="AJ387" i="79"/>
  <c r="AF573" i="79"/>
  <c r="K73" i="43" s="1"/>
  <c r="AB573" i="79"/>
  <c r="G73" i="43" s="1"/>
  <c r="AG199" i="79"/>
  <c r="Y941" i="79"/>
  <c r="Q19" i="47"/>
  <c r="Q24" i="47"/>
  <c r="AD205" i="79"/>
  <c r="I67" i="43" s="1"/>
  <c r="AD203" i="79"/>
  <c r="AG203" i="79"/>
  <c r="Y937" i="79"/>
  <c r="F142" i="43" s="1"/>
  <c r="AI521" i="46"/>
  <c r="AG201" i="79"/>
  <c r="AH521" i="46"/>
  <c r="Q26" i="47"/>
  <c r="AK205" i="79"/>
  <c r="P67" i="43" s="1"/>
  <c r="AF200" i="79"/>
  <c r="AJ571" i="79"/>
  <c r="AF387" i="79"/>
  <c r="AF571" i="79"/>
  <c r="Z199" i="79"/>
  <c r="G122" i="43" s="1"/>
  <c r="AF570" i="79"/>
  <c r="Z201" i="79"/>
  <c r="G124" i="43" s="1"/>
  <c r="AJ389" i="79"/>
  <c r="O70" i="43" s="1"/>
  <c r="Z200" i="79"/>
  <c r="G123" i="43" s="1"/>
  <c r="AD570" i="79"/>
  <c r="Y938" i="79"/>
  <c r="F143" i="43" s="1"/>
  <c r="AF202" i="79"/>
  <c r="Q31" i="47"/>
  <c r="AE573" i="79"/>
  <c r="J73" i="43" s="1"/>
  <c r="Q17" i="47"/>
  <c r="AK200" i="79"/>
  <c r="AL571" i="79"/>
  <c r="Z389" i="79"/>
  <c r="E70" i="43" s="1"/>
  <c r="G130" i="43" s="1"/>
  <c r="AC199" i="79"/>
  <c r="AC387" i="79"/>
  <c r="AE570" i="79"/>
  <c r="AC389" i="79"/>
  <c r="H70" i="43" s="1"/>
  <c r="AI571" i="79"/>
  <c r="Z205" i="79"/>
  <c r="E67" i="43" s="1"/>
  <c r="G127" i="43" s="1"/>
  <c r="Q21" i="47"/>
  <c r="AL570" i="79"/>
  <c r="AC573" i="79"/>
  <c r="H73" i="43" s="1"/>
  <c r="AC203" i="79"/>
  <c r="Y939" i="79"/>
  <c r="F144" i="43" s="1"/>
  <c r="AK199" i="79"/>
  <c r="AF389" i="79"/>
  <c r="K70" i="43" s="1"/>
  <c r="AG521" i="46"/>
  <c r="AF261" i="46"/>
  <c r="AE571" i="79"/>
  <c r="AD387" i="79"/>
  <c r="AC571" i="79"/>
  <c r="AD571" i="79"/>
  <c r="D73" i="43"/>
  <c r="F134" i="43" s="1"/>
  <c r="AH571" i="79"/>
  <c r="AH570" i="79"/>
  <c r="AA1120" i="79"/>
  <c r="H148" i="43" s="1"/>
  <c r="AA1119" i="79"/>
  <c r="H147" i="43" s="1"/>
  <c r="AA1122" i="79"/>
  <c r="H150" i="43" s="1"/>
  <c r="AA1121" i="79"/>
  <c r="H149" i="43" s="1"/>
  <c r="AA1123" i="79"/>
  <c r="H151" i="43" s="1"/>
  <c r="I151" i="43" s="1"/>
  <c r="AI387" i="79"/>
  <c r="Z573" i="79"/>
  <c r="E73" i="43" s="1"/>
  <c r="G134" i="43" s="1"/>
  <c r="Z754" i="79"/>
  <c r="G137" i="43" s="1"/>
  <c r="Z753" i="79"/>
  <c r="G136" i="43" s="1"/>
  <c r="Z755" i="79"/>
  <c r="G138" i="43" s="1"/>
  <c r="Z1120" i="79"/>
  <c r="G148" i="43" s="1"/>
  <c r="Z1119" i="79"/>
  <c r="G147" i="43" s="1"/>
  <c r="Z1121" i="79"/>
  <c r="G149" i="43" s="1"/>
  <c r="Z1122" i="79"/>
  <c r="G150" i="43" s="1"/>
  <c r="AG1123" i="79"/>
  <c r="AG1122" i="79"/>
  <c r="AG1119" i="79"/>
  <c r="AG1120" i="79"/>
  <c r="AG1121" i="79"/>
  <c r="AF936" i="79"/>
  <c r="AF938" i="79"/>
  <c r="AF939" i="79"/>
  <c r="AF937" i="79"/>
  <c r="AD938" i="79"/>
  <c r="AD937" i="79"/>
  <c r="AD936" i="79"/>
  <c r="AD939" i="79"/>
  <c r="AK392" i="46"/>
  <c r="AK388" i="46"/>
  <c r="AL205" i="79"/>
  <c r="Q67" i="43" s="1"/>
  <c r="AK753" i="79"/>
  <c r="AK754" i="79"/>
  <c r="AK755" i="79"/>
  <c r="AF755" i="79"/>
  <c r="AF753" i="79"/>
  <c r="AF754" i="79"/>
  <c r="AD1120" i="79"/>
  <c r="AD1122" i="79"/>
  <c r="AD1121" i="79"/>
  <c r="AD1119" i="79"/>
  <c r="AD1123" i="79"/>
  <c r="AL1122" i="79"/>
  <c r="AL1123" i="79"/>
  <c r="AL1121" i="79"/>
  <c r="AL1120" i="79"/>
  <c r="AL1119" i="79"/>
  <c r="AE937" i="79"/>
  <c r="AE939" i="79"/>
  <c r="AE938" i="79"/>
  <c r="AE936" i="79"/>
  <c r="AC937" i="79"/>
  <c r="AC938" i="79"/>
  <c r="AC936" i="79"/>
  <c r="AC939" i="79"/>
  <c r="AB753" i="79"/>
  <c r="AB755" i="79"/>
  <c r="AB754" i="79"/>
  <c r="AG755" i="79"/>
  <c r="AG753" i="79"/>
  <c r="AG754" i="79"/>
  <c r="AE387" i="79"/>
  <c r="AB1121" i="79"/>
  <c r="AB1122" i="79"/>
  <c r="AB1123" i="79"/>
  <c r="AB1120" i="79"/>
  <c r="AB1119" i="79"/>
  <c r="AI1123" i="79"/>
  <c r="AI1119" i="79"/>
  <c r="AI1120" i="79"/>
  <c r="AI1121" i="79"/>
  <c r="AI1122" i="79"/>
  <c r="AL939" i="79"/>
  <c r="AL936" i="79"/>
  <c r="AL937" i="79"/>
  <c r="AL938" i="79"/>
  <c r="AF205" i="79"/>
  <c r="K67" i="43" s="1"/>
  <c r="AA754" i="79"/>
  <c r="H137" i="43" s="1"/>
  <c r="AA755" i="79"/>
  <c r="H138" i="43" s="1"/>
  <c r="AA753" i="79"/>
  <c r="H136" i="43" s="1"/>
  <c r="AI754" i="79"/>
  <c r="AI755" i="79"/>
  <c r="AI753" i="79"/>
  <c r="AD202" i="79"/>
  <c r="AD199" i="79"/>
  <c r="AF941" i="79"/>
  <c r="K79" i="43" s="1"/>
  <c r="AE1122" i="79"/>
  <c r="AE1121" i="79"/>
  <c r="AE1120" i="79"/>
  <c r="AE1119" i="79"/>
  <c r="AE1123" i="79"/>
  <c r="AJ1121" i="79"/>
  <c r="AJ1122" i="79"/>
  <c r="AJ1120" i="79"/>
  <c r="AJ1123" i="79"/>
  <c r="AJ1119" i="79"/>
  <c r="AK938" i="79"/>
  <c r="AK937" i="79"/>
  <c r="AK939" i="79"/>
  <c r="AK936" i="79"/>
  <c r="AD755" i="79"/>
  <c r="AD754" i="79"/>
  <c r="AD753" i="79"/>
  <c r="AK1119" i="79"/>
  <c r="AK1123" i="79"/>
  <c r="AK1120" i="79"/>
  <c r="AK1122" i="79"/>
  <c r="AK1121" i="79"/>
  <c r="AH755" i="79"/>
  <c r="AH754" i="79"/>
  <c r="AH753" i="79"/>
  <c r="AL941" i="79"/>
  <c r="Q79" i="43" s="1"/>
  <c r="Z937" i="79"/>
  <c r="G142" i="43" s="1"/>
  <c r="Z938" i="79"/>
  <c r="G143" i="43" s="1"/>
  <c r="Z939" i="79"/>
  <c r="G144" i="43" s="1"/>
  <c r="Z936" i="79"/>
  <c r="G141" i="43" s="1"/>
  <c r="AI389" i="79"/>
  <c r="N70" i="43" s="1"/>
  <c r="AF203" i="79"/>
  <c r="Y387" i="79"/>
  <c r="F129" i="43" s="1"/>
  <c r="AJ753" i="79"/>
  <c r="AJ754" i="79"/>
  <c r="AJ755" i="79"/>
  <c r="AL754" i="79"/>
  <c r="AL755" i="79"/>
  <c r="AL753" i="79"/>
  <c r="AG1125" i="79"/>
  <c r="L82" i="43" s="1"/>
  <c r="AK757" i="79"/>
  <c r="P76" i="43" s="1"/>
  <c r="AF1121" i="79"/>
  <c r="AF1120" i="79"/>
  <c r="AF1123" i="79"/>
  <c r="AF1119" i="79"/>
  <c r="AF1122" i="79"/>
  <c r="AB938" i="79"/>
  <c r="AB937" i="79"/>
  <c r="AB936" i="79"/>
  <c r="AB939" i="79"/>
  <c r="AI937" i="79"/>
  <c r="AI938" i="79"/>
  <c r="AI936" i="79"/>
  <c r="AI939" i="79"/>
  <c r="AG757" i="79"/>
  <c r="L76" i="43" s="1"/>
  <c r="AE755" i="79"/>
  <c r="AE753" i="79"/>
  <c r="AE754" i="79"/>
  <c r="AC1122" i="79"/>
  <c r="AC1123" i="79"/>
  <c r="AC1120" i="79"/>
  <c r="AC1119" i="79"/>
  <c r="AC1121" i="79"/>
  <c r="AG936" i="79"/>
  <c r="AG938" i="79"/>
  <c r="AG939" i="79"/>
  <c r="AG937" i="79"/>
  <c r="AD941" i="79"/>
  <c r="I79" i="43" s="1"/>
  <c r="AF199" i="79"/>
  <c r="Z571" i="79"/>
  <c r="G133" i="43" s="1"/>
  <c r="AA1125" i="79"/>
  <c r="F82" i="43" s="1"/>
  <c r="H152" i="43" s="1"/>
  <c r="AD757" i="79"/>
  <c r="I76" i="43" s="1"/>
  <c r="AC753" i="79"/>
  <c r="AC754" i="79"/>
  <c r="AC755" i="79"/>
  <c r="AI1125" i="79"/>
  <c r="N82" i="43" s="1"/>
  <c r="AF1125" i="79"/>
  <c r="K82" i="43" s="1"/>
  <c r="AH1123" i="79"/>
  <c r="AH1121" i="79"/>
  <c r="AH1122" i="79"/>
  <c r="AH1120" i="79"/>
  <c r="AH1119" i="79"/>
  <c r="Y936" i="79"/>
  <c r="F141" i="43" s="1"/>
  <c r="AA939" i="79"/>
  <c r="H144" i="43" s="1"/>
  <c r="AA937" i="79"/>
  <c r="H142" i="43" s="1"/>
  <c r="AA936" i="79"/>
  <c r="H141" i="43" s="1"/>
  <c r="AA938" i="79"/>
  <c r="H143" i="43" s="1"/>
  <c r="AJ937" i="79"/>
  <c r="AJ938" i="79"/>
  <c r="AJ936" i="79"/>
  <c r="AJ939" i="79"/>
  <c r="AI757" i="79"/>
  <c r="N76" i="43" s="1"/>
  <c r="AH936" i="79"/>
  <c r="AH937" i="79"/>
  <c r="AH938" i="79"/>
  <c r="AH939" i="79"/>
  <c r="P15" i="47"/>
  <c r="AI205" i="79"/>
  <c r="N67" i="43" s="1"/>
  <c r="AF391" i="46"/>
  <c r="AJ521" i="46"/>
  <c r="AF521" i="46"/>
  <c r="AH261" i="46"/>
  <c r="AA388" i="79"/>
  <c r="F69" i="43" s="1"/>
  <c r="AG391" i="46"/>
  <c r="D82" i="43"/>
  <c r="F152" i="43" s="1"/>
  <c r="Y1124"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AI391" i="46"/>
  <c r="T24" i="47"/>
  <c r="T17" i="47"/>
  <c r="T19" i="47"/>
  <c r="T16" i="47"/>
  <c r="T22" i="47"/>
  <c r="S20" i="47"/>
  <c r="T21" i="47"/>
  <c r="T15" i="47"/>
  <c r="AJ391" i="46"/>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94" i="43"/>
  <c r="F93"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T37" i="47"/>
  <c r="T36" i="47"/>
  <c r="AL261" i="46"/>
  <c r="AK261" i="46"/>
  <c r="T32" i="47"/>
  <c r="T35" i="47"/>
  <c r="T38" i="47"/>
  <c r="T39" i="47"/>
  <c r="T41" i="47"/>
  <c r="T30" i="47"/>
  <c r="AL391" i="46"/>
  <c r="T34" i="47"/>
  <c r="AA391" i="46"/>
  <c r="K45" i="47" s="1"/>
  <c r="AL521" i="46"/>
  <c r="AC391" i="46"/>
  <c r="AE521" i="46"/>
  <c r="AD391" i="46"/>
  <c r="AB521" i="46"/>
  <c r="AD521" i="46"/>
  <c r="AA521" i="46"/>
  <c r="AC521" i="46"/>
  <c r="Z521" i="46"/>
  <c r="AB391" i="46"/>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AE204" i="79"/>
  <c r="J66" i="43" s="1"/>
  <c r="Z391" i="46"/>
  <c r="Z261" i="46"/>
  <c r="Y391" i="46"/>
  <c r="I150" i="43" l="1"/>
  <c r="I125" i="43"/>
  <c r="I149" i="43"/>
  <c r="I148" i="43"/>
  <c r="I152" i="43"/>
  <c r="H153" i="43"/>
  <c r="J112" i="43" s="1"/>
  <c r="I123" i="43"/>
  <c r="I147" i="43"/>
  <c r="G140" i="43"/>
  <c r="H111" i="43" s="1"/>
  <c r="I122" i="43"/>
  <c r="G153" i="43"/>
  <c r="J111" i="43" s="1"/>
  <c r="I137" i="43"/>
  <c r="H146" i="43"/>
  <c r="I112" i="43" s="1"/>
  <c r="G146" i="43"/>
  <c r="I111" i="43" s="1"/>
  <c r="H140" i="43"/>
  <c r="H112" i="43" s="1"/>
  <c r="F153" i="43"/>
  <c r="J110" i="43" s="1"/>
  <c r="J113" i="43" s="1"/>
  <c r="I144" i="43"/>
  <c r="G131" i="43"/>
  <c r="F111" i="43" s="1"/>
  <c r="G135" i="43"/>
  <c r="G111" i="43" s="1"/>
  <c r="I141" i="43"/>
  <c r="H135" i="43"/>
  <c r="G112" i="43" s="1"/>
  <c r="I143" i="43"/>
  <c r="I142" i="43"/>
  <c r="F135" i="43"/>
  <c r="G110" i="43" s="1"/>
  <c r="G113" i="43" s="1"/>
  <c r="I136" i="43"/>
  <c r="F131" i="43"/>
  <c r="F110" i="43" s="1"/>
  <c r="F113" i="43" s="1"/>
  <c r="I129" i="43"/>
  <c r="I138" i="43"/>
  <c r="I134" i="43"/>
  <c r="I130" i="43"/>
  <c r="F140" i="43"/>
  <c r="H110" i="43" s="1"/>
  <c r="H113" i="43" s="1"/>
  <c r="I124" i="43"/>
  <c r="I126" i="43"/>
  <c r="I127" i="43"/>
  <c r="F128" i="43"/>
  <c r="E110" i="43" s="1"/>
  <c r="H128" i="43"/>
  <c r="E112" i="43" s="1"/>
  <c r="E118" i="43" s="1"/>
  <c r="G128" i="43"/>
  <c r="E111" i="43" s="1"/>
  <c r="AK572" i="79"/>
  <c r="P72" i="43" s="1"/>
  <c r="S56" i="47"/>
  <c r="P39" i="47"/>
  <c r="M45" i="47"/>
  <c r="V39" i="47"/>
  <c r="R30" i="47"/>
  <c r="N51" i="47"/>
  <c r="Z756" i="79"/>
  <c r="E75" i="43" s="1"/>
  <c r="Y572" i="79"/>
  <c r="D72" i="43" s="1"/>
  <c r="AM205" i="79"/>
  <c r="G104" i="43" s="1"/>
  <c r="AD572" i="79"/>
  <c r="I72" i="43" s="1"/>
  <c r="AJ572" i="79"/>
  <c r="O72" i="43" s="1"/>
  <c r="AM521" i="46"/>
  <c r="AM523" i="46" s="1"/>
  <c r="U31" i="47"/>
  <c r="AM261" i="46"/>
  <c r="AM263" i="46" s="1"/>
  <c r="AM388" i="46"/>
  <c r="AM390" i="46"/>
  <c r="AM200" i="79"/>
  <c r="AM199" i="79"/>
  <c r="AM754" i="79"/>
  <c r="AM1122" i="79"/>
  <c r="AM1120" i="79"/>
  <c r="AM201" i="79"/>
  <c r="AM389" i="46"/>
  <c r="AM133" i="46"/>
  <c r="AM1119" i="79"/>
  <c r="AM571" i="79"/>
  <c r="AM753" i="79"/>
  <c r="AM1123" i="79"/>
  <c r="AM1121" i="79"/>
  <c r="AM202" i="79"/>
  <c r="AM203" i="79"/>
  <c r="D79" i="43"/>
  <c r="AM941" i="79"/>
  <c r="K104" i="43" s="1"/>
  <c r="AM387" i="79"/>
  <c r="R73" i="43"/>
  <c r="AM573" i="79"/>
  <c r="AM392" i="46"/>
  <c r="E104" i="43" s="1"/>
  <c r="AM937" i="79"/>
  <c r="AM389" i="79"/>
  <c r="H104" i="43" s="1"/>
  <c r="AK391" i="46"/>
  <c r="AM570" i="79"/>
  <c r="AM1125" i="79"/>
  <c r="L104" i="43" s="1"/>
  <c r="AM936" i="79"/>
  <c r="AM755" i="79"/>
  <c r="AM939" i="79"/>
  <c r="AM938" i="79"/>
  <c r="AM757" i="79"/>
  <c r="D103" i="43"/>
  <c r="C103" i="43"/>
  <c r="AB204" i="79"/>
  <c r="G66" i="43" s="1"/>
  <c r="AL572" i="79"/>
  <c r="Q72" i="43" s="1"/>
  <c r="E95" i="43"/>
  <c r="Z388" i="79"/>
  <c r="E69" i="43" s="1"/>
  <c r="AA204" i="79"/>
  <c r="F66" i="43" s="1"/>
  <c r="AG572" i="79"/>
  <c r="L72" i="43" s="1"/>
  <c r="AB388" i="79"/>
  <c r="G69" i="43" s="1"/>
  <c r="AA572" i="79"/>
  <c r="F72" i="43" s="1"/>
  <c r="R27" i="47"/>
  <c r="R29" i="47" s="1"/>
  <c r="P30" i="47"/>
  <c r="P37" i="47"/>
  <c r="P33" i="47"/>
  <c r="P56" i="47"/>
  <c r="P32" i="47"/>
  <c r="AG388" i="79"/>
  <c r="L69" i="43" s="1"/>
  <c r="AH388" i="79"/>
  <c r="M69" i="43" s="1"/>
  <c r="AB572" i="79"/>
  <c r="G72" i="43" s="1"/>
  <c r="AI572" i="79"/>
  <c r="N72" i="43" s="1"/>
  <c r="AJ388" i="79"/>
  <c r="O69" i="43" s="1"/>
  <c r="AL388" i="79"/>
  <c r="Q69" i="43" s="1"/>
  <c r="H97" i="43"/>
  <c r="P48" i="47"/>
  <c r="AD204" i="79"/>
  <c r="I66" i="43" s="1"/>
  <c r="K95" i="43"/>
  <c r="AF388" i="79"/>
  <c r="K69" i="43" s="1"/>
  <c r="P54" i="47"/>
  <c r="AF572" i="79"/>
  <c r="K72" i="43" s="1"/>
  <c r="AF204" i="79"/>
  <c r="K66" i="43" s="1"/>
  <c r="AK388" i="79"/>
  <c r="P69" i="43" s="1"/>
  <c r="AG204" i="79"/>
  <c r="L66" i="43" s="1"/>
  <c r="P34" i="47"/>
  <c r="P40" i="47"/>
  <c r="AK204" i="79"/>
  <c r="P66" i="43" s="1"/>
  <c r="Z204" i="79"/>
  <c r="E66" i="43" s="1"/>
  <c r="Y940" i="79"/>
  <c r="D78" i="43" s="1"/>
  <c r="H94" i="43"/>
  <c r="H96" i="43"/>
  <c r="AI204" i="79"/>
  <c r="N66" i="43" s="1"/>
  <c r="AE572" i="79"/>
  <c r="J72" i="43" s="1"/>
  <c r="P51" i="47"/>
  <c r="K94" i="43"/>
  <c r="AH572" i="79"/>
  <c r="M72" i="43" s="1"/>
  <c r="AC388" i="79"/>
  <c r="H69" i="43" s="1"/>
  <c r="I99" i="43"/>
  <c r="H93" i="43"/>
  <c r="H98" i="43"/>
  <c r="P55" i="47"/>
  <c r="AI1124" i="79"/>
  <c r="N81" i="43" s="1"/>
  <c r="AB1124" i="79"/>
  <c r="G81" i="43" s="1"/>
  <c r="J99" i="43"/>
  <c r="I95" i="43"/>
  <c r="P50" i="47"/>
  <c r="K101" i="43"/>
  <c r="R76" i="43"/>
  <c r="J98" i="43"/>
  <c r="R70" i="43"/>
  <c r="AC204" i="79"/>
  <c r="H66" i="43" s="1"/>
  <c r="AC572" i="79"/>
  <c r="H72" i="43" s="1"/>
  <c r="K97" i="43"/>
  <c r="L100" i="43"/>
  <c r="J97" i="43"/>
  <c r="P47" i="47"/>
  <c r="P35" i="47"/>
  <c r="P38" i="47"/>
  <c r="AD388" i="79"/>
  <c r="I69" i="43" s="1"/>
  <c r="AD1124" i="79"/>
  <c r="I81" i="43" s="1"/>
  <c r="AF940" i="79"/>
  <c r="K78" i="43" s="1"/>
  <c r="I93" i="43"/>
  <c r="P53" i="47"/>
  <c r="P36" i="47"/>
  <c r="P31" i="47"/>
  <c r="H95" i="43"/>
  <c r="AG940" i="79"/>
  <c r="L78" i="43" s="1"/>
  <c r="AI388" i="79"/>
  <c r="N69" i="43" s="1"/>
  <c r="I98" i="43"/>
  <c r="L94" i="43"/>
  <c r="P46" i="47"/>
  <c r="P52" i="47"/>
  <c r="P41" i="47"/>
  <c r="J96" i="43"/>
  <c r="L95" i="43"/>
  <c r="K93" i="43"/>
  <c r="P45" i="47"/>
  <c r="P49" i="47"/>
  <c r="L102" i="43"/>
  <c r="M102" i="43" s="1"/>
  <c r="I94" i="43"/>
  <c r="AE388" i="79"/>
  <c r="J69" i="43" s="1"/>
  <c r="Z572" i="79"/>
  <c r="E72" i="43" s="1"/>
  <c r="AH940" i="79"/>
  <c r="M78" i="43" s="1"/>
  <c r="K99" i="43"/>
  <c r="AD756" i="79"/>
  <c r="I75" i="43" s="1"/>
  <c r="J93" i="43"/>
  <c r="AE940" i="79"/>
  <c r="J78" i="43" s="1"/>
  <c r="AL1124" i="79"/>
  <c r="Q81" i="43" s="1"/>
  <c r="AK756" i="79"/>
  <c r="P75" i="43" s="1"/>
  <c r="L93" i="43"/>
  <c r="Z1124" i="79"/>
  <c r="E81" i="43" s="1"/>
  <c r="G97" i="43"/>
  <c r="AH1124" i="79"/>
  <c r="M81" i="43" s="1"/>
  <c r="AF1124" i="79"/>
  <c r="K81" i="43" s="1"/>
  <c r="AC940" i="79"/>
  <c r="H78" i="43" s="1"/>
  <c r="AG1124" i="79"/>
  <c r="L81" i="43" s="1"/>
  <c r="L98" i="43"/>
  <c r="J94" i="43"/>
  <c r="L97" i="43"/>
  <c r="AL756" i="79"/>
  <c r="Q75" i="43" s="1"/>
  <c r="AF756" i="79"/>
  <c r="K75" i="43" s="1"/>
  <c r="AD940" i="79"/>
  <c r="I78" i="43" s="1"/>
  <c r="J95" i="43"/>
  <c r="I96" i="43"/>
  <c r="AC756" i="79"/>
  <c r="H75" i="43" s="1"/>
  <c r="K100" i="43"/>
  <c r="AK1124" i="79"/>
  <c r="P81" i="43" s="1"/>
  <c r="AJ1124" i="79"/>
  <c r="O81" i="43" s="1"/>
  <c r="AI756" i="79"/>
  <c r="N75" i="43" s="1"/>
  <c r="AA756" i="79"/>
  <c r="F75" i="43" s="1"/>
  <c r="I97" i="43"/>
  <c r="K96" i="43"/>
  <c r="Y388" i="79"/>
  <c r="D69" i="43" s="1"/>
  <c r="L99" i="43"/>
  <c r="R82" i="43"/>
  <c r="AJ940" i="79"/>
  <c r="O78" i="43" s="1"/>
  <c r="K98" i="43"/>
  <c r="AE1124" i="79"/>
  <c r="J81" i="43" s="1"/>
  <c r="AE756" i="79"/>
  <c r="J75" i="43" s="1"/>
  <c r="Z940" i="79"/>
  <c r="E78" i="43" s="1"/>
  <c r="AL940" i="79"/>
  <c r="Q78" i="43" s="1"/>
  <c r="L101" i="43"/>
  <c r="AA940" i="79"/>
  <c r="F78" i="43" s="1"/>
  <c r="AC1124" i="79"/>
  <c r="H81" i="43" s="1"/>
  <c r="AI940" i="79"/>
  <c r="N78" i="43" s="1"/>
  <c r="AB940" i="79"/>
  <c r="G78" i="43" s="1"/>
  <c r="AJ756" i="79"/>
  <c r="O75" i="43" s="1"/>
  <c r="AH756" i="79"/>
  <c r="M75" i="43" s="1"/>
  <c r="AK940" i="79"/>
  <c r="P78" i="43" s="1"/>
  <c r="AG756" i="79"/>
  <c r="L75" i="43" s="1"/>
  <c r="AB756" i="79"/>
  <c r="G75" i="43" s="1"/>
  <c r="L96" i="43"/>
  <c r="J100" i="43"/>
  <c r="AA1124" i="79"/>
  <c r="F81" i="43" s="1"/>
  <c r="AH391" i="46"/>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E117" i="43" l="1"/>
  <c r="E113" i="43"/>
  <c r="I153" i="43"/>
  <c r="I135" i="43"/>
  <c r="E30" i="43"/>
  <c r="I140" i="43"/>
  <c r="E33" i="43"/>
  <c r="E31" i="43"/>
  <c r="E32" i="43"/>
  <c r="I131" i="43"/>
  <c r="E29" i="43"/>
  <c r="E34" i="43"/>
  <c r="R79" i="43"/>
  <c r="H20" i="43" s="1"/>
  <c r="F145" i="43"/>
  <c r="I128" i="43"/>
  <c r="V180" i="47"/>
  <c r="K182" i="47"/>
  <c r="R226" i="47"/>
  <c r="O232" i="47"/>
  <c r="P226" i="47"/>
  <c r="N230" i="47"/>
  <c r="J235" i="47"/>
  <c r="J227" i="47"/>
  <c r="J216" i="47"/>
  <c r="J215" i="47"/>
  <c r="J212" i="47"/>
  <c r="J210" i="47"/>
  <c r="J200" i="47"/>
  <c r="J190" i="47"/>
  <c r="J205" i="47"/>
  <c r="J196" i="47"/>
  <c r="J180" i="47"/>
  <c r="J183" i="47"/>
  <c r="J168" i="47"/>
  <c r="J174" i="47"/>
  <c r="J173" i="47"/>
  <c r="J233" i="47"/>
  <c r="J225" i="47"/>
  <c r="J214" i="47"/>
  <c r="J211" i="47"/>
  <c r="J236" i="47"/>
  <c r="J232" i="47"/>
  <c r="J206" i="47"/>
  <c r="J198" i="47"/>
  <c r="J188" i="47"/>
  <c r="J203" i="47"/>
  <c r="J189" i="47"/>
  <c r="J191" i="47"/>
  <c r="J167" i="47"/>
  <c r="J176" i="47"/>
  <c r="J172" i="47"/>
  <c r="J231" i="47"/>
  <c r="J220" i="47"/>
  <c r="J234" i="47"/>
  <c r="J228" i="47"/>
  <c r="J230" i="47"/>
  <c r="J221" i="47"/>
  <c r="J204" i="47"/>
  <c r="J197" i="47"/>
  <c r="J186" i="47"/>
  <c r="J201" i="47"/>
  <c r="J185" i="47"/>
  <c r="J181" i="47"/>
  <c r="J171" i="47"/>
  <c r="J166" i="47"/>
  <c r="J165" i="47"/>
  <c r="J229" i="47"/>
  <c r="J218" i="47"/>
  <c r="J226" i="47"/>
  <c r="J217" i="47"/>
  <c r="J219" i="47"/>
  <c r="J213" i="47"/>
  <c r="J202" i="47"/>
  <c r="J195" i="47"/>
  <c r="J184" i="47"/>
  <c r="J199" i="47"/>
  <c r="J182" i="47"/>
  <c r="J187" i="47"/>
  <c r="J175" i="47"/>
  <c r="J170" i="47"/>
  <c r="J169" i="47"/>
  <c r="T75" i="47"/>
  <c r="T182" i="47"/>
  <c r="T168" i="47"/>
  <c r="T169" i="47"/>
  <c r="T196" i="47"/>
  <c r="T229" i="47"/>
  <c r="T181" i="47"/>
  <c r="T173" i="47"/>
  <c r="T166" i="47"/>
  <c r="T221" i="47"/>
  <c r="T170" i="47"/>
  <c r="T216" i="47"/>
  <c r="T212" i="47"/>
  <c r="S228" i="47"/>
  <c r="S236" i="47"/>
  <c r="S216" i="47"/>
  <c r="S174" i="47"/>
  <c r="S204" i="47"/>
  <c r="S195" i="47"/>
  <c r="E39" i="43"/>
  <c r="S190" i="47"/>
  <c r="S226" i="47"/>
  <c r="S227" i="47"/>
  <c r="S167" i="47"/>
  <c r="S169" i="47"/>
  <c r="S166" i="47"/>
  <c r="S217" i="47"/>
  <c r="S199" i="47"/>
  <c r="S182" i="47"/>
  <c r="S215" i="47"/>
  <c r="S165" i="47"/>
  <c r="S235" i="47"/>
  <c r="S229" i="47"/>
  <c r="S213" i="47"/>
  <c r="S183" i="47"/>
  <c r="S189" i="47"/>
  <c r="S225" i="47"/>
  <c r="S197" i="47"/>
  <c r="S198" i="47"/>
  <c r="S196" i="47"/>
  <c r="S218" i="47"/>
  <c r="S231" i="47"/>
  <c r="S175" i="47"/>
  <c r="S176" i="47"/>
  <c r="S191" i="47"/>
  <c r="S168" i="47"/>
  <c r="S172" i="47"/>
  <c r="S180" i="47"/>
  <c r="S171" i="47"/>
  <c r="S230" i="47"/>
  <c r="S202" i="47"/>
  <c r="S181" i="47"/>
  <c r="S187" i="47"/>
  <c r="S214" i="47"/>
  <c r="S186" i="47"/>
  <c r="S211" i="47"/>
  <c r="S221" i="47"/>
  <c r="Q232" i="47"/>
  <c r="Q201" i="47"/>
  <c r="Q215" i="47"/>
  <c r="Q176" i="47"/>
  <c r="Q210" i="47"/>
  <c r="Q213" i="47"/>
  <c r="Q218" i="47"/>
  <c r="Q191" i="47"/>
  <c r="Q166" i="47"/>
  <c r="Q197" i="47"/>
  <c r="Q231" i="47"/>
  <c r="Q174" i="47"/>
  <c r="Q171" i="47"/>
  <c r="Q235" i="47"/>
  <c r="Q183" i="47"/>
  <c r="Q228" i="47"/>
  <c r="Q233" i="47"/>
  <c r="Q203" i="47"/>
  <c r="Q216" i="47"/>
  <c r="Q165" i="47"/>
  <c r="Q234" i="47"/>
  <c r="Q175" i="47"/>
  <c r="Q170" i="47"/>
  <c r="Q198" i="47"/>
  <c r="Q190" i="47"/>
  <c r="Q217" i="47"/>
  <c r="Q226" i="47"/>
  <c r="Q188" i="47"/>
  <c r="Q182" i="47"/>
  <c r="Q221" i="47"/>
  <c r="Q211" i="47"/>
  <c r="Q196" i="47"/>
  <c r="Q181" i="47"/>
  <c r="Q185" i="47"/>
  <c r="Q195" i="47"/>
  <c r="Q189" i="47"/>
  <c r="Q168" i="47"/>
  <c r="Q236" i="47"/>
  <c r="Q202" i="47"/>
  <c r="Q206" i="47"/>
  <c r="Q227" i="47"/>
  <c r="Q200" i="47"/>
  <c r="Q204" i="47"/>
  <c r="Q225" i="47"/>
  <c r="Q230" i="47"/>
  <c r="Q214" i="47"/>
  <c r="Q220" i="47"/>
  <c r="Q180" i="47"/>
  <c r="Q229" i="47"/>
  <c r="Q199" i="47"/>
  <c r="E37" i="43"/>
  <c r="Q167" i="47"/>
  <c r="Q173" i="47"/>
  <c r="U47" i="47"/>
  <c r="U182" i="47"/>
  <c r="U173" i="47"/>
  <c r="U167" i="47"/>
  <c r="U166" i="47"/>
  <c r="U189" i="47"/>
  <c r="U204" i="47"/>
  <c r="U202" i="47"/>
  <c r="U206" i="47"/>
  <c r="U197" i="47"/>
  <c r="U195" i="47"/>
  <c r="U219" i="47"/>
  <c r="U210" i="47"/>
  <c r="U196" i="47"/>
  <c r="U221" i="47"/>
  <c r="U214" i="47"/>
  <c r="U190" i="47"/>
  <c r="U220" i="47"/>
  <c r="U236" i="47"/>
  <c r="U234" i="47"/>
  <c r="U233" i="47"/>
  <c r="U184" i="47"/>
  <c r="U180" i="47"/>
  <c r="E41" i="43"/>
  <c r="U205" i="47"/>
  <c r="U170" i="47"/>
  <c r="U171" i="47"/>
  <c r="U198" i="47"/>
  <c r="U181" i="47"/>
  <c r="U203" i="47"/>
  <c r="U172" i="47"/>
  <c r="U232" i="47"/>
  <c r="U176" i="47"/>
  <c r="U211" i="47"/>
  <c r="U187" i="47"/>
  <c r="U185" i="47"/>
  <c r="U225" i="47"/>
  <c r="U165" i="47"/>
  <c r="U235" i="47"/>
  <c r="U168" i="47"/>
  <c r="U229" i="47"/>
  <c r="U227" i="47"/>
  <c r="U200" i="47"/>
  <c r="U169" i="47"/>
  <c r="U174" i="47"/>
  <c r="U175" i="47"/>
  <c r="U201" i="47"/>
  <c r="U199" i="47"/>
  <c r="U186" i="47"/>
  <c r="U212" i="47"/>
  <c r="U228" i="47"/>
  <c r="U226" i="47"/>
  <c r="U230" i="47"/>
  <c r="U217" i="47"/>
  <c r="U215" i="47"/>
  <c r="U231" i="47"/>
  <c r="U218" i="47"/>
  <c r="U216" i="47"/>
  <c r="U213" i="47"/>
  <c r="T226" i="47"/>
  <c r="P182" i="47"/>
  <c r="P170" i="47"/>
  <c r="P165" i="47"/>
  <c r="V231" i="47"/>
  <c r="R206" i="47"/>
  <c r="P216" i="47"/>
  <c r="R167" i="47"/>
  <c r="Q169" i="47"/>
  <c r="K217" i="47"/>
  <c r="K197" i="47"/>
  <c r="K198" i="47"/>
  <c r="K166" i="47"/>
  <c r="S232" i="47"/>
  <c r="S219" i="47"/>
  <c r="Q186" i="47"/>
  <c r="S206" i="47"/>
  <c r="T227" i="47"/>
  <c r="T235" i="47"/>
  <c r="T185" i="47"/>
  <c r="T187" i="47"/>
  <c r="T189" i="47"/>
  <c r="T220" i="47"/>
  <c r="T231" i="47"/>
  <c r="T205" i="47"/>
  <c r="E40" i="43"/>
  <c r="T218" i="47"/>
  <c r="T176" i="47"/>
  <c r="N172" i="47"/>
  <c r="N184" i="47"/>
  <c r="N232" i="47"/>
  <c r="N231" i="47"/>
  <c r="N191" i="47"/>
  <c r="N197" i="47"/>
  <c r="N217" i="47"/>
  <c r="N173" i="47"/>
  <c r="N181" i="47"/>
  <c r="N198" i="47"/>
  <c r="N228" i="47"/>
  <c r="N174" i="47"/>
  <c r="N180" i="47"/>
  <c r="N200" i="47"/>
  <c r="N236" i="47"/>
  <c r="O174" i="47"/>
  <c r="O168" i="47"/>
  <c r="O204" i="47"/>
  <c r="O191" i="47"/>
  <c r="O186" i="47"/>
  <c r="O216" i="47"/>
  <c r="O235" i="47"/>
  <c r="O228" i="47"/>
  <c r="P204" i="47"/>
  <c r="P180" i="47"/>
  <c r="R181" i="47"/>
  <c r="R196" i="47"/>
  <c r="K226" i="47"/>
  <c r="S203" i="47"/>
  <c r="Q212" i="47"/>
  <c r="I235" i="47"/>
  <c r="I227" i="47"/>
  <c r="I216" i="47"/>
  <c r="I234" i="47"/>
  <c r="I226" i="47"/>
  <c r="I215" i="47"/>
  <c r="I196" i="47"/>
  <c r="I185" i="47"/>
  <c r="I204" i="47"/>
  <c r="I197" i="47"/>
  <c r="I181" i="47"/>
  <c r="I186" i="47"/>
  <c r="I199" i="47"/>
  <c r="I165" i="47"/>
  <c r="I172" i="47"/>
  <c r="I176" i="47"/>
  <c r="I233" i="47"/>
  <c r="I225" i="47"/>
  <c r="I214" i="47"/>
  <c r="I232" i="47"/>
  <c r="I221" i="47"/>
  <c r="I213" i="47"/>
  <c r="I191" i="47"/>
  <c r="I183" i="47"/>
  <c r="I202" i="47"/>
  <c r="I180" i="47"/>
  <c r="I168" i="47"/>
  <c r="I167" i="47"/>
  <c r="I182" i="47"/>
  <c r="I169" i="47"/>
  <c r="I173" i="47"/>
  <c r="I150" i="47"/>
  <c r="I231" i="47"/>
  <c r="I220" i="47"/>
  <c r="I212" i="47"/>
  <c r="I230" i="47"/>
  <c r="I219" i="47"/>
  <c r="I211" i="47"/>
  <c r="I189" i="47"/>
  <c r="I200" i="47"/>
  <c r="I190" i="47"/>
  <c r="I184" i="47"/>
  <c r="I188" i="47"/>
  <c r="I166" i="47"/>
  <c r="I170" i="47"/>
  <c r="I174" i="47"/>
  <c r="I229" i="47"/>
  <c r="I218" i="47"/>
  <c r="I236" i="47"/>
  <c r="I228" i="47"/>
  <c r="I217" i="47"/>
  <c r="I210" i="47"/>
  <c r="I187" i="47"/>
  <c r="I206" i="47"/>
  <c r="I198" i="47"/>
  <c r="I203" i="47"/>
  <c r="I205" i="47"/>
  <c r="I195" i="47"/>
  <c r="I201" i="47"/>
  <c r="I171" i="47"/>
  <c r="I175" i="47"/>
  <c r="V225" i="47"/>
  <c r="V203" i="47"/>
  <c r="V204" i="47"/>
  <c r="V188" i="47"/>
  <c r="V235" i="47"/>
  <c r="V199" i="47"/>
  <c r="E42" i="43"/>
  <c r="V228" i="47"/>
  <c r="V190" i="47"/>
  <c r="V200" i="47"/>
  <c r="V219" i="47"/>
  <c r="V210" i="47"/>
  <c r="V185" i="47"/>
  <c r="V191" i="47"/>
  <c r="V212" i="47"/>
  <c r="V176" i="47"/>
  <c r="V221" i="47"/>
  <c r="V168" i="47"/>
  <c r="V174" i="47"/>
  <c r="V229" i="47"/>
  <c r="V234" i="47"/>
  <c r="V232" i="47"/>
  <c r="V218" i="47"/>
  <c r="V213" i="47"/>
  <c r="V195" i="47"/>
  <c r="V205" i="47"/>
  <c r="V220" i="47"/>
  <c r="V171" i="47"/>
  <c r="V202" i="47"/>
  <c r="V216" i="47"/>
  <c r="V196" i="47"/>
  <c r="V217" i="47"/>
  <c r="V227" i="47"/>
  <c r="V172" i="47"/>
  <c r="V233" i="47"/>
  <c r="V189" i="47"/>
  <c r="V165" i="47"/>
  <c r="V167" i="47"/>
  <c r="V173" i="47"/>
  <c r="V230" i="47"/>
  <c r="V214" i="47"/>
  <c r="V187" i="47"/>
  <c r="V206" i="47"/>
  <c r="V166" i="47"/>
  <c r="V198" i="47"/>
  <c r="V226" i="47"/>
  <c r="V182" i="47"/>
  <c r="V170" i="47"/>
  <c r="V183" i="47"/>
  <c r="V201" i="47"/>
  <c r="V169" i="47"/>
  <c r="M231" i="47"/>
  <c r="M219" i="47"/>
  <c r="M198" i="47"/>
  <c r="M165" i="47"/>
  <c r="M218" i="47"/>
  <c r="M210" i="47"/>
  <c r="M181" i="47"/>
  <c r="M172" i="47"/>
  <c r="M216" i="47"/>
  <c r="M196" i="47"/>
  <c r="M173" i="47"/>
  <c r="M214" i="47"/>
  <c r="M191" i="47"/>
  <c r="M199" i="47"/>
  <c r="M174" i="47"/>
  <c r="M220" i="47"/>
  <c r="M211" i="47"/>
  <c r="M205" i="47"/>
  <c r="M171" i="47"/>
  <c r="M236" i="47"/>
  <c r="M187" i="47"/>
  <c r="M184" i="47"/>
  <c r="M176" i="47"/>
  <c r="M234" i="47"/>
  <c r="M185" i="47"/>
  <c r="M201" i="47"/>
  <c r="M167" i="47"/>
  <c r="M232" i="47"/>
  <c r="M183" i="47"/>
  <c r="M182" i="47"/>
  <c r="M212" i="47"/>
  <c r="M189" i="47"/>
  <c r="M188" i="47"/>
  <c r="M175" i="47"/>
  <c r="M228" i="47"/>
  <c r="M204" i="47"/>
  <c r="M203" i="47"/>
  <c r="M235" i="47"/>
  <c r="M226" i="47"/>
  <c r="M202" i="47"/>
  <c r="M186" i="47"/>
  <c r="M233" i="47"/>
  <c r="M221" i="47"/>
  <c r="M200" i="47"/>
  <c r="M166" i="47"/>
  <c r="M230" i="47"/>
  <c r="M206" i="47"/>
  <c r="M180" i="47"/>
  <c r="M229" i="47"/>
  <c r="M217" i="47"/>
  <c r="M197" i="47"/>
  <c r="M168" i="47"/>
  <c r="M227" i="47"/>
  <c r="M215" i="47"/>
  <c r="M195" i="47"/>
  <c r="M169" i="47"/>
  <c r="M225" i="47"/>
  <c r="M213" i="47"/>
  <c r="M190" i="47"/>
  <c r="M170" i="47"/>
  <c r="K176" i="47"/>
  <c r="K191" i="47"/>
  <c r="K216" i="47"/>
  <c r="K230" i="47"/>
  <c r="K200" i="47"/>
  <c r="K205" i="47"/>
  <c r="K229" i="47"/>
  <c r="K181" i="47"/>
  <c r="K203" i="47"/>
  <c r="K227" i="47"/>
  <c r="K174" i="47"/>
  <c r="K183" i="47"/>
  <c r="K190" i="47"/>
  <c r="K213" i="47"/>
  <c r="K168" i="47"/>
  <c r="K199" i="47"/>
  <c r="K220" i="47"/>
  <c r="K234" i="47"/>
  <c r="K165" i="47"/>
  <c r="K202" i="47"/>
  <c r="K188" i="47"/>
  <c r="K235" i="47"/>
  <c r="K175" i="47"/>
  <c r="K180" i="47"/>
  <c r="K210" i="47"/>
  <c r="K221" i="47"/>
  <c r="K173" i="47"/>
  <c r="K206" i="47"/>
  <c r="K211" i="47"/>
  <c r="K219" i="47"/>
  <c r="K172" i="47"/>
  <c r="K196" i="47"/>
  <c r="K218" i="47"/>
  <c r="K232" i="47"/>
  <c r="K170" i="47"/>
  <c r="K187" i="47"/>
  <c r="K195" i="47"/>
  <c r="K215" i="47"/>
  <c r="L81" i="47"/>
  <c r="L213" i="47"/>
  <c r="L203" i="47"/>
  <c r="L172" i="47"/>
  <c r="L173" i="47"/>
  <c r="L229" i="47"/>
  <c r="L189" i="47"/>
  <c r="L190" i="47"/>
  <c r="L236" i="47"/>
  <c r="L218" i="47"/>
  <c r="L187" i="47"/>
  <c r="L188" i="47"/>
  <c r="L234" i="47"/>
  <c r="L214" i="47"/>
  <c r="L185" i="47"/>
  <c r="L184" i="47"/>
  <c r="L210" i="47"/>
  <c r="L191" i="47"/>
  <c r="L180" i="47"/>
  <c r="L230" i="47"/>
  <c r="L220" i="47"/>
  <c r="L206" i="47"/>
  <c r="L169" i="47"/>
  <c r="L228" i="47"/>
  <c r="L212" i="47"/>
  <c r="L204" i="47"/>
  <c r="L168" i="47"/>
  <c r="L226" i="47"/>
  <c r="L211" i="47"/>
  <c r="L202" i="47"/>
  <c r="L174" i="47"/>
  <c r="L232" i="47"/>
  <c r="L231" i="47"/>
  <c r="L183" i="47"/>
  <c r="L166" i="47"/>
  <c r="L219" i="47"/>
  <c r="L225" i="47"/>
  <c r="L198" i="47"/>
  <c r="L171" i="47"/>
  <c r="L217" i="47"/>
  <c r="L197" i="47"/>
  <c r="L176" i="47"/>
  <c r="L215" i="47"/>
  <c r="L205" i="47"/>
  <c r="L186" i="47"/>
  <c r="L167" i="47"/>
  <c r="L221" i="47"/>
  <c r="L233" i="47"/>
  <c r="L200" i="47"/>
  <c r="L165" i="47"/>
  <c r="L235" i="47"/>
  <c r="L201" i="47"/>
  <c r="L181" i="47"/>
  <c r="L175" i="47"/>
  <c r="L227" i="47"/>
  <c r="L199" i="47"/>
  <c r="L195" i="47"/>
  <c r="L170" i="47"/>
  <c r="L216" i="47"/>
  <c r="L196" i="47"/>
  <c r="L182" i="47"/>
  <c r="T202" i="47"/>
  <c r="P234" i="47"/>
  <c r="P221" i="47"/>
  <c r="V175" i="47"/>
  <c r="Q205" i="47"/>
  <c r="S185" i="47"/>
  <c r="R214" i="47"/>
  <c r="R221" i="47"/>
  <c r="R180" i="47"/>
  <c r="K233" i="47"/>
  <c r="K186" i="47"/>
  <c r="K189" i="47"/>
  <c r="K169" i="47"/>
  <c r="S220" i="47"/>
  <c r="S210" i="47"/>
  <c r="V186" i="47"/>
  <c r="Q219" i="47"/>
  <c r="U188" i="47"/>
  <c r="T228" i="47"/>
  <c r="T230" i="47"/>
  <c r="T214" i="47"/>
  <c r="T225" i="47"/>
  <c r="T233" i="47"/>
  <c r="T171" i="47"/>
  <c r="T188" i="47"/>
  <c r="T215" i="47"/>
  <c r="T217" i="47"/>
  <c r="T219" i="47"/>
  <c r="T211" i="47"/>
  <c r="N189" i="47"/>
  <c r="N195" i="47"/>
  <c r="N211" i="47"/>
  <c r="N166" i="47"/>
  <c r="N183" i="47"/>
  <c r="N204" i="47"/>
  <c r="N214" i="47"/>
  <c r="N169" i="47"/>
  <c r="N187" i="47"/>
  <c r="N206" i="47"/>
  <c r="N216" i="47"/>
  <c r="N175" i="47"/>
  <c r="N199" i="47"/>
  <c r="N226" i="47"/>
  <c r="N218" i="47"/>
  <c r="O166" i="47"/>
  <c r="O169" i="47"/>
  <c r="O189" i="47"/>
  <c r="O199" i="47"/>
  <c r="O190" i="47"/>
  <c r="O220" i="47"/>
  <c r="O213" i="47"/>
  <c r="V181" i="47"/>
  <c r="S205" i="47"/>
  <c r="K231" i="47"/>
  <c r="S212" i="47"/>
  <c r="U191" i="47"/>
  <c r="R68" i="47"/>
  <c r="R228" i="47"/>
  <c r="R191" i="47"/>
  <c r="R203" i="47"/>
  <c r="R227" i="47"/>
  <c r="R236" i="47"/>
  <c r="R234" i="47"/>
  <c r="R175" i="47"/>
  <c r="R215" i="47"/>
  <c r="R170" i="47"/>
  <c r="R218" i="47"/>
  <c r="R189" i="47"/>
  <c r="R176" i="47"/>
  <c r="R202" i="47"/>
  <c r="R210" i="47"/>
  <c r="R220" i="47"/>
  <c r="R233" i="47"/>
  <c r="R216" i="47"/>
  <c r="R200" i="47"/>
  <c r="R235" i="47"/>
  <c r="E38" i="43"/>
  <c r="R199" i="47"/>
  <c r="R184" i="47"/>
  <c r="R197" i="47"/>
  <c r="R166" i="47"/>
  <c r="R212" i="47"/>
  <c r="R225" i="47"/>
  <c r="R188" i="47"/>
  <c r="R172" i="47"/>
  <c r="R165" i="47"/>
  <c r="R211" i="47"/>
  <c r="R182" i="47"/>
  <c r="R229" i="47"/>
  <c r="R171" i="47"/>
  <c r="R168" i="47"/>
  <c r="R190" i="47"/>
  <c r="R201" i="47"/>
  <c r="R186" i="47"/>
  <c r="R219" i="47"/>
  <c r="R173" i="47"/>
  <c r="R230" i="47"/>
  <c r="R205" i="47"/>
  <c r="R231" i="47"/>
  <c r="R217" i="47"/>
  <c r="O98" i="47"/>
  <c r="O234" i="47"/>
  <c r="O226" i="47"/>
  <c r="O215" i="47"/>
  <c r="O233" i="47"/>
  <c r="O225" i="47"/>
  <c r="O214" i="47"/>
  <c r="O195" i="47"/>
  <c r="O184" i="47"/>
  <c r="O201" i="47"/>
  <c r="O206" i="47"/>
  <c r="O200" i="47"/>
  <c r="O202" i="47"/>
  <c r="O165" i="47"/>
  <c r="O172" i="47"/>
  <c r="O175" i="47"/>
  <c r="O230" i="47"/>
  <c r="O219" i="47"/>
  <c r="O211" i="47"/>
  <c r="O229" i="47"/>
  <c r="O218" i="47"/>
  <c r="O210" i="47"/>
  <c r="O188" i="47"/>
  <c r="O205" i="47"/>
  <c r="O196" i="47"/>
  <c r="O182" i="47"/>
  <c r="O185" i="47"/>
  <c r="O187" i="47"/>
  <c r="O173" i="47"/>
  <c r="O167" i="47"/>
  <c r="O170" i="47"/>
  <c r="P220" i="47"/>
  <c r="P201" i="47"/>
  <c r="P166" i="47"/>
  <c r="P233" i="47"/>
  <c r="P210" i="47"/>
  <c r="P236" i="47"/>
  <c r="P195" i="47"/>
  <c r="P184" i="47"/>
  <c r="P188" i="47"/>
  <c r="P225" i="47"/>
  <c r="P229" i="47"/>
  <c r="P228" i="47"/>
  <c r="P232" i="47"/>
  <c r="P174" i="47"/>
  <c r="P191" i="47"/>
  <c r="P205" i="47"/>
  <c r="E36" i="43"/>
  <c r="P203" i="47"/>
  <c r="P235" i="47"/>
  <c r="P212" i="47"/>
  <c r="P186" i="47"/>
  <c r="P190" i="47"/>
  <c r="P214" i="47"/>
  <c r="P172" i="47"/>
  <c r="P197" i="47"/>
  <c r="P181" i="47"/>
  <c r="P230" i="47"/>
  <c r="P176" i="47"/>
  <c r="P231" i="47"/>
  <c r="P215" i="47"/>
  <c r="P189" i="47"/>
  <c r="P218" i="47"/>
  <c r="P171" i="47"/>
  <c r="P198" i="47"/>
  <c r="P183" i="47"/>
  <c r="P196" i="47"/>
  <c r="P199" i="47"/>
  <c r="P167" i="47"/>
  <c r="P175" i="47"/>
  <c r="P219" i="47"/>
  <c r="P169" i="47"/>
  <c r="P173" i="47"/>
  <c r="P168" i="47"/>
  <c r="P217" i="47"/>
  <c r="P211" i="47"/>
  <c r="P227" i="47"/>
  <c r="V184" i="47"/>
  <c r="Q187" i="47"/>
  <c r="U183" i="47"/>
  <c r="R204" i="47"/>
  <c r="R195" i="47"/>
  <c r="K236" i="47"/>
  <c r="K225" i="47"/>
  <c r="K201" i="47"/>
  <c r="K185" i="47"/>
  <c r="S233" i="47"/>
  <c r="S201" i="47"/>
  <c r="S200" i="47"/>
  <c r="V215" i="47"/>
  <c r="R183" i="47"/>
  <c r="T200" i="47"/>
  <c r="T175" i="47"/>
  <c r="T210" i="47"/>
  <c r="T234" i="47"/>
  <c r="T236" i="47"/>
  <c r="T191" i="47"/>
  <c r="T195" i="47"/>
  <c r="T167" i="47"/>
  <c r="T174" i="47"/>
  <c r="T172" i="47"/>
  <c r="T183" i="47"/>
  <c r="N170" i="47"/>
  <c r="N182" i="47"/>
  <c r="N202" i="47"/>
  <c r="N212" i="47"/>
  <c r="N167" i="47"/>
  <c r="N203" i="47"/>
  <c r="N210" i="47"/>
  <c r="N225" i="47"/>
  <c r="N165" i="47"/>
  <c r="N205" i="47"/>
  <c r="N213" i="47"/>
  <c r="N227" i="47"/>
  <c r="N176" i="47"/>
  <c r="N221" i="47"/>
  <c r="N229" i="47"/>
  <c r="O171" i="47"/>
  <c r="O183" i="47"/>
  <c r="O180" i="47"/>
  <c r="O203" i="47"/>
  <c r="O197" i="47"/>
  <c r="O227" i="47"/>
  <c r="O217" i="47"/>
  <c r="O236" i="47"/>
  <c r="P202" i="47"/>
  <c r="V211" i="47"/>
  <c r="T213" i="47"/>
  <c r="R169" i="47"/>
  <c r="K212" i="47"/>
  <c r="K171" i="47"/>
  <c r="S188" i="47"/>
  <c r="T204" i="47"/>
  <c r="P187" i="47"/>
  <c r="P185" i="47"/>
  <c r="P200" i="47"/>
  <c r="V236" i="47"/>
  <c r="R174" i="47"/>
  <c r="T203" i="47"/>
  <c r="R185" i="47"/>
  <c r="R187" i="47"/>
  <c r="K228" i="47"/>
  <c r="K214" i="47"/>
  <c r="K204" i="47"/>
  <c r="K167" i="47"/>
  <c r="S184" i="47"/>
  <c r="S170" i="47"/>
  <c r="S173" i="47"/>
  <c r="Q172" i="47"/>
  <c r="R213" i="47"/>
  <c r="P206" i="47"/>
  <c r="T206" i="47"/>
  <c r="T165" i="47"/>
  <c r="T180" i="47"/>
  <c r="T184" i="47"/>
  <c r="T199" i="47"/>
  <c r="T201" i="47"/>
  <c r="T186" i="47"/>
  <c r="T190" i="47"/>
  <c r="T198" i="47"/>
  <c r="T232" i="47"/>
  <c r="N171" i="47"/>
  <c r="N201" i="47"/>
  <c r="N234" i="47"/>
  <c r="N220" i="47"/>
  <c r="N168" i="47"/>
  <c r="N186" i="47"/>
  <c r="N215" i="47"/>
  <c r="N233" i="47"/>
  <c r="N196" i="47"/>
  <c r="N188" i="47"/>
  <c r="N219" i="47"/>
  <c r="N235" i="47"/>
  <c r="N185" i="47"/>
  <c r="N190" i="47"/>
  <c r="O176" i="47"/>
  <c r="O181" i="47"/>
  <c r="O198" i="47"/>
  <c r="E35" i="43"/>
  <c r="O212" i="47"/>
  <c r="O231" i="47"/>
  <c r="O221" i="47"/>
  <c r="T197" i="47"/>
  <c r="P213" i="47"/>
  <c r="Q184" i="47"/>
  <c r="R232" i="47"/>
  <c r="R198" i="47"/>
  <c r="K184" i="47"/>
  <c r="S234" i="47"/>
  <c r="V197" i="47"/>
  <c r="U83" i="47"/>
  <c r="AM204" i="79"/>
  <c r="AM206" i="79" s="1"/>
  <c r="J104" i="43"/>
  <c r="I104" i="43"/>
  <c r="R75" i="43"/>
  <c r="R66" i="43"/>
  <c r="R69" i="43"/>
  <c r="R72" i="43"/>
  <c r="Q82" i="47"/>
  <c r="P83" i="47"/>
  <c r="AM391" i="46"/>
  <c r="AM393" i="46" s="1"/>
  <c r="U63" i="47"/>
  <c r="U71" i="47"/>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I132" i="43" l="1"/>
  <c r="I133" i="43" s="1"/>
  <c r="H19" i="43"/>
  <c r="I145" i="43"/>
  <c r="F146" i="43"/>
  <c r="I110" i="43" s="1"/>
  <c r="E116" i="43" s="1"/>
  <c r="W228" i="47"/>
  <c r="W188" i="47"/>
  <c r="W206" i="47"/>
  <c r="W174" i="47"/>
  <c r="W189" i="47"/>
  <c r="W212" i="47"/>
  <c r="W173" i="47"/>
  <c r="W168" i="47"/>
  <c r="W191" i="47"/>
  <c r="W214" i="47"/>
  <c r="W172" i="47"/>
  <c r="W181" i="47"/>
  <c r="W196" i="47"/>
  <c r="W216" i="47"/>
  <c r="W175" i="47"/>
  <c r="W205" i="47"/>
  <c r="W187" i="47"/>
  <c r="W236" i="47"/>
  <c r="W170" i="47"/>
  <c r="W190" i="47"/>
  <c r="W211" i="47"/>
  <c r="W220" i="47"/>
  <c r="W169" i="47"/>
  <c r="W180" i="47"/>
  <c r="W225" i="47"/>
  <c r="W165" i="47"/>
  <c r="W197" i="47"/>
  <c r="W215" i="47"/>
  <c r="W227" i="47"/>
  <c r="W195" i="47"/>
  <c r="W184" i="47"/>
  <c r="W171" i="47"/>
  <c r="W203" i="47"/>
  <c r="W210" i="47"/>
  <c r="W218" i="47"/>
  <c r="W166" i="47"/>
  <c r="W200" i="47"/>
  <c r="W219" i="47"/>
  <c r="W231" i="47"/>
  <c r="W182" i="47"/>
  <c r="W202" i="47"/>
  <c r="W233" i="47"/>
  <c r="W199" i="47"/>
  <c r="W204" i="47"/>
  <c r="W226" i="47"/>
  <c r="W235" i="47"/>
  <c r="W232" i="47"/>
  <c r="W221" i="47"/>
  <c r="W213" i="47"/>
  <c r="W201" i="47"/>
  <c r="W198" i="47"/>
  <c r="W229" i="47"/>
  <c r="E43" i="43"/>
  <c r="W230" i="47"/>
  <c r="W167" i="47"/>
  <c r="W183" i="47"/>
  <c r="W176" i="47"/>
  <c r="W186" i="47"/>
  <c r="W185" i="47"/>
  <c r="W234" i="47"/>
  <c r="W217" i="47"/>
  <c r="M104" i="43"/>
  <c r="W161" i="47"/>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E119" i="43" l="1"/>
  <c r="I113" i="43"/>
  <c r="I146" i="43"/>
  <c r="V104" i="47"/>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F42" i="43" s="1"/>
  <c r="G42"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1" i="43" l="1"/>
  <c r="G41" i="43" s="1"/>
  <c r="F36" i="43"/>
  <c r="G36" i="43" s="1"/>
  <c r="F40" i="43"/>
  <c r="G40" i="43" s="1"/>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J85" i="43" s="1"/>
  <c r="F37" i="43"/>
  <c r="G37" i="43" s="1"/>
  <c r="F39" i="43"/>
  <c r="G39" i="43" s="1"/>
  <c r="F38" i="43"/>
  <c r="G38" i="43" s="1"/>
  <c r="Q85" i="43"/>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G154" i="43" s="1"/>
  <c r="L104" i="47"/>
  <c r="L117" i="47" s="1"/>
  <c r="L119" i="47" s="1"/>
  <c r="L132" i="47" s="1"/>
  <c r="L134" i="47" s="1"/>
  <c r="L147" i="47" s="1"/>
  <c r="L149" i="47" s="1"/>
  <c r="L162" i="47" s="1"/>
  <c r="I104" i="47"/>
  <c r="I117" i="47" s="1"/>
  <c r="I119" i="47" s="1"/>
  <c r="I132" i="47" s="1"/>
  <c r="I134" i="47" s="1"/>
  <c r="I147" i="47" s="1"/>
  <c r="G155" i="43" l="1"/>
  <c r="K111" i="43"/>
  <c r="I149" i="47"/>
  <c r="I162" i="47" s="1"/>
  <c r="I164" i="47" s="1"/>
  <c r="I177" i="47" s="1"/>
  <c r="I179" i="47" s="1"/>
  <c r="I192" i="47" s="1"/>
  <c r="I194" i="47" s="1"/>
  <c r="I207" i="47" s="1"/>
  <c r="I209" i="47" s="1"/>
  <c r="I222" i="47" s="1"/>
  <c r="I224" i="47" s="1"/>
  <c r="I237" i="47" s="1"/>
  <c r="D84" i="43" s="1"/>
  <c r="F30" i="43"/>
  <c r="G30" i="43" s="1"/>
  <c r="E85" i="43"/>
  <c r="F35" i="43"/>
  <c r="G35" i="43" s="1"/>
  <c r="L164" i="47"/>
  <c r="L177" i="47" s="1"/>
  <c r="L179" i="47" s="1"/>
  <c r="L192" i="47" s="1"/>
  <c r="L194" i="47" s="1"/>
  <c r="L207" i="47" s="1"/>
  <c r="L209" i="47" s="1"/>
  <c r="L222" i="47" s="1"/>
  <c r="L224" i="47" s="1"/>
  <c r="L237" i="47" s="1"/>
  <c r="G84" i="43" s="1"/>
  <c r="G85" i="43" s="1"/>
  <c r="F34" i="43"/>
  <c r="G34" i="43" s="1"/>
  <c r="F33" i="43"/>
  <c r="G33" i="43" s="1"/>
  <c r="W42" i="47"/>
  <c r="D105" i="43" s="1"/>
  <c r="K42" i="47"/>
  <c r="L111" i="43" l="1"/>
  <c r="F117" i="43"/>
  <c r="G117" i="43" s="1"/>
  <c r="D85" i="43"/>
  <c r="F154" i="43"/>
  <c r="K110" i="43" s="1"/>
  <c r="F116" i="43" s="1"/>
  <c r="F29" i="43"/>
  <c r="G29" i="43" s="1"/>
  <c r="F32" i="43"/>
  <c r="G32" i="43" s="1"/>
  <c r="D106" i="43"/>
  <c r="K44" i="47"/>
  <c r="K57" i="47" s="1"/>
  <c r="K59" i="47" s="1"/>
  <c r="W44" i="47"/>
  <c r="W57" i="47" s="1"/>
  <c r="G116" i="43" l="1"/>
  <c r="L110" i="43"/>
  <c r="F155" i="43"/>
  <c r="W59" i="47"/>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H154" i="43" s="1"/>
  <c r="K112" i="43" s="1"/>
  <c r="F118" i="43" s="1"/>
  <c r="W89" i="47"/>
  <c r="W102" i="47" s="1"/>
  <c r="G105" i="43"/>
  <c r="G118" i="43" l="1"/>
  <c r="G119" i="43" s="1"/>
  <c r="F119" i="43"/>
  <c r="L112" i="43"/>
  <c r="L113" i="43" s="1"/>
  <c r="K113" i="43"/>
  <c r="H155" i="43"/>
  <c r="I154" i="43"/>
  <c r="I155" i="43" s="1"/>
  <c r="R84" i="43"/>
  <c r="R85" i="43" s="1"/>
  <c r="F85" i="43"/>
  <c r="F31" i="43"/>
  <c r="F43" i="43" s="1"/>
  <c r="G106" i="43"/>
  <c r="W104" i="47"/>
  <c r="W117" i="47" s="1"/>
  <c r="H105" i="43"/>
  <c r="H106" i="43" s="1"/>
  <c r="H21" i="43" l="1"/>
  <c r="H22" i="43" s="1"/>
  <c r="G31" i="43"/>
  <c r="G43" i="43" s="1"/>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 r="J116" i="43" l="1"/>
  <c r="J117" i="43"/>
  <c r="I118" i="43" l="1"/>
  <c r="J118"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<sst xmlns="http://schemas.openxmlformats.org/spreadsheetml/2006/main" count="3925" uniqueCount="841">
  <si>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</si>
  <si>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</si>
  <si>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</si>
  <si>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</si>
  <si>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</si>
  <si>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</si>
  <si>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</si>
  <si>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</si>
  <si>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</si>
  <si>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</si>
  <si>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</si>
  <si>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</si>
  <si>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</si>
  <si>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</si>
  <si>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</si>
  <si>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</si>
  <si>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</si>
  <si>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</si>
  <si>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</si>
  <si>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</si>
  <si>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</si>
  <si>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</si>
  <si>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</si>
  <si>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</si>
  <si>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</si>
  <si>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</si>
  <si>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</si>
  <si>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</si>
  <si>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</si>
  <si>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</si>
  <si>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</si>
  <si>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</si>
  <si>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</si>
  <si>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</si>
  <si>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</si>
  <si>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</si>
  <si>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</si>
  <si>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</si>
  <si>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</si>
  <si>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</si>
  <si>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</si>
  <si>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</si>
  <si>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</si>
  <si>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</si>
  <si>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</si>
  <si>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</si>
  <si>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</si>
  <si>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</si>
  <si>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</si>
  <si>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</si>
  <si>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</si>
  <si>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</si>
  <si>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</si>
  <si>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</si>
  <si>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</si>
  <si>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</si>
  <si>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</si>
  <si>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</si>
  <si>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</si>
  <si>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</si>
  <si>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</si>
  <si>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</si>
  <si>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</si>
  <si>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</si>
  <si>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</si>
  <si>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</si>
  <si>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</si>
  <si>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</si>
  <si>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</si>
  <si>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</si>
  <si>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</si>
  <si>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</si>
  <si>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</si>
  <si>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</si>
  <si>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</si>
  <si>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</si>
  <si>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</si>
  <si>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</si>
  <si>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</si>
  <si>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</si>
  <si>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</si>
  <si>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</si>
  <si>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</si>
  <si>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</si>
  <si>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</si>
  <si>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</si>
  <si>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</si>
  <si>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</si>
  <si>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</si>
  <si>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</si>
  <si>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</si>
  <si>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</si>
  <si>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</si>
  <si>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</si>
  <si>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</si>
  <si>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</si>
  <si>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</si>
  <si>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</si>
  <si>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</si>
  <si>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</si>
  <si>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</si>
  <si>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</si>
  <si>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</si>
  <si>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</si>
  <si>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</si>
  <si>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</si>
  <si>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</si>
  <si>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</si>
  <si>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</si>
  <si>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</si>
  <si>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</si>
  <si>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</si>
  <si>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</si>
  <si>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</si>
  <si>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</si>
  <si>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</si>
  <si>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</si>
  <si>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</si>
  <si>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</si>
  <si>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</si>
  <si>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</si>
  <si>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</si>
  <si>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</si>
  <si>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</si>
  <si>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</si>
  <si>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</si>
  <si>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</si>
  <si>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</si>
  <si>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</si>
  <si>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</si>
  <si>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</si>
  <si>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</si>
  <si>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</si>
  <si>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</si>
  <si>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</si>
  <si>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</si>
  <si>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</si>
  <si>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</si>
  <si>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</si>
  <si>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</si>
  <si>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</si>
  <si>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</si>
  <si>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</si>
  <si>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</si>
  <si>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</si>
  <si>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</si>
  <si>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</si>
  <si>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</si>
  <si>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</si>
  <si>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</si>
  <si>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</si>
  <si>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</si>
  <si>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</si>
  <si>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</si>
  <si>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</si>
  <si>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</si>
  <si>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</si>
  <si>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</si>
  <si>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</si>
  <si>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</si>
  <si>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</si>
  <si>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</si>
  <si>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</si>
  <si>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</si>
  <si>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</si>
  <si>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</si>
  <si>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</si>
  <si>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</si>
  <si>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</si>
  <si>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</si>
  <si>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</si>
  <si>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</si>
  <si>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</si>
  <si>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</si>
  <si>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</si>
  <si>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</si>
  <si>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</si>
  <si>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</si>
  <si>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</si>
  <si>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</si>
  <si>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</si>
  <si>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</si>
  <si>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</si>
  <si>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</si>
  <si>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</si>
  <si>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</si>
  <si>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</si>
  <si>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</si>
  <si>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</si>
  <si>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</si>
  <si>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</si>
  <si>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</si>
  <si>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</si>
  <si>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</si>
  <si>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</si>
  <si>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</si>
  <si>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</si>
  <si>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</si>
  <si>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</si>
  <si>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</si>
  <si>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</si>
  <si>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</si>
  <si>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</si>
  <si>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</si>
  <si>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</si>
  <si>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</si>
  <si>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</si>
  <si>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</si>
  <si>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</si>
  <si>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</si>
  <si>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</si>
  <si>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</si>
  <si>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</si>
  <si>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</si>
  <si>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</si>
  <si>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</si>
  <si>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</si>
  <si>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</si>
  <si>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</si>
  <si>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</si>
  <si>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</si>
  <si>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</si>
  <si>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</si>
  <si>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</si>
  <si>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</si>
  <si>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</si>
  <si>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</si>
  <si>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</si>
  <si>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</si>
  <si>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</si>
  <si>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</si>
  <si>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</si>
  <si>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</si>
  <si>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</si>
  <si>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</si>
  <si>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</si>
  <si>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</si>
  <si>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</si>
  <si>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</si>
  <si>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</si>
  <si>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</si>
  <si>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</si>
  <si>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</si>
  <si>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</si>
  <si>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</si>
  <si>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</si>
  <si>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</si>
  <si>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</si>
  <si>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</si>
  <si>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</si>
  <si>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</si>
  <si>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</si>
  <si>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</si>
  <si>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</si>
  <si>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</si>
  <si>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</si>
  <si>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</si>
  <si>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</si>
  <si>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</si>
  <si>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</si>
  <si>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</si>
  <si>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</si>
  <si>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</si>
  <si>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</si>
  <si>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</si>
  <si>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</si>
  <si>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</si>
  <si>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</si>
  <si>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</si>
  <si>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</si>
  <si>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</si>
  <si>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</si>
  <si>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</si>
  <si>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</si>
  <si>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</si>
  <si>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</si>
  <si>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</si>
  <si>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</si>
  <si>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</si>
  <si>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</si>
  <si>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</si>
  <si>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</si>
  <si>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</si>
  <si>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</si>
  <si>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</si>
  <si>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</si>
  <si>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</si>
  <si>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</si>
  <si>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</si>
  <si>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</si>
  <si>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</si>
  <si>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</si>
  <si>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</si>
  <si>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</si>
  <si>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</si>
  <si>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</si>
  <si>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</si>
  <si>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</si>
  <si>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</si>
  <si>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</si>
  <si>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</si>
  <si>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</si>
  <si>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</si>
  <si>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</si>
  <si>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</si>
  <si>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</si>
  <si>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</si>
  <si>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</si>
  <si>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</si>
  <si>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</si>
  <si>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</si>
  <si>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</si>
  <si>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</si>
  <si>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</si>
  <si>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</si>
  <si>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</si>
  <si>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</si>
  <si>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</si>
  <si>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</si>
  <si>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</si>
  <si>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</si>
  <si>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</si>
  <si>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</si>
  <si>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</si>
  <si>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</si>
  <si>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</si>
  <si>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</si>
  <si>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</si>
  <si>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</si>
  <si>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</si>
  <si>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</si>
  <si>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</si>
  <si>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</si>
  <si>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</si>
  <si>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</si>
  <si>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</si>
  <si>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</si>
  <si>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</si>
  <si>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</si>
  <si>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</si>
  <si>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</si>
  <si>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</si>
  <si>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</si>
  <si>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</si>
  <si>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</si>
  <si>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</si>
  <si>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</si>
  <si>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</si>
  <si>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</si>
  <si>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</si>
  <si>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</si>
  <si>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</si>
  <si>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</si>
  <si>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</si>
  <si>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</si>
  <si>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</si>
  <si>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</si>
  <si>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</si>
  <si>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</si>
  <si>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</si>
  <si>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</si>
  <si>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</si>
  <si>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</si>
  <si>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</si>
  <si>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</si>
  <si>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</si>
  <si>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</si>
  <si>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</si>
  <si>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</si>
  <si>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</si>
  <si>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</si>
  <si>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</si>
  <si>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</si>
  <si>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</si>
  <si>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</si>
  <si>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</si>
  <si>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</si>
  <si>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</si>
  <si>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</si>
  <si>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</si>
  <si>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</si>
  <si>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</si>
  <si>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</si>
  <si>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</si>
  <si>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</si>
  <si>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</si>
  <si>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</si>
  <si>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</si>
  <si>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</si>
  <si>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</si>
  <si>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</si>
  <si>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</si>
  <si>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</si>
  <si>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</si>
  <si>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</si>
  <si>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</si>
  <si>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</si>
  <si>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</si>
  <si>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</si>
  <si>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</si>
  <si>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</si>
  <si>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</si>
  <si>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</si>
  <si>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</si>
  <si>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</si>
  <si>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</si>
  <si>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</si>
  <si>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</si>
  <si>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</si>
  <si>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</si>
  <si>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</si>
  <si>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</si>
  <si>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</si>
  <si>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</si>
  <si>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</si>
  <si>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</si>
  <si>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</si>
  <si>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</si>
  <si>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</si>
  <si>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</si>
  <si>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</si>
  <si>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</si>
  <si>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</si>
  <si>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</si>
  <si>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</si>
  <si>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</si>
  <si>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</si>
  <si>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</si>
  <si>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</si>
  <si>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</si>
  <si>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</si>
  <si>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</si>
  <si>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</si>
  <si>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</si>
  <si>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</si>
  <si>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</si>
  <si>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</si>
  <si>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</si>
  <si>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</si>
  <si>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</si>
  <si>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</si>
  <si>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</si>
  <si>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</si>
  <si>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</si>
  <si>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</si>
  <si>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</si>
  <si>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</si>
  <si>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</si>
  <si>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</si>
  <si>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</si>
  <si>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</si>
  <si>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</si>
  <si>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</si>
  <si>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</si>
  <si>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</si>
  <si>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</si>
  <si>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</si>
  <si>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</si>
  <si>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</si>
  <si>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</si>
  <si>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</si>
  <si>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</si>
  <si>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</si>
  <si>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</si>
  <si>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</si>
  <si>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</si>
  <si>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</si>
  <si>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</si>
  <si>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</si>
  <si>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</si>
  <si>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</si>
  <si>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</si>
  <si>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</si>
  <si>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</si>
  <si>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</si>
  <si>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</si>
  <si>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</si>
  <si>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</si>
  <si>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</si>
  <si>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</si>
  <si>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</si>
  <si>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</si>
  <si>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</si>
  <si>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</si>
  <si>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</si>
  <si>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</si>
  <si>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</si>
  <si>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</si>
  <si>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</si>
  <si>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</si>
  <si>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</si>
  <si>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</si>
  <si>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</si>
  <si>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</si>
  <si>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</si>
  <si>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</si>
  <si>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</si>
  <si>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</si>
  <si>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</si>
  <si>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</si>
  <si>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</si>
  <si>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</si>
  <si>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</si>
  <si>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</si>
  <si>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</si>
  <si>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</si>
  <si>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</si>
  <si>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</si>
  <si>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</si>
  <si>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</si>
  <si>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</si>
  <si>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</si>
  <si>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</si>
  <si>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</si>
  <si>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</si>
  <si>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</si>
  <si>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</si>
  <si>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</si>
  <si>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</si>
  <si>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</si>
  <si>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</si>
  <si>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</si>
  <si>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</si>
  <si>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</si>
  <si>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</si>
  <si>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</si>
  <si>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</si>
  <si>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</si>
  <si>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</si>
  <si>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</si>
  <si>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</si>
  <si>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</si>
  <si>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</si>
  <si>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</si>
  <si>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</si>
  <si>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</si>
  <si>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</si>
  <si>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</si>
  <si>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</si>
  <si>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</si>
  <si>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</si>
  <si>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</si>
  <si>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</si>
  <si>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</si>
  <si>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</si>
  <si>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</si>
  <si>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</si>
  <si>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</si>
  <si>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</si>
  <si>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</si>
  <si>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</si>
  <si>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</si>
  <si>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</si>
  <si>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</si>
  <si>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</si>
  <si>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</si>
  <si>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</si>
  <si>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</si>
  <si>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</si>
  <si>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</si>
  <si>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</si>
  <si>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</si>
  <si>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</si>
  <si>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</si>
  <si>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</si>
  <si>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</si>
  <si>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</si>
  <si>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</si>
  <si>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</si>
  <si>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</si>
  <si>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</si>
  <si>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</si>
  <si>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</si>
  <si>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</si>
  <si>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</si>
  <si>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</si>
  <si>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</si>
  <si>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</si>
  <si>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</si>
  <si>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</si>
  <si>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</si>
  <si>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</si>
  <si>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</si>
  <si>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</si>
  <si>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</si>
  <si>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</si>
  <si>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</si>
  <si>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</si>
  <si>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</si>
  <si>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</si>
  <si>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</si>
  <si>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</si>
  <si>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</si>
  <si>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</si>
  <si>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</si>
  <si>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</si>
  <si>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</si>
  <si>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</si>
  <si>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</si>
  <si>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</si>
  <si>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</si>
  <si>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</si>
  <si>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</si>
  <si>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</si>
  <si>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</si>
  <si>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</si>
  <si>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</si>
  <si>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</si>
  <si>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</si>
  <si>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</si>
  <si>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</si>
  <si>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</si>
  <si>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</si>
  <si>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</si>
  <si>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</si>
  <si>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</si>
  <si>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</si>
  <si>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</si>
  <si>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</si>
  <si>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</si>
  <si>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</si>
  <si>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</si>
  <si>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</si>
  <si>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</si>
  <si>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</si>
  <si>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</si>
  <si>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</si>
  <si>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</si>
  <si>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</si>
  <si>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</si>
  <si>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</si>
  <si>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</si>
  <si>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</si>
  <si>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</si>
  <si>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</si>
  <si>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</si>
  <si>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</si>
  <si>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</si>
  <si>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</si>
  <si>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</si>
  <si>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</si>
  <si>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</si>
  <si>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</si>
  <si>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</si>
  <si>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</si>
  <si>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</si>
  <si>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</si>
  <si>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</si>
  <si>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</si>
  <si>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</si>
  <si>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</si>
  <si>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</si>
  <si>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</si>
  <si>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</si>
  <si>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</si>
  <si>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</si>
  <si>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</si>
  <si>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</si>
  <si>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</si>
  <si>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</si>
  <si>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</si>
  <si>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</si>
  <si>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</si>
  <si>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</si>
  <si>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</si>
  <si>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</si>
  <si>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</si>
  <si>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</si>
  <si>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</si>
  <si>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</si>
  <si>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</si>
  <si>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</si>
  <si>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</si>
  <si>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</si>
  <si>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</si>
  <si>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</si>
  <si>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</si>
  <si>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</si>
  <si>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</si>
  <si>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</si>
  <si>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</si>
  <si>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</si>
  <si>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</si>
  <si>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</si>
  <si>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</si>
  <si>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</si>
  <si>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</si>
  <si>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</si>
  <si>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</si>
  <si>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</si>
  <si>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</si>
  <si>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</si>
  <si>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</si>
  <si>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</si>
  <si>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</si>
  <si>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</si>
  <si>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</si>
  <si>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</si>
  <si>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</si>
  <si>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</si>
  <si>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</si>
  <si>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</si>
  <si>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</si>
  <si>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</si>
  <si>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</si>
  <si>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</si>
  <si>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</si>
  <si>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</si>
  <si>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</si>
  <si>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</si>
  <si>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</si>
  <si>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</si>
  <si>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</si>
  <si>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</si>
  <si>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</si>
  <si>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</si>
  <si>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</si>
  <si>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</si>
  <si>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</si>
  <si>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</si>
  <si>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</si>
  <si>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</si>
  <si>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</si>
  <si>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</si>
  <si>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</si>
  <si>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</si>
  <si>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</si>
  <si>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</si>
  <si>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</si>
  <si>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</si>
  <si>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</si>
  <si>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</si>
  <si>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</si>
  <si>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</si>
  <si>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</si>
  <si>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</si>
  <si>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</si>
  <si>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</si>
  <si>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</si>
  <si>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</si>
  <si>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</si>
  <si>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</si>
  <si>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</si>
  <si>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</si>
  <si>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</si>
  <si>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</si>
  <si>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</si>
  <si>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</si>
  <si>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</si>
  <si>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</si>
  <si>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</si>
  <si>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Applicants are responsible for ensuring that all documents filed with the OEB, including responses to OEB staff questions and other supporting documentation, do not include personal information (as that phrase is defined in the Freedom of Information and Protection of Privacy Act), unless filed in accordance with rule 9A of the OEB’s Rules of Practice and Procedure.</t>
  </si>
  <si>
    <t>Tier 1</t>
  </si>
  <si>
    <t>Consumer</t>
  </si>
  <si>
    <t>Grimsby Power Inc.</t>
  </si>
  <si>
    <t>EE</t>
  </si>
  <si>
    <t>DR</t>
  </si>
  <si>
    <t>Business</t>
  </si>
  <si>
    <t>Commercial Demand Response (part of the Residential program schedule)</t>
  </si>
  <si>
    <t>Commercial &amp; Institutional</t>
  </si>
  <si>
    <t>Demand Response 3 (part of the Industrial program schedule)</t>
  </si>
  <si>
    <t>Industrial</t>
  </si>
  <si>
    <t>Pre-2011 Programs Completed in 2011</t>
  </si>
  <si>
    <t>C&amp;I</t>
  </si>
  <si>
    <t>Tier 1 - 2011 Adjustment</t>
  </si>
  <si>
    <t>DR-3</t>
  </si>
  <si>
    <t>Small Business Lighting</t>
  </si>
  <si>
    <t>Annual Coupons</t>
  </si>
  <si>
    <t>Bi-Annual Retailer Events</t>
  </si>
  <si>
    <t>HVAC</t>
  </si>
  <si>
    <t>peaksaverPLUS</t>
  </si>
  <si>
    <t>peaksaverPLUS (IHD)</t>
  </si>
  <si>
    <t>Commercial</t>
  </si>
  <si>
    <t>Time-of-Use Savings</t>
  </si>
  <si>
    <t xml:space="preserve">Demand Response 3 </t>
  </si>
  <si>
    <t>Energy Managers</t>
  </si>
  <si>
    <t>Save on Energy Heating &amp; Cooling Program</t>
  </si>
  <si>
    <t>Save on Energy Instant Discount Program</t>
  </si>
  <si>
    <t>Whole Home Pilot Program</t>
  </si>
  <si>
    <t>Save on Energy Business Refrigeration Program</t>
  </si>
  <si>
    <t>Non-Residential</t>
  </si>
  <si>
    <t>EB-2021-0027</t>
  </si>
  <si>
    <t>2022 COS Application</t>
  </si>
  <si>
    <t>EB-2015-0072</t>
  </si>
  <si>
    <t>2016 COS Application</t>
  </si>
  <si>
    <t>GS 50 - 4,999 kW</t>
  </si>
  <si>
    <t>Street Light</t>
  </si>
  <si>
    <t>USL</t>
  </si>
  <si>
    <t>2016 (Full Year)</t>
  </si>
  <si>
    <t>2016 Settlement Agreement, p. 23</t>
  </si>
  <si>
    <t>2011 - 2012 (2012 value is 20% of 2011-2020 CDM target)</t>
  </si>
  <si>
    <t>EB-2015-0072 IR Responses page 266 of 373 (refers to pages 18 and 41 of 2012 Settlement Agreement - Settlement Agreement itself does not include threshold)</t>
  </si>
  <si>
    <t>2015-2020</t>
  </si>
  <si>
    <t>EB-2009-0198</t>
  </si>
  <si>
    <t>EB-2010-0129</t>
  </si>
  <si>
    <t>EB-2011-0273</t>
  </si>
  <si>
    <t>EB-2012-0127</t>
  </si>
  <si>
    <t>EB-2013-0132</t>
  </si>
  <si>
    <t>EB-2014-0076</t>
  </si>
  <si>
    <t>EB-2016-0073</t>
  </si>
  <si>
    <t>EB-2017-0043</t>
  </si>
  <si>
    <t>EB-2018-0035</t>
  </si>
  <si>
    <t>EB-2019-0038</t>
  </si>
  <si>
    <t>EB-2020-0025</t>
  </si>
  <si>
    <t>Instant Discount Program</t>
  </si>
  <si>
    <t>Whole Home Pilot</t>
  </si>
  <si>
    <t>Direct Lighting Install</t>
  </si>
  <si>
    <t>GS&lt;50</t>
  </si>
  <si>
    <t>GS&gt;50</t>
  </si>
  <si>
    <t>HPNC</t>
  </si>
  <si>
    <t>Allocations from 2011 to 2014 are from EB-2015-0072</t>
  </si>
  <si>
    <t>VECC IR-45 Attachment 1</t>
  </si>
  <si>
    <t>Lost Revenue Year</t>
  </si>
  <si>
    <t>Program Year</t>
  </si>
  <si>
    <t>GS &lt; 50</t>
  </si>
  <si>
    <t>GS 50 to 4,999</t>
  </si>
  <si>
    <t>2015 Lost Revenue Total</t>
  </si>
  <si>
    <t>2019 Lost Revenue Total</t>
  </si>
  <si>
    <t>2018 Lost Revenue Total</t>
  </si>
  <si>
    <t>2017 Lost Revenue Total</t>
  </si>
  <si>
    <t>2016 Lost Revenue Total</t>
  </si>
  <si>
    <t>2020 Lost Revenue Total</t>
  </si>
  <si>
    <t>Carrying Charges to December 31, 2021</t>
  </si>
  <si>
    <t>Rate Classification</t>
  </si>
  <si>
    <t>GS 50 to 4,999 kW</t>
  </si>
  <si>
    <t>Total LRAM Amounts</t>
  </si>
  <si>
    <t>2015 Lost Revenue</t>
  </si>
  <si>
    <t>2016 Lost Revenue</t>
  </si>
  <si>
    <t>2017 Lost Revenue</t>
  </si>
  <si>
    <t>2018 Lost Revenue</t>
  </si>
  <si>
    <t>2019 Lost Revenue</t>
  </si>
  <si>
    <t>2020 Lost Revenue</t>
  </si>
  <si>
    <t>Total Interest</t>
  </si>
  <si>
    <t>Total LRAMVA Claim</t>
  </si>
  <si>
    <t>Total Lost Revenues</t>
  </si>
  <si>
    <t>Billing Determinant</t>
  </si>
  <si>
    <t>Proposed Rate Rider</t>
  </si>
  <si>
    <t>GS &lt; 50 kW</t>
  </si>
  <si>
    <t>GS &gt; 50 to 4,999 kW</t>
  </si>
  <si>
    <t>Total LRAM Claim</t>
  </si>
  <si>
    <t>2022 Forecasted kWh/kW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</si>
</sst>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6" formatCode="&quot;$&quot;#,##0_);[Red]\(&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
    <numFmt numFmtId="290" formatCode="0.000%"/>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i/>
      <sz val="11"/>
      <color theme="1"/>
      <name val="Calibri"/>
      <family val="2"/>
      <scheme val="minor"/>
    </font>
    <font>
      <i/>
      <sz val="11"/>
      <color theme="1"/>
      <name val="Arial"/>
      <family val="2"/>
    </font>
    <font>
      <b/>
      <sz val="10.5"/>
      <color rgb="FF000000"/>
      <name val="Arial"/>
      <family val="2"/>
    </font>
    <font>
      <sz val="10.5"/>
      <color theme="1"/>
      <name val="Arial"/>
      <family val="2"/>
    </font>
    <font>
      <b/>
      <sz val="10.5"/>
      <color theme="1"/>
      <name val="Arial"/>
      <family val="2"/>
    </font>
  </fonts>
  <fills count="9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66"/>
        <bgColor indexed="64"/>
      </patternFill>
    </fill>
    <fill>
      <patternFill patternType="solid">
        <fgColor theme="6" tint="0.59999389629810485"/>
        <bgColor indexed="64"/>
      </patternFill>
    </fill>
    <fill>
      <patternFill patternType="solid">
        <fgColor rgb="FFC5D9F0"/>
        <bgColor indexed="64"/>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873">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0" fontId="48" fillId="2" borderId="0" xfId="0" applyFont="1" applyFill="1" applyAlignment="1">
      <alignment horizontal="left" vertical="center" wrapText="1"/>
    </xf>
    <xf numFmtId="3" fontId="0" fillId="28" borderId="113" xfId="0" applyNumberFormat="1" applyFont="1" applyFill="1" applyBorder="1" applyAlignment="1">
      <alignment vertical="top"/>
    </xf>
    <xf numFmtId="3" fontId="0" fillId="28" borderId="53" xfId="0" applyNumberFormat="1" applyFont="1" applyFill="1" applyBorder="1" applyAlignment="1">
      <alignment vertical="top"/>
    </xf>
    <xf numFmtId="3" fontId="0" fillId="28" borderId="114" xfId="0" applyNumberFormat="1" applyFont="1" applyFill="1" applyBorder="1" applyAlignment="1">
      <alignment vertical="top"/>
    </xf>
    <xf numFmtId="3" fontId="247" fillId="28" borderId="35" xfId="0" applyNumberFormat="1" applyFont="1" applyFill="1" applyBorder="1" applyAlignment="1">
      <alignment vertical="top"/>
    </xf>
    <xf numFmtId="3" fontId="247" fillId="28" borderId="116" xfId="0" applyNumberFormat="1" applyFont="1" applyFill="1" applyBorder="1" applyAlignment="1">
      <alignment vertical="top"/>
    </xf>
    <xf numFmtId="3" fontId="247" fillId="28" borderId="53" xfId="0" applyNumberFormat="1" applyFont="1" applyFill="1" applyBorder="1" applyAlignment="1">
      <alignment vertical="top"/>
    </xf>
    <xf numFmtId="181" fontId="13" fillId="2" borderId="110" xfId="71" applyNumberFormat="1" applyFont="1" applyFill="1" applyBorder="1" applyAlignment="1">
      <alignment horizontal="center"/>
    </xf>
    <xf numFmtId="289" fontId="45" fillId="28" borderId="35" xfId="0" applyNumberFormat="1" applyFont="1" applyFill="1" applyBorder="1" applyAlignment="1" applyProtection="1">
      <alignment horizontal="center" vertical="center"/>
      <protection locked="0"/>
    </xf>
    <xf numFmtId="0" fontId="91" fillId="94" borderId="0" xfId="0" applyFont="1" applyFill="1" applyBorder="1" applyAlignment="1" applyProtection="1">
      <alignment vertical="top" wrapText="1"/>
      <protection locked="0"/>
    </xf>
    <xf numFmtId="9" fontId="0" fillId="2" borderId="0" xfId="0" applyNumberFormat="1" applyFill="1"/>
    <xf numFmtId="237" fontId="0" fillId="2" borderId="0" xfId="72" applyNumberFormat="1" applyFont="1" applyFill="1"/>
    <xf numFmtId="10" fontId="0" fillId="2" borderId="0" xfId="72" applyNumberFormat="1" applyFont="1" applyFill="1"/>
    <xf numFmtId="290" fontId="0" fillId="2" borderId="0" xfId="72" applyNumberFormat="1" applyFont="1" applyFill="1"/>
    <xf numFmtId="10" fontId="248" fillId="28" borderId="48" xfId="0" applyNumberFormat="1" applyFont="1" applyFill="1" applyBorder="1" applyAlignment="1" applyProtection="1">
      <alignment horizontal="center"/>
      <protection locked="0"/>
    </xf>
    <xf numFmtId="9" fontId="0" fillId="95" borderId="110" xfId="72" applyFont="1" applyFill="1" applyBorder="1"/>
    <xf numFmtId="9" fontId="0" fillId="2" borderId="0" xfId="72" applyFont="1" applyFill="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13" fillId="2" borderId="110" xfId="0" applyFont="1" applyFill="1" applyBorder="1"/>
    <xf numFmtId="0" fontId="0" fillId="2" borderId="110" xfId="0" applyFont="1" applyFill="1" applyBorder="1" applyAlignment="1">
      <alignment horizontal="center" vertical="center"/>
    </xf>
    <xf numFmtId="0" fontId="0" fillId="2" borderId="110" xfId="0" applyFont="1" applyFill="1" applyBorder="1" applyAlignment="1">
      <alignment horizontal="center"/>
    </xf>
    <xf numFmtId="0" fontId="0" fillId="2" borderId="110" xfId="0" applyFont="1" applyFill="1" applyBorder="1" applyAlignment="1">
      <alignment horizontal="center"/>
    </xf>
    <xf numFmtId="0" fontId="3" fillId="2" borderId="122" xfId="0" applyFont="1" applyFill="1" applyBorder="1" applyAlignment="1">
      <alignment horizontal="center"/>
    </xf>
    <xf numFmtId="0" fontId="3" fillId="2" borderId="134" xfId="0" applyFont="1" applyFill="1" applyBorder="1" applyAlignment="1">
      <alignment horizontal="center"/>
    </xf>
    <xf numFmtId="8" fontId="0" fillId="2" borderId="110" xfId="0" applyNumberFormat="1" applyFont="1" applyFill="1" applyBorder="1"/>
    <xf numFmtId="8" fontId="3" fillId="2" borderId="110" xfId="0" applyNumberFormat="1" applyFont="1" applyFill="1" applyBorder="1"/>
    <xf numFmtId="0" fontId="0" fillId="2" borderId="137" xfId="0" applyFont="1" applyFill="1" applyBorder="1" applyAlignment="1">
      <alignment horizontal="center"/>
    </xf>
    <xf numFmtId="0" fontId="0" fillId="2" borderId="88" xfId="0" applyFont="1" applyFill="1" applyBorder="1" applyAlignment="1">
      <alignment horizontal="center"/>
    </xf>
    <xf numFmtId="0" fontId="0" fillId="2" borderId="9" xfId="0" applyFont="1" applyFill="1" applyBorder="1" applyAlignment="1">
      <alignment horizontal="center"/>
    </xf>
    <xf numFmtId="8" fontId="0" fillId="2" borderId="0" xfId="0" applyNumberFormat="1" applyFont="1" applyFill="1"/>
    <xf numFmtId="0" fontId="3" fillId="2" borderId="110" xfId="0" applyFont="1" applyFill="1" applyBorder="1" applyAlignment="1">
      <alignment horizontal="center"/>
    </xf>
    <xf numFmtId="0" fontId="3" fillId="96" borderId="110" xfId="0" applyFont="1" applyFill="1" applyBorder="1" applyAlignment="1">
      <alignment horizontal="center"/>
    </xf>
    <xf numFmtId="0" fontId="217" fillId="96" borderId="110" xfId="0" applyFont="1" applyFill="1" applyBorder="1" applyAlignment="1">
      <alignment horizontal="center"/>
    </xf>
    <xf numFmtId="0" fontId="0" fillId="2" borderId="110" xfId="0" applyFont="1" applyFill="1" applyBorder="1" applyAlignment="1">
      <alignment vertical="center"/>
    </xf>
    <xf numFmtId="8" fontId="13" fillId="2" borderId="110" xfId="0" applyNumberFormat="1" applyFont="1" applyFill="1" applyBorder="1"/>
    <xf numFmtId="6" fontId="13" fillId="2" borderId="110" xfId="0" applyNumberFormat="1" applyFont="1" applyFill="1" applyBorder="1"/>
    <xf numFmtId="0" fontId="249" fillId="96" borderId="110" xfId="0" applyFont="1" applyFill="1" applyBorder="1" applyAlignment="1">
      <alignment horizontal="left" vertical="center" wrapText="1" indent="2"/>
    </xf>
    <xf numFmtId="0" fontId="249" fillId="96" borderId="110" xfId="0" applyFont="1" applyFill="1" applyBorder="1" applyAlignment="1">
      <alignment horizontal="center" vertical="center" wrapText="1"/>
    </xf>
    <xf numFmtId="0" fontId="249" fillId="96" borderId="110" xfId="0" applyFont="1" applyFill="1" applyBorder="1" applyAlignment="1">
      <alignment vertical="center" wrapText="1"/>
    </xf>
    <xf numFmtId="0" fontId="250" fillId="0" borderId="110" xfId="0" applyFont="1" applyBorder="1" applyAlignment="1">
      <alignment vertical="center" wrapText="1"/>
    </xf>
    <xf numFmtId="6" fontId="250" fillId="0" borderId="110" xfId="0" applyNumberFormat="1" applyFont="1" applyBorder="1" applyAlignment="1">
      <alignment horizontal="right" vertical="center" wrapText="1" indent="3"/>
    </xf>
    <xf numFmtId="0" fontId="250" fillId="0" borderId="110" xfId="0" applyFont="1" applyBorder="1" applyAlignment="1">
      <alignment horizontal="center" vertical="center" wrapText="1"/>
    </xf>
    <xf numFmtId="0" fontId="251" fillId="0" borderId="110" xfId="0" applyFont="1" applyBorder="1" applyAlignment="1">
      <alignment vertical="center" wrapText="1"/>
    </xf>
    <xf numFmtId="0" fontId="41" fillId="0" borderId="110" xfId="0" applyFont="1" applyBorder="1" applyAlignment="1">
      <alignment horizontal="justify" vertical="center" wrapText="1"/>
    </xf>
    <xf numFmtId="3" fontId="250" fillId="0" borderId="110" xfId="0" applyNumberFormat="1" applyFont="1" applyBorder="1" applyAlignment="1">
      <alignment horizontal="left" vertical="center" wrapText="1" indent="3"/>
    </xf>
    <xf numFmtId="3" fontId="250" fillId="0" borderId="110" xfId="0" applyNumberFormat="1" applyFont="1" applyBorder="1" applyAlignment="1">
      <alignment horizontal="left" vertical="center" wrapText="1" indent="5"/>
    </xf>
    <xf numFmtId="288" fontId="250" fillId="0" borderId="110" xfId="0" applyNumberFormat="1" applyFont="1" applyBorder="1" applyAlignment="1">
      <alignment horizontal="center"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C5D9F0"/>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29658"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6918" y="134471"/>
          <a:ext cx="18848915"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41584"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564417"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654433"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161926</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63888"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70384"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0393"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74461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lair/Dropbox/Cost%20of%20Service%20Requirements/Grimsby%202022%20COS%20Load%20Forecast%2020210722%20645p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oard Approved Proxy"/>
      <sheetName val="Summary"/>
      <sheetName val="Ch 2 Appendices"/>
      <sheetName val="Ch 2 Appendices (Adj)"/>
      <sheetName val="Exhibit 3 Tables"/>
      <sheetName val="2021 COP Forecast"/>
      <sheetName val="2022 COP Forecast"/>
      <sheetName val="Data"/>
      <sheetName val="Data (ED)"/>
      <sheetName val="Purchases"/>
      <sheetName val="Weather"/>
      <sheetName val="Economic"/>
      <sheetName val="CDM"/>
      <sheetName val="Purchased Power Model"/>
      <sheetName val="WMP pivot"/>
      <sheetName val="WMP historical data"/>
      <sheetName val="WMP Purchases"/>
      <sheetName val="Sheet1"/>
      <sheetName val="Sheet11"/>
      <sheetName val="Purchased Power Model (WN)"/>
      <sheetName val="Rate Class Energy Model"/>
      <sheetName val="Rate Class Energy Model (WN)"/>
      <sheetName val="Customer Count"/>
      <sheetName val="GS Reclassification Adjustment"/>
      <sheetName val="Rate Class Customer Model"/>
      <sheetName val="Rate Class Load Model"/>
      <sheetName val="Embedded Distributor"/>
      <sheetName val="New GS&gt;50 Customers"/>
      <sheetName val="Rate Class Energy Model WN Cov"/>
      <sheetName val="Purchased Power Model (NoCoV)"/>
      <sheetName val="2018 COP Forecast"/>
    </sheetNames>
    <sheetDataSet>
      <sheetData sheetId="0"/>
      <sheetData sheetId="1">
        <row r="23">
          <cell r="M23">
            <v>223982.44608207929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9"/>
  <sheetViews>
    <sheetView zoomScale="90" zoomScaleNormal="90" workbookViewId="0">
      <selection activeCell="G6" sqref="G6"/>
    </sheetView>
  </sheetViews>
  <sheetFormatPr defaultColWidth="9" defaultRowHeight="15"/>
  <cols>
    <col min="1" max="1" width="9" style="9"/>
    <col min="2" max="2" width="32" style="27" customWidth="1"/>
    <col min="3" max="3" width="114.28515625" style="9" customWidth="1"/>
    <col min="4" max="4" width="8" style="9" customWidth="1"/>
    <col min="5" max="16384" width="9" style="9"/>
  </cols>
  <sheetData>
    <row r="1" spans="1:3" ht="174" customHeight="1"/>
    <row r="3" spans="1:3" ht="20.25">
      <c r="B3" s="774" t="s">
        <v>174</v>
      </c>
      <c r="C3" s="774"/>
    </row>
    <row r="4" spans="1:3" ht="11.25" customHeight="1"/>
    <row r="5" spans="1:3" s="30" customFormat="1" ht="25.5" customHeight="1">
      <c r="B5" s="60" t="s">
        <v>419</v>
      </c>
      <c r="C5" s="60" t="s">
        <v>173</v>
      </c>
    </row>
    <row r="6" spans="1:3" s="176" customFormat="1" ht="48" customHeight="1">
      <c r="A6" s="241"/>
      <c r="B6" s="618" t="s">
        <v>170</v>
      </c>
      <c r="C6" s="671" t="s">
        <v>593</v>
      </c>
    </row>
    <row r="7" spans="1:3" s="176" customFormat="1" ht="21" customHeight="1">
      <c r="A7" s="241"/>
      <c r="B7" s="612" t="s">
        <v>551</v>
      </c>
      <c r="C7" s="672" t="s">
        <v>606</v>
      </c>
    </row>
    <row r="8" spans="1:3" s="176" customFormat="1" ht="32.25" customHeight="1">
      <c r="B8" s="612" t="s">
        <v>367</v>
      </c>
      <c r="C8" s="673" t="s">
        <v>594</v>
      </c>
    </row>
    <row r="9" spans="1:3" s="176" customFormat="1" ht="27.75" customHeight="1">
      <c r="B9" s="612" t="s">
        <v>169</v>
      </c>
      <c r="C9" s="673" t="s">
        <v>595</v>
      </c>
    </row>
    <row r="10" spans="1:3" s="176" customFormat="1" ht="33" customHeight="1">
      <c r="B10" s="612" t="s">
        <v>591</v>
      </c>
      <c r="C10" s="672" t="s">
        <v>599</v>
      </c>
    </row>
    <row r="11" spans="1:3" s="176" customFormat="1" ht="26.25" customHeight="1">
      <c r="B11" s="627" t="s">
        <v>368</v>
      </c>
      <c r="C11" s="675" t="s">
        <v>596</v>
      </c>
    </row>
    <row r="12" spans="1:3" s="176" customFormat="1" ht="39.75" customHeight="1">
      <c r="B12" s="612" t="s">
        <v>369</v>
      </c>
      <c r="C12" s="673" t="s">
        <v>597</v>
      </c>
    </row>
    <row r="13" spans="1:3" s="176" customFormat="1" ht="18" customHeight="1">
      <c r="B13" s="612" t="s">
        <v>370</v>
      </c>
      <c r="C13" s="673" t="s">
        <v>598</v>
      </c>
    </row>
    <row r="14" spans="1:3" s="176" customFormat="1" ht="13.5" customHeight="1">
      <c r="B14" s="612"/>
      <c r="C14" s="674"/>
    </row>
    <row r="15" spans="1:3" s="176" customFormat="1" ht="18" customHeight="1">
      <c r="B15" s="612" t="s">
        <v>662</v>
      </c>
      <c r="C15" s="672" t="s">
        <v>660</v>
      </c>
    </row>
    <row r="16" spans="1:3" s="176" customFormat="1" ht="8.25" customHeight="1">
      <c r="B16" s="612"/>
      <c r="C16" s="674"/>
    </row>
    <row r="17" spans="2:3" s="176" customFormat="1" ht="33" customHeight="1">
      <c r="B17" s="676" t="s">
        <v>592</v>
      </c>
      <c r="C17" s="677" t="s">
        <v>661</v>
      </c>
    </row>
    <row r="18" spans="2:3" s="103" customFormat="1" ht="15.75">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P534"/>
  <sheetViews>
    <sheetView zoomScale="90" zoomScaleNormal="90" zoomScaleSheetLayoutView="80" zoomScalePageLayoutView="85" workbookViewId="0">
      <selection activeCell="C7" sqref="C7:X7"/>
    </sheetView>
  </sheetViews>
  <sheetFormatPr defaultColWidth="9" defaultRowHeight="14.25" outlineLevelRow="1" outlineLevelCol="1"/>
  <cols>
    <col min="1" max="1" width="4.5703125" style="509" customWidth="1"/>
    <col min="2" max="2" width="43.5703125" style="254" customWidth="1"/>
    <col min="3" max="3" width="14" style="254" customWidth="1"/>
    <col min="4" max="4" width="18" style="253" customWidth="1"/>
    <col min="5" max="8" width="10.42578125" style="253" customWidth="1" outlineLevel="1"/>
    <col min="9" max="13" width="9" style="253" customWidth="1" outlineLevel="1"/>
    <col min="14" max="14" width="12.42578125" style="253" customWidth="1" outlineLevel="1"/>
    <col min="15" max="15" width="17.5703125" style="253" customWidth="1"/>
    <col min="16" max="24" width="9.42578125" style="253" customWidth="1" outlineLevel="1"/>
    <col min="25" max="25" width="14" style="255" customWidth="1"/>
    <col min="26" max="26" width="14.5703125" style="255" customWidth="1"/>
    <col min="27" max="27" width="17" style="255" customWidth="1"/>
    <col min="28" max="28" width="17.5703125" style="255" customWidth="1"/>
    <col min="29" max="30" width="14.5703125" style="255" customWidth="1"/>
    <col min="31" max="35" width="14.5703125" style="255" hidden="1" customWidth="1"/>
    <col min="36" max="38" width="15" style="255" hidden="1" customWidth="1"/>
    <col min="39" max="39" width="14.28515625" style="256" customWidth="1"/>
    <col min="40" max="40" width="14.5703125" style="253" customWidth="1"/>
    <col min="41" max="41" width="15" style="253" customWidth="1"/>
    <col min="42" max="42" width="14" style="253" customWidth="1"/>
    <col min="43" max="43" width="9.5703125" style="253" customWidth="1"/>
    <col min="44" max="44" width="11" style="253" customWidth="1"/>
    <col min="45" max="45" width="12" style="253" customWidth="1"/>
    <col min="46" max="46" width="6.42578125" style="253" bestFit="1" customWidth="1"/>
    <col min="47" max="51" width="9" style="253"/>
    <col min="52" max="52" width="6.42578125" style="253" bestFit="1" customWidth="1"/>
    <col min="53" max="16384" width="9" style="253"/>
  </cols>
  <sheetData>
    <row r="1" spans="1:39" ht="164.25" customHeight="1"/>
    <row r="2" spans="1:39" ht="23.25" customHeight="1" thickBot="1"/>
    <row r="3" spans="1:39" ht="25.5" customHeight="1" thickBot="1">
      <c r="B3" s="825"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825"/>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821" t="s">
        <v>550</v>
      </c>
      <c r="D5" s="822"/>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825" t="s">
        <v>504</v>
      </c>
      <c r="C7" s="826" t="s">
        <v>625</v>
      </c>
      <c r="D7" s="826"/>
      <c r="E7" s="826"/>
      <c r="F7" s="826"/>
      <c r="G7" s="826"/>
      <c r="H7" s="826"/>
      <c r="I7" s="826"/>
      <c r="J7" s="826"/>
      <c r="K7" s="826"/>
      <c r="L7" s="826"/>
      <c r="M7" s="826"/>
      <c r="N7" s="826"/>
      <c r="O7" s="826"/>
      <c r="P7" s="826"/>
      <c r="Q7" s="826"/>
      <c r="R7" s="826"/>
      <c r="S7" s="826"/>
      <c r="T7" s="826"/>
      <c r="U7" s="826"/>
      <c r="V7" s="826"/>
      <c r="W7" s="826"/>
      <c r="X7" s="826"/>
      <c r="Y7" s="606"/>
      <c r="Z7" s="606"/>
      <c r="AA7" s="606"/>
      <c r="AB7" s="606"/>
      <c r="AC7" s="606"/>
      <c r="AD7" s="606"/>
      <c r="AE7" s="270"/>
      <c r="AF7" s="270"/>
      <c r="AG7" s="270"/>
      <c r="AH7" s="270"/>
      <c r="AI7" s="270"/>
      <c r="AJ7" s="270"/>
      <c r="AK7" s="270"/>
      <c r="AL7" s="270"/>
    </row>
    <row r="8" spans="1:39" s="271" customFormat="1" ht="58.5" customHeight="1">
      <c r="A8" s="509"/>
      <c r="B8" s="825"/>
      <c r="C8" s="826" t="s">
        <v>563</v>
      </c>
      <c r="D8" s="826"/>
      <c r="E8" s="826"/>
      <c r="F8" s="826"/>
      <c r="G8" s="826"/>
      <c r="H8" s="826"/>
      <c r="I8" s="826"/>
      <c r="J8" s="826"/>
      <c r="K8" s="826"/>
      <c r="L8" s="826"/>
      <c r="M8" s="826"/>
      <c r="N8" s="826"/>
      <c r="O8" s="826"/>
      <c r="P8" s="826"/>
      <c r="Q8" s="826"/>
      <c r="R8" s="826"/>
      <c r="S8" s="826"/>
      <c r="T8" s="826"/>
      <c r="U8" s="826"/>
      <c r="V8" s="826"/>
      <c r="W8" s="826"/>
      <c r="X8" s="826"/>
      <c r="Y8" s="606"/>
      <c r="Z8" s="606"/>
      <c r="AA8" s="606"/>
      <c r="AB8" s="606"/>
      <c r="AC8" s="606"/>
      <c r="AD8" s="606"/>
      <c r="AE8" s="272"/>
      <c r="AF8" s="255"/>
      <c r="AG8" s="255"/>
      <c r="AH8" s="255"/>
      <c r="AI8" s="255"/>
      <c r="AJ8" s="255"/>
      <c r="AK8" s="255"/>
      <c r="AL8" s="255"/>
      <c r="AM8" s="256"/>
    </row>
    <row r="9" spans="1:39" s="271" customFormat="1" ht="57.75" customHeight="1">
      <c r="A9" s="509"/>
      <c r="B9" s="273"/>
      <c r="C9" s="826" t="s">
        <v>562</v>
      </c>
      <c r="D9" s="826"/>
      <c r="E9" s="826"/>
      <c r="F9" s="826"/>
      <c r="G9" s="826"/>
      <c r="H9" s="826"/>
      <c r="I9" s="826"/>
      <c r="J9" s="826"/>
      <c r="K9" s="826"/>
      <c r="L9" s="826"/>
      <c r="M9" s="826"/>
      <c r="N9" s="826"/>
      <c r="O9" s="826"/>
      <c r="P9" s="826"/>
      <c r="Q9" s="826"/>
      <c r="R9" s="826"/>
      <c r="S9" s="826"/>
      <c r="T9" s="826"/>
      <c r="U9" s="826"/>
      <c r="V9" s="826"/>
      <c r="W9" s="826"/>
      <c r="X9" s="826"/>
      <c r="Y9" s="606"/>
      <c r="Z9" s="606"/>
      <c r="AA9" s="606"/>
      <c r="AB9" s="606"/>
      <c r="AC9" s="606"/>
      <c r="AD9" s="606"/>
      <c r="AE9" s="272"/>
      <c r="AF9" s="255"/>
      <c r="AG9" s="255"/>
      <c r="AH9" s="255"/>
      <c r="AI9" s="255"/>
      <c r="AJ9" s="255"/>
      <c r="AK9" s="255"/>
      <c r="AL9" s="255"/>
      <c r="AM9" s="256"/>
    </row>
    <row r="10" spans="1:39" ht="41.25" customHeight="1">
      <c r="B10" s="275"/>
      <c r="C10" s="826" t="s">
        <v>628</v>
      </c>
      <c r="D10" s="826"/>
      <c r="E10" s="826"/>
      <c r="F10" s="826"/>
      <c r="G10" s="826"/>
      <c r="H10" s="826"/>
      <c r="I10" s="826"/>
      <c r="J10" s="826"/>
      <c r="K10" s="826"/>
      <c r="L10" s="826"/>
      <c r="M10" s="826"/>
      <c r="N10" s="826"/>
      <c r="O10" s="826"/>
      <c r="P10" s="826"/>
      <c r="Q10" s="826"/>
      <c r="R10" s="826"/>
      <c r="S10" s="826"/>
      <c r="T10" s="826"/>
      <c r="U10" s="826"/>
      <c r="V10" s="826"/>
      <c r="W10" s="826"/>
      <c r="X10" s="826"/>
      <c r="Y10" s="606"/>
      <c r="Z10" s="606"/>
      <c r="AA10" s="606"/>
      <c r="AB10" s="606"/>
      <c r="AC10" s="606"/>
      <c r="AD10" s="606"/>
      <c r="AE10" s="272"/>
      <c r="AF10" s="276"/>
      <c r="AG10" s="276"/>
      <c r="AH10" s="276"/>
      <c r="AI10" s="276"/>
      <c r="AJ10" s="276"/>
      <c r="AK10" s="276"/>
      <c r="AL10" s="276"/>
    </row>
    <row r="11" spans="1:39" ht="53.25" customHeight="1">
      <c r="C11" s="826" t="s">
        <v>613</v>
      </c>
      <c r="D11" s="826"/>
      <c r="E11" s="826"/>
      <c r="F11" s="826"/>
      <c r="G11" s="826"/>
      <c r="H11" s="826"/>
      <c r="I11" s="826"/>
      <c r="J11" s="826"/>
      <c r="K11" s="826"/>
      <c r="L11" s="826"/>
      <c r="M11" s="826"/>
      <c r="N11" s="826"/>
      <c r="O11" s="826"/>
      <c r="P11" s="826"/>
      <c r="Q11" s="826"/>
      <c r="R11" s="826"/>
      <c r="S11" s="826"/>
      <c r="T11" s="826"/>
      <c r="U11" s="826"/>
      <c r="V11" s="826"/>
      <c r="W11" s="826"/>
      <c r="X11" s="826"/>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825" t="s">
        <v>526</v>
      </c>
      <c r="C13" s="591" t="s">
        <v>521</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825"/>
      <c r="C14" s="591" t="s">
        <v>522</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523</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524</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241</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827" t="s">
        <v>211</v>
      </c>
      <c r="C19" s="829" t="s">
        <v>33</v>
      </c>
      <c r="D19" s="284" t="s">
        <v>421</v>
      </c>
      <c r="E19" s="831" t="s">
        <v>209</v>
      </c>
      <c r="F19" s="832"/>
      <c r="G19" s="832"/>
      <c r="H19" s="832"/>
      <c r="I19" s="832"/>
      <c r="J19" s="832"/>
      <c r="K19" s="832"/>
      <c r="L19" s="832"/>
      <c r="M19" s="833"/>
      <c r="N19" s="837" t="s">
        <v>213</v>
      </c>
      <c r="O19" s="284" t="s">
        <v>422</v>
      </c>
      <c r="P19" s="831" t="s">
        <v>212</v>
      </c>
      <c r="Q19" s="832"/>
      <c r="R19" s="832"/>
      <c r="S19" s="832"/>
      <c r="T19" s="832"/>
      <c r="U19" s="832"/>
      <c r="V19" s="832"/>
      <c r="W19" s="832"/>
      <c r="X19" s="833"/>
      <c r="Y19" s="834" t="s">
        <v>243</v>
      </c>
      <c r="Z19" s="835"/>
      <c r="AA19" s="835"/>
      <c r="AB19" s="835"/>
      <c r="AC19" s="835"/>
      <c r="AD19" s="835"/>
      <c r="AE19" s="835"/>
      <c r="AF19" s="835"/>
      <c r="AG19" s="835"/>
      <c r="AH19" s="835"/>
      <c r="AI19" s="835"/>
      <c r="AJ19" s="835"/>
      <c r="AK19" s="835"/>
      <c r="AL19" s="835"/>
      <c r="AM19" s="836"/>
    </row>
    <row r="20" spans="1:39" s="283" customFormat="1" ht="59.25" customHeight="1">
      <c r="A20" s="509"/>
      <c r="B20" s="828"/>
      <c r="C20" s="830"/>
      <c r="D20" s="285">
        <v>2011</v>
      </c>
      <c r="E20" s="285">
        <v>2012</v>
      </c>
      <c r="F20" s="285">
        <v>2013</v>
      </c>
      <c r="G20" s="285">
        <v>2014</v>
      </c>
      <c r="H20" s="285">
        <v>2015</v>
      </c>
      <c r="I20" s="285">
        <v>2016</v>
      </c>
      <c r="J20" s="285">
        <v>2017</v>
      </c>
      <c r="K20" s="285">
        <v>2018</v>
      </c>
      <c r="L20" s="285">
        <v>2019</v>
      </c>
      <c r="M20" s="285">
        <v>2020</v>
      </c>
      <c r="N20" s="838"/>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 50 - 4,999 kW</v>
      </c>
      <c r="AB20" s="286" t="str">
        <f>'1.  LRAMVA Summary'!G52</f>
        <v>Street Light</v>
      </c>
      <c r="AC20" s="286" t="str">
        <f>'1.  LRAMVA Summary'!H52</f>
        <v>USL</v>
      </c>
      <c r="AD20" s="286" t="str">
        <f>'1.  LRAMVA Summary'!I52</f>
        <v>Embedded Distributor</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kWh</v>
      </c>
      <c r="AD21" s="291" t="str">
        <f>'1.  LRAMVA Summary'!I53</f>
        <v>kW</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f>'7.  Persistence Report'!AQ28</f>
        <v>67825.52381669551</v>
      </c>
      <c r="E22" s="295">
        <f>'7.  Persistence Report'!AR28</f>
        <v>67825.52381669551</v>
      </c>
      <c r="F22" s="295">
        <f>'7.  Persistence Report'!AS28</f>
        <v>67825.52381669551</v>
      </c>
      <c r="G22" s="295">
        <f>'7.  Persistence Report'!AT28</f>
        <v>67623.304878497031</v>
      </c>
      <c r="H22" s="295">
        <f>'7.  Persistence Report'!AU28</f>
        <v>48325.214941736747</v>
      </c>
      <c r="I22" s="295">
        <f>'7.  Persistence Report'!AV28</f>
        <v>0</v>
      </c>
      <c r="J22" s="295">
        <f>'7.  Persistence Report'!AW28</f>
        <v>0</v>
      </c>
      <c r="K22" s="295">
        <f>'7.  Persistence Report'!AX28</f>
        <v>0</v>
      </c>
      <c r="L22" s="295">
        <f>'7.  Persistence Report'!AY28</f>
        <v>0</v>
      </c>
      <c r="M22" s="295">
        <f>'7.  Persistence Report'!AZ28</f>
        <v>0</v>
      </c>
      <c r="N22" s="291"/>
      <c r="O22" s="295">
        <f>'7.  Persistence Report'!L28</f>
        <v>9.6486581159934879</v>
      </c>
      <c r="P22" s="295">
        <f>'7.  Persistence Report'!M28</f>
        <v>9.6486581159934879</v>
      </c>
      <c r="Q22" s="295">
        <f>'7.  Persistence Report'!N28</f>
        <v>9.6486581159934879</v>
      </c>
      <c r="R22" s="295">
        <f>'7.  Persistence Report'!O28</f>
        <v>9.4225267896019691</v>
      </c>
      <c r="S22" s="295">
        <f>'7.  Persistence Report'!P28</f>
        <v>6.3537858912670284</v>
      </c>
      <c r="T22" s="295">
        <f>'7.  Persistence Report'!Q28</f>
        <v>0</v>
      </c>
      <c r="U22" s="295">
        <f>'7.  Persistence Report'!R28</f>
        <v>0</v>
      </c>
      <c r="V22" s="295">
        <f>'7.  Persistence Report'!S28</f>
        <v>0</v>
      </c>
      <c r="W22" s="295">
        <f>'7.  Persistence Report'!T28</f>
        <v>0</v>
      </c>
      <c r="X22" s="295">
        <f>'7.  Persistence Report'!U28</f>
        <v>0</v>
      </c>
      <c r="Y22" s="410">
        <v>1</v>
      </c>
      <c r="Z22" s="410"/>
      <c r="AA22" s="410"/>
      <c r="AB22" s="410"/>
      <c r="AC22" s="410"/>
      <c r="AD22" s="410"/>
      <c r="AE22" s="410"/>
      <c r="AF22" s="410"/>
      <c r="AG22" s="410"/>
      <c r="AH22" s="410"/>
      <c r="AI22" s="410"/>
      <c r="AJ22" s="410"/>
      <c r="AK22" s="410"/>
      <c r="AL22" s="410"/>
      <c r="AM22" s="296">
        <f>SUM(Y22:AL22)</f>
        <v>1</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1</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75"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f>'7.  Persistence Report'!AQ27</f>
        <v>1179.4237917478158</v>
      </c>
      <c r="E25" s="295">
        <f>'7.  Persistence Report'!AR27</f>
        <v>1179.4237917478158</v>
      </c>
      <c r="F25" s="295">
        <f>'7.  Persistence Report'!AS27</f>
        <v>1179.4237917478158</v>
      </c>
      <c r="G25" s="295">
        <f>'7.  Persistence Report'!AT27</f>
        <v>394.63550138826508</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291"/>
      <c r="O25" s="295">
        <f>'7.  Persistence Report'!L27</f>
        <v>1.0989141385972014</v>
      </c>
      <c r="P25" s="295">
        <f>'7.  Persistence Report'!M27</f>
        <v>1.0989141385972014</v>
      </c>
      <c r="Q25" s="295">
        <f>'7.  Persistence Report'!N27</f>
        <v>1.0989141385972014</v>
      </c>
      <c r="R25" s="295">
        <f>'7.  Persistence Report'!O27</f>
        <v>0.22132463774958833</v>
      </c>
      <c r="S25" s="295">
        <f>'7.  Persistence Report'!P27</f>
        <v>0</v>
      </c>
      <c r="T25" s="295">
        <f>'7.  Persistence Report'!Q27</f>
        <v>0</v>
      </c>
      <c r="U25" s="295">
        <f>'7.  Persistence Report'!R27</f>
        <v>0</v>
      </c>
      <c r="V25" s="295">
        <f>'7.  Persistence Report'!S27</f>
        <v>0</v>
      </c>
      <c r="W25" s="295">
        <f>'7.  Persistence Report'!T27</f>
        <v>0</v>
      </c>
      <c r="X25" s="295">
        <f>'7.  Persistence Report'!U27</f>
        <v>0</v>
      </c>
      <c r="Y25" s="410">
        <v>1</v>
      </c>
      <c r="Z25" s="410"/>
      <c r="AA25" s="410"/>
      <c r="AB25" s="410"/>
      <c r="AC25" s="410"/>
      <c r="AD25" s="410"/>
      <c r="AE25" s="410"/>
      <c r="AF25" s="410"/>
      <c r="AG25" s="410"/>
      <c r="AH25" s="410"/>
      <c r="AI25" s="410"/>
      <c r="AJ25" s="410"/>
      <c r="AK25" s="410"/>
      <c r="AL25" s="410"/>
      <c r="AM25" s="296">
        <f>SUM(Y25:AL25)</f>
        <v>1</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1</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75"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f>'7.  Persistence Report'!AQ31</f>
        <v>127172.63356929056</v>
      </c>
      <c r="E28" s="295">
        <f>'7.  Persistence Report'!AR31</f>
        <v>127172.63356929056</v>
      </c>
      <c r="F28" s="295">
        <f>'7.  Persistence Report'!AS31</f>
        <v>127172.63356929056</v>
      </c>
      <c r="G28" s="295">
        <f>'7.  Persistence Report'!AT31</f>
        <v>127172.63356929056</v>
      </c>
      <c r="H28" s="295">
        <f>'7.  Persistence Report'!AU31</f>
        <v>127172.63356929056</v>
      </c>
      <c r="I28" s="295">
        <f>'7.  Persistence Report'!AV31</f>
        <v>127172.63356929056</v>
      </c>
      <c r="J28" s="295">
        <f>'7.  Persistence Report'!AW31</f>
        <v>127172.63356929056</v>
      </c>
      <c r="K28" s="295">
        <f>'7.  Persistence Report'!AX31</f>
        <v>127172.63356929056</v>
      </c>
      <c r="L28" s="295">
        <f>'7.  Persistence Report'!AY31</f>
        <v>127172.63356929056</v>
      </c>
      <c r="M28" s="295">
        <f>'7.  Persistence Report'!AZ31</f>
        <v>127172.63356929056</v>
      </c>
      <c r="N28" s="291"/>
      <c r="O28" s="295">
        <f>'7.  Persistence Report'!L31</f>
        <v>71.606686463603651</v>
      </c>
      <c r="P28" s="295">
        <f>'7.  Persistence Report'!M31</f>
        <v>71.606686463603651</v>
      </c>
      <c r="Q28" s="295">
        <f>'7.  Persistence Report'!N31</f>
        <v>71.606686463603651</v>
      </c>
      <c r="R28" s="295">
        <f>'7.  Persistence Report'!O31</f>
        <v>71.606686463603651</v>
      </c>
      <c r="S28" s="295">
        <f>'7.  Persistence Report'!P31</f>
        <v>71.606686463603651</v>
      </c>
      <c r="T28" s="295">
        <f>'7.  Persistence Report'!Q31</f>
        <v>71.606686463603651</v>
      </c>
      <c r="U28" s="295">
        <f>'7.  Persistence Report'!R31</f>
        <v>71.606686463603651</v>
      </c>
      <c r="V28" s="295">
        <f>'7.  Persistence Report'!S31</f>
        <v>71.606686463603651</v>
      </c>
      <c r="W28" s="295">
        <f>'7.  Persistence Report'!T31</f>
        <v>71.606686463603651</v>
      </c>
      <c r="X28" s="295">
        <f>'7.  Persistence Report'!U31</f>
        <v>71.606686463603651</v>
      </c>
      <c r="Y28" s="410">
        <v>1</v>
      </c>
      <c r="Z28" s="410"/>
      <c r="AA28" s="410"/>
      <c r="AB28" s="410"/>
      <c r="AC28" s="410"/>
      <c r="AD28" s="410"/>
      <c r="AE28" s="410"/>
      <c r="AF28" s="410"/>
      <c r="AG28" s="410"/>
      <c r="AH28" s="410"/>
      <c r="AI28" s="410"/>
      <c r="AJ28" s="410"/>
      <c r="AK28" s="410"/>
      <c r="AL28" s="410"/>
      <c r="AM28" s="296">
        <f>SUM(Y28:AL28)</f>
        <v>1</v>
      </c>
    </row>
    <row r="29" spans="1:39" s="283" customFormat="1" ht="15" outlineLevel="1">
      <c r="A29" s="509"/>
      <c r="B29" s="294" t="s">
        <v>214</v>
      </c>
      <c r="C29" s="291" t="s">
        <v>163</v>
      </c>
      <c r="D29" s="295">
        <f>'7.  Persistence Report'!AQ53</f>
        <v>-19860.510089357191</v>
      </c>
      <c r="E29" s="295">
        <f>'7.  Persistence Report'!AR53</f>
        <v>-19860.510089357191</v>
      </c>
      <c r="F29" s="295">
        <f>'7.  Persistence Report'!AS53</f>
        <v>-19860.510089357191</v>
      </c>
      <c r="G29" s="295">
        <f>'7.  Persistence Report'!AT53</f>
        <v>-19860.510089357191</v>
      </c>
      <c r="H29" s="295">
        <f>'7.  Persistence Report'!AU53</f>
        <v>-19860.510089357191</v>
      </c>
      <c r="I29" s="295">
        <f>'7.  Persistence Report'!AV53</f>
        <v>-19860.510089357191</v>
      </c>
      <c r="J29" s="295">
        <f>'7.  Persistence Report'!AW53</f>
        <v>-19860.510089357191</v>
      </c>
      <c r="K29" s="295">
        <f>'7.  Persistence Report'!AX53</f>
        <v>-19860.510089357191</v>
      </c>
      <c r="L29" s="295">
        <f>'7.  Persistence Report'!AY53</f>
        <v>-19860.510089357191</v>
      </c>
      <c r="M29" s="295">
        <f>'7.  Persistence Report'!AZ53</f>
        <v>-19860.510089357191</v>
      </c>
      <c r="N29" s="468"/>
      <c r="O29" s="295">
        <f>'7.  Persistence Report'!L53</f>
        <v>-10.942016877649834</v>
      </c>
      <c r="P29" s="295">
        <f>'7.  Persistence Report'!M53</f>
        <v>-10.942016877649834</v>
      </c>
      <c r="Q29" s="295">
        <f>'7.  Persistence Report'!N53</f>
        <v>-10.942016877649834</v>
      </c>
      <c r="R29" s="295">
        <f>'7.  Persistence Report'!O53</f>
        <v>-10.942016877649834</v>
      </c>
      <c r="S29" s="295">
        <f>'7.  Persistence Report'!P53</f>
        <v>-10.942016877649834</v>
      </c>
      <c r="T29" s="295">
        <f>'7.  Persistence Report'!Q53</f>
        <v>-10.942016877649834</v>
      </c>
      <c r="U29" s="295">
        <f>'7.  Persistence Report'!R53</f>
        <v>-10.942016877649834</v>
      </c>
      <c r="V29" s="295">
        <f>'7.  Persistence Report'!S53</f>
        <v>-10.942016877649834</v>
      </c>
      <c r="W29" s="295">
        <f>'7.  Persistence Report'!T53</f>
        <v>-10.942016877649834</v>
      </c>
      <c r="X29" s="295">
        <f>'7.  Persistence Report'!U53</f>
        <v>-10.942016877649834</v>
      </c>
      <c r="Y29" s="411">
        <f>Y28</f>
        <v>1</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f>'7.  Persistence Report'!AQ30</f>
        <v>42622.492232442448</v>
      </c>
      <c r="E31" s="295">
        <f>'7.  Persistence Report'!AR30</f>
        <v>42622.492232442448</v>
      </c>
      <c r="F31" s="295">
        <f>'7.  Persistence Report'!AS30</f>
        <v>42622.492232442448</v>
      </c>
      <c r="G31" s="295">
        <f>'7.  Persistence Report'!AT30</f>
        <v>42622.492232442448</v>
      </c>
      <c r="H31" s="295">
        <f>'7.  Persistence Report'!AU30</f>
        <v>39227.876390293124</v>
      </c>
      <c r="I31" s="295">
        <f>'7.  Persistence Report'!AV30</f>
        <v>35519.40157396737</v>
      </c>
      <c r="J31" s="295">
        <f>'7.  Persistence Report'!AW30</f>
        <v>27802.033308289963</v>
      </c>
      <c r="K31" s="295">
        <f>'7.  Persistence Report'!AX30</f>
        <v>27623.185137852928</v>
      </c>
      <c r="L31" s="295">
        <f>'7.  Persistence Report'!AY30</f>
        <v>34726.275796328016</v>
      </c>
      <c r="M31" s="295">
        <f>'7.  Persistence Report'!AZ30</f>
        <v>13407.016952416385</v>
      </c>
      <c r="N31" s="291"/>
      <c r="O31" s="295">
        <f>'7.  Persistence Report'!L30</f>
        <v>2.6149429895522425</v>
      </c>
      <c r="P31" s="295">
        <f>'7.  Persistence Report'!M30</f>
        <v>2.6149429895522425</v>
      </c>
      <c r="Q31" s="295">
        <f>'7.  Persistence Report'!N30</f>
        <v>2.6149429895522425</v>
      </c>
      <c r="R31" s="295">
        <f>'7.  Persistence Report'!O30</f>
        <v>2.6149429895522425</v>
      </c>
      <c r="S31" s="295">
        <f>'7.  Persistence Report'!P30</f>
        <v>2.457762261594401</v>
      </c>
      <c r="T31" s="295">
        <f>'7.  Persistence Report'!Q30</f>
        <v>2.2860489372158939</v>
      </c>
      <c r="U31" s="295">
        <f>'7.  Persistence Report'!R30</f>
        <v>1.9287120194838765</v>
      </c>
      <c r="V31" s="295">
        <f>'7.  Persistence Report'!S30</f>
        <v>1.9082955616714294</v>
      </c>
      <c r="W31" s="295">
        <f>'7.  Persistence Report'!T30</f>
        <v>2.2371896140077774</v>
      </c>
      <c r="X31" s="295">
        <f>'7.  Persistence Report'!U30</f>
        <v>1.2500450355255228</v>
      </c>
      <c r="Y31" s="410">
        <v>1</v>
      </c>
      <c r="Z31" s="410"/>
      <c r="AA31" s="410"/>
      <c r="AB31" s="410"/>
      <c r="AC31" s="410"/>
      <c r="AD31" s="410"/>
      <c r="AE31" s="410"/>
      <c r="AF31" s="410"/>
      <c r="AG31" s="410"/>
      <c r="AH31" s="410"/>
      <c r="AI31" s="410"/>
      <c r="AJ31" s="410"/>
      <c r="AK31" s="410"/>
      <c r="AL31" s="410"/>
      <c r="AM31" s="296">
        <f>SUM(Y31:AL31)</f>
        <v>1</v>
      </c>
    </row>
    <row r="32" spans="1:39" s="283" customFormat="1" ht="15" outlineLevel="1">
      <c r="A32" s="509"/>
      <c r="B32" s="294" t="s">
        <v>214</v>
      </c>
      <c r="C32" s="291" t="s">
        <v>163</v>
      </c>
      <c r="D32" s="765">
        <f>'7.  Persistence Report'!AQ55</f>
        <v>628.27165709389078</v>
      </c>
      <c r="E32" s="765">
        <f>'7.  Persistence Report'!AR55</f>
        <v>628.27165709389078</v>
      </c>
      <c r="F32" s="765">
        <f>'7.  Persistence Report'!AS55</f>
        <v>628.27165709389078</v>
      </c>
      <c r="G32" s="765">
        <f>'7.  Persistence Report'!AT55</f>
        <v>628.27165709389078</v>
      </c>
      <c r="H32" s="765">
        <f>'7.  Persistence Report'!AU55</f>
        <v>628.27165709389078</v>
      </c>
      <c r="I32" s="765">
        <f>'7.  Persistence Report'!AV55</f>
        <v>574.03973704249211</v>
      </c>
      <c r="J32" s="765">
        <f>'7.  Persistence Report'!AW55</f>
        <v>352.16841624123106</v>
      </c>
      <c r="K32" s="765">
        <f>'7.  Persistence Report'!AX55</f>
        <v>351.68893052960357</v>
      </c>
      <c r="L32" s="765">
        <f>'7.  Persistence Report'!AY55</f>
        <v>351.68893052960357</v>
      </c>
      <c r="M32" s="765">
        <f>'7.  Persistence Report'!AZ55</f>
        <v>124.57336508120605</v>
      </c>
      <c r="N32" s="468"/>
      <c r="O32" s="765">
        <f>'7.  Persistence Report'!L55</f>
        <v>3.6692732632003212E-2</v>
      </c>
      <c r="P32" s="765">
        <f>'7.  Persistence Report'!M55</f>
        <v>3.6692732632003212E-2</v>
      </c>
      <c r="Q32" s="765">
        <f>'7.  Persistence Report'!N55</f>
        <v>3.6692732632003212E-2</v>
      </c>
      <c r="R32" s="765">
        <f>'7.  Persistence Report'!O55</f>
        <v>3.6692732632003212E-2</v>
      </c>
      <c r="S32" s="765">
        <f>'7.  Persistence Report'!P55</f>
        <v>3.6692732632003212E-2</v>
      </c>
      <c r="T32" s="765">
        <f>'7.  Persistence Report'!Q55</f>
        <v>3.4181634743874242E-2</v>
      </c>
      <c r="U32" s="765">
        <f>'7.  Persistence Report'!R55</f>
        <v>2.3908338047530155E-2</v>
      </c>
      <c r="V32" s="765">
        <f>'7.  Persistence Report'!S55</f>
        <v>2.3853602235700537E-2</v>
      </c>
      <c r="W32" s="765">
        <f>'7.  Persistence Report'!T55</f>
        <v>2.3853602235700537E-2</v>
      </c>
      <c r="X32" s="765">
        <f>'7.  Persistence Report'!U55</f>
        <v>1.3337481541132224E-2</v>
      </c>
      <c r="Y32" s="411">
        <f>Y31</f>
        <v>1</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f>'7.  Persistence Report'!AQ29</f>
        <v>66979.755117844819</v>
      </c>
      <c r="E34" s="295">
        <f>'7.  Persistence Report'!AR29</f>
        <v>66979.755117844819</v>
      </c>
      <c r="F34" s="295">
        <f>'7.  Persistence Report'!AS29</f>
        <v>66979.755117844819</v>
      </c>
      <c r="G34" s="295">
        <f>'7.  Persistence Report'!AT29</f>
        <v>66979.755117844819</v>
      </c>
      <c r="H34" s="295">
        <f>'7.  Persistence Report'!AU29</f>
        <v>61214.563466114676</v>
      </c>
      <c r="I34" s="295">
        <f>'7.  Persistence Report'!AV29</f>
        <v>54916.33443346047</v>
      </c>
      <c r="J34" s="295">
        <f>'7.  Persistence Report'!AW29</f>
        <v>41403.415333894023</v>
      </c>
      <c r="K34" s="295">
        <f>'7.  Persistence Report'!AX29</f>
        <v>41252.377334731376</v>
      </c>
      <c r="L34" s="295">
        <f>'7.  Persistence Report'!AY29</f>
        <v>53315.798019115733</v>
      </c>
      <c r="M34" s="295">
        <f>'7.  Persistence Report'!AZ29</f>
        <v>17108.574927217196</v>
      </c>
      <c r="N34" s="291"/>
      <c r="O34" s="295">
        <f>'7.  Persistence Report'!L29</f>
        <v>3.8324155493702978</v>
      </c>
      <c r="P34" s="295">
        <f>'7.  Persistence Report'!M29</f>
        <v>3.8324155493702978</v>
      </c>
      <c r="Q34" s="295">
        <f>'7.  Persistence Report'!N29</f>
        <v>3.8324155493702978</v>
      </c>
      <c r="R34" s="295">
        <f>'7.  Persistence Report'!O29</f>
        <v>3.8324155493702978</v>
      </c>
      <c r="S34" s="295">
        <f>'7.  Persistence Report'!P29</f>
        <v>3.5654701679860934</v>
      </c>
      <c r="T34" s="295">
        <f>'7.  Persistence Report'!Q29</f>
        <v>3.2738435833499353</v>
      </c>
      <c r="U34" s="295">
        <f>'7.  Persistence Report'!R29</f>
        <v>2.6481555645370412</v>
      </c>
      <c r="V34" s="295">
        <f>'7.  Persistence Report'!S29</f>
        <v>2.6309137838107119</v>
      </c>
      <c r="W34" s="295">
        <f>'7.  Persistence Report'!T29</f>
        <v>3.1894857498310745</v>
      </c>
      <c r="X34" s="295">
        <f>'7.  Persistence Report'!U29</f>
        <v>1.5129845056392617</v>
      </c>
      <c r="Y34" s="410">
        <v>1</v>
      </c>
      <c r="Z34" s="410"/>
      <c r="AA34" s="410"/>
      <c r="AB34" s="410"/>
      <c r="AC34" s="410"/>
      <c r="AD34" s="410"/>
      <c r="AE34" s="410"/>
      <c r="AF34" s="410"/>
      <c r="AG34" s="410"/>
      <c r="AH34" s="410"/>
      <c r="AI34" s="410"/>
      <c r="AJ34" s="410"/>
      <c r="AK34" s="410"/>
      <c r="AL34" s="410"/>
      <c r="AM34" s="296">
        <f>SUM(Y34:AL34)</f>
        <v>1</v>
      </c>
    </row>
    <row r="35" spans="1:39" s="283" customFormat="1" ht="15" outlineLevel="1">
      <c r="A35" s="509"/>
      <c r="B35" s="294" t="s">
        <v>214</v>
      </c>
      <c r="C35" s="291" t="s">
        <v>163</v>
      </c>
      <c r="D35" s="295">
        <f>'7.  Persistence Report'!AQ54</f>
        <v>4976.3721382382209</v>
      </c>
      <c r="E35" s="295">
        <f>'7.  Persistence Report'!AR54</f>
        <v>4976.3721382382209</v>
      </c>
      <c r="F35" s="295">
        <f>'7.  Persistence Report'!AS54</f>
        <v>4976.3721382382209</v>
      </c>
      <c r="G35" s="295">
        <f>'7.  Persistence Report'!AT54</f>
        <v>4976.3721382382209</v>
      </c>
      <c r="H35" s="295">
        <f>'7.  Persistence Report'!AU54</f>
        <v>4976.3721382382209</v>
      </c>
      <c r="I35" s="295">
        <f>'7.  Persistence Report'!AV54</f>
        <v>4522.0958662257417</v>
      </c>
      <c r="J35" s="295">
        <f>'7.  Persistence Report'!AW54</f>
        <v>2441.4305179176195</v>
      </c>
      <c r="K35" s="295">
        <f>'7.  Persistence Report'!AX54</f>
        <v>2440.9331381570596</v>
      </c>
      <c r="L35" s="295">
        <f>'7.  Persistence Report'!AY54</f>
        <v>2440.9331381570596</v>
      </c>
      <c r="M35" s="295">
        <f>'7.  Persistence Report'!AZ54</f>
        <v>538.48874212385067</v>
      </c>
      <c r="N35" s="468"/>
      <c r="O35" s="765">
        <f>'7.  Persistence Report'!L54</f>
        <v>0.24584319297710769</v>
      </c>
      <c r="P35" s="765">
        <f>'7.  Persistence Report'!M54</f>
        <v>0.24584319297710769</v>
      </c>
      <c r="Q35" s="765">
        <f>'7.  Persistence Report'!N54</f>
        <v>0.24584319297710769</v>
      </c>
      <c r="R35" s="765">
        <f>'7.  Persistence Report'!O54</f>
        <v>0.24584319297710769</v>
      </c>
      <c r="S35" s="765">
        <f>'7.  Persistence Report'!P54</f>
        <v>0.24584319297710769</v>
      </c>
      <c r="T35" s="765">
        <f>'7.  Persistence Report'!Q54</f>
        <v>0.22480886142114398</v>
      </c>
      <c r="U35" s="765">
        <f>'7.  Persistence Report'!R54</f>
        <v>0.12846791761742365</v>
      </c>
      <c r="V35" s="765">
        <f>'7.  Persistence Report'!S54</f>
        <v>0.12841113910594426</v>
      </c>
      <c r="W35" s="765">
        <f>'7.  Persistence Report'!T54</f>
        <v>0.12841113910594426</v>
      </c>
      <c r="X35" s="765">
        <f>'7.  Persistence Report'!U54</f>
        <v>4.0322351162715729E-2</v>
      </c>
      <c r="Y35" s="411">
        <f>Y34</f>
        <v>1</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c r="E37" s="295"/>
      <c r="F37" s="295"/>
      <c r="G37" s="295"/>
      <c r="H37" s="295"/>
      <c r="I37" s="295"/>
      <c r="J37" s="295"/>
      <c r="K37" s="295"/>
      <c r="L37" s="295"/>
      <c r="M37" s="295"/>
      <c r="N37" s="291"/>
      <c r="O37" s="295"/>
      <c r="P37" s="295"/>
      <c r="Q37" s="295"/>
      <c r="R37" s="295"/>
      <c r="S37" s="295"/>
      <c r="T37" s="295"/>
      <c r="U37" s="295"/>
      <c r="V37" s="295"/>
      <c r="W37" s="295"/>
      <c r="X37" s="295"/>
      <c r="Y37" s="410"/>
      <c r="Z37" s="410"/>
      <c r="AA37" s="410"/>
      <c r="AB37" s="410"/>
      <c r="AC37" s="410"/>
      <c r="AD37" s="410"/>
      <c r="AE37" s="410"/>
      <c r="AF37" s="410"/>
      <c r="AG37" s="410"/>
      <c r="AH37" s="410"/>
      <c r="AI37" s="410"/>
      <c r="AJ37" s="410"/>
      <c r="AK37" s="410"/>
      <c r="AL37" s="410"/>
      <c r="AM37" s="296">
        <f>SUM(Y37:AL37)</f>
        <v>0</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0</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484</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f>'7.  Persistence Report'!AQ37</f>
        <v>33991.755665595745</v>
      </c>
      <c r="E50" s="295">
        <f>'7.  Persistence Report'!AR37</f>
        <v>33991.755665595745</v>
      </c>
      <c r="F50" s="295">
        <f>'7.  Persistence Report'!AS37</f>
        <v>33991.755665595745</v>
      </c>
      <c r="G50" s="295">
        <f>'7.  Persistence Report'!AT37</f>
        <v>33991.755665595745</v>
      </c>
      <c r="H50" s="295">
        <f>'7.  Persistence Report'!AU37</f>
        <v>33991.755665595745</v>
      </c>
      <c r="I50" s="295">
        <f>'7.  Persistence Report'!AV37</f>
        <v>33991.755665595745</v>
      </c>
      <c r="J50" s="295">
        <f>'7.  Persistence Report'!AW37</f>
        <v>33991.755665595745</v>
      </c>
      <c r="K50" s="295">
        <f>'7.  Persistence Report'!AX37</f>
        <v>33991.755665595745</v>
      </c>
      <c r="L50" s="295">
        <f>'7.  Persistence Report'!AY37</f>
        <v>33991.755665595745</v>
      </c>
      <c r="M50" s="295">
        <f>'7.  Persistence Report'!AZ37</f>
        <v>33991.755665595745</v>
      </c>
      <c r="N50" s="295">
        <v>12</v>
      </c>
      <c r="O50" s="295">
        <f>'7.  Persistence Report'!L37</f>
        <v>0</v>
      </c>
      <c r="P50" s="295">
        <f>'7.  Persistence Report'!M37</f>
        <v>0</v>
      </c>
      <c r="Q50" s="295">
        <f>'7.  Persistence Report'!N37</f>
        <v>0</v>
      </c>
      <c r="R50" s="295">
        <f>'7.  Persistence Report'!O37</f>
        <v>0</v>
      </c>
      <c r="S50" s="295">
        <f>'7.  Persistence Report'!P37</f>
        <v>0</v>
      </c>
      <c r="T50" s="295">
        <f>'7.  Persistence Report'!Q37</f>
        <v>0</v>
      </c>
      <c r="U50" s="295">
        <f>'7.  Persistence Report'!R37</f>
        <v>0</v>
      </c>
      <c r="V50" s="295">
        <f>'7.  Persistence Report'!S37</f>
        <v>0</v>
      </c>
      <c r="W50" s="295">
        <f>'7.  Persistence Report'!T37</f>
        <v>0</v>
      </c>
      <c r="X50" s="295">
        <f>'7.  Persistence Report'!U37</f>
        <v>0</v>
      </c>
      <c r="Y50" s="415"/>
      <c r="Z50" s="415">
        <f>'3-a.  Rate Class Allocations'!G23</f>
        <v>1</v>
      </c>
      <c r="AA50" s="415">
        <f>'3-a.  Rate Class Allocations'!H23</f>
        <v>0</v>
      </c>
      <c r="AB50" s="415"/>
      <c r="AC50" s="415"/>
      <c r="AD50" s="415"/>
      <c r="AE50" s="415"/>
      <c r="AF50" s="415"/>
      <c r="AG50" s="415"/>
      <c r="AH50" s="415"/>
      <c r="AI50" s="415"/>
      <c r="AJ50" s="415"/>
      <c r="AK50" s="415"/>
      <c r="AL50" s="415"/>
      <c r="AM50" s="296">
        <f>SUM(Y50:AL50)</f>
        <v>1</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1</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f>'7.  Persistence Report'!AQ36</f>
        <v>79311.697156286915</v>
      </c>
      <c r="E53" s="295">
        <f>'7.  Persistence Report'!AR36</f>
        <v>79311.697156286915</v>
      </c>
      <c r="F53" s="295">
        <f>'7.  Persistence Report'!AS36</f>
        <v>79311.697156286915</v>
      </c>
      <c r="G53" s="295">
        <f>'7.  Persistence Report'!AT36</f>
        <v>60355.595475884329</v>
      </c>
      <c r="H53" s="295">
        <f>'7.  Persistence Report'!AU36</f>
        <v>60355.595475884329</v>
      </c>
      <c r="I53" s="295">
        <f>'7.  Persistence Report'!AV36</f>
        <v>60214.927627941375</v>
      </c>
      <c r="J53" s="295">
        <f>'7.  Persistence Report'!AW36</f>
        <v>11372.17952023955</v>
      </c>
      <c r="K53" s="295">
        <f>'7.  Persistence Report'!AX36</f>
        <v>11066.022630157735</v>
      </c>
      <c r="L53" s="295">
        <f>'7.  Persistence Report'!AY36</f>
        <v>11066.022630157735</v>
      </c>
      <c r="M53" s="295">
        <f>'7.  Persistence Report'!AZ36</f>
        <v>11066.022630157735</v>
      </c>
      <c r="N53" s="295">
        <v>12</v>
      </c>
      <c r="O53" s="295">
        <f>'7.  Persistence Report'!L36</f>
        <v>31.639357056624537</v>
      </c>
      <c r="P53" s="295">
        <f>'7.  Persistence Report'!M36</f>
        <v>31.639357056624537</v>
      </c>
      <c r="Q53" s="295">
        <f>'7.  Persistence Report'!N36</f>
        <v>31.639357056624537</v>
      </c>
      <c r="R53" s="295">
        <f>'7.  Persistence Report'!O36</f>
        <v>24.694160438244545</v>
      </c>
      <c r="S53" s="295">
        <f>'7.  Persistence Report'!P36</f>
        <v>24.694160438244545</v>
      </c>
      <c r="T53" s="295">
        <f>'7.  Persistence Report'!Q36</f>
        <v>24.636552636167735</v>
      </c>
      <c r="U53" s="295">
        <f>'7.  Persistence Report'!R36</f>
        <v>5.1685720023312207</v>
      </c>
      <c r="V53" s="295">
        <f>'7.  Persistence Report'!S36</f>
        <v>4.7607087636274192</v>
      </c>
      <c r="W53" s="295">
        <f>'7.  Persistence Report'!T36</f>
        <v>4.7607087636274192</v>
      </c>
      <c r="X53" s="295">
        <f>'7.  Persistence Report'!U36</f>
        <v>4.7607087636274192</v>
      </c>
      <c r="Y53" s="415"/>
      <c r="Z53" s="415">
        <f>'3-a.  Rate Class Allocations'!G22</f>
        <v>1</v>
      </c>
      <c r="AA53" s="415">
        <f>'3-a.  Rate Class Allocations'!H22</f>
        <v>0</v>
      </c>
      <c r="AB53" s="415"/>
      <c r="AC53" s="415"/>
      <c r="AD53" s="415"/>
      <c r="AE53" s="415"/>
      <c r="AF53" s="415"/>
      <c r="AG53" s="415"/>
      <c r="AH53" s="415"/>
      <c r="AI53" s="415"/>
      <c r="AJ53" s="415"/>
      <c r="AK53" s="415"/>
      <c r="AL53" s="415"/>
      <c r="AM53" s="296">
        <f>SUM(Y53:AL53)</f>
        <v>1</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1</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485</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486</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10"/>
      <c r="B90" s="288" t="s">
        <v>14</v>
      </c>
      <c r="C90" s="289"/>
      <c r="D90" s="290"/>
      <c r="E90" s="290"/>
      <c r="F90" s="290"/>
      <c r="G90" s="290"/>
      <c r="H90" s="290"/>
      <c r="I90" s="290"/>
      <c r="J90" s="290"/>
      <c r="K90" s="290"/>
      <c r="L90" s="290"/>
      <c r="M90" s="290"/>
      <c r="N90" s="290"/>
      <c r="O90" s="290"/>
      <c r="P90" s="290"/>
      <c r="Q90" s="290"/>
      <c r="R90" s="290"/>
      <c r="S90" s="290"/>
      <c r="T90" s="290"/>
      <c r="U90" s="290"/>
      <c r="V90" s="290"/>
      <c r="W90" s="290"/>
      <c r="X90" s="290"/>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10"/>
      <c r="B94" s="288" t="s">
        <v>487</v>
      </c>
      <c r="C94" s="289"/>
      <c r="D94" s="290"/>
      <c r="E94" s="290"/>
      <c r="F94" s="290"/>
      <c r="G94" s="290"/>
      <c r="H94" s="290"/>
      <c r="I94" s="290"/>
      <c r="J94" s="290"/>
      <c r="K94" s="290"/>
      <c r="L94" s="290"/>
      <c r="M94" s="290"/>
      <c r="N94" s="290"/>
      <c r="O94" s="290"/>
      <c r="P94" s="290"/>
      <c r="Q94" s="290"/>
      <c r="R94" s="290"/>
      <c r="S94" s="290"/>
      <c r="T94" s="290"/>
      <c r="U94" s="290"/>
      <c r="V94" s="290"/>
      <c r="W94" s="290"/>
      <c r="X94" s="290"/>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10"/>
      <c r="B101" s="288" t="s">
        <v>15</v>
      </c>
      <c r="C101" s="320"/>
      <c r="D101" s="289"/>
      <c r="E101" s="289"/>
      <c r="F101" s="289"/>
      <c r="G101" s="289"/>
      <c r="H101" s="289"/>
      <c r="I101" s="289"/>
      <c r="J101" s="289"/>
      <c r="K101" s="289"/>
      <c r="L101" s="289"/>
      <c r="M101" s="289"/>
      <c r="N101" s="291"/>
      <c r="O101" s="289"/>
      <c r="P101" s="289"/>
      <c r="Q101" s="289"/>
      <c r="R101" s="289"/>
      <c r="S101" s="289"/>
      <c r="T101" s="289"/>
      <c r="U101" s="289"/>
      <c r="V101" s="289"/>
      <c r="W101" s="289"/>
      <c r="X101" s="289"/>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f>'7.  Persistence Report'!AQ39</f>
        <v>511483.47684033611</v>
      </c>
      <c r="E102" s="295">
        <f>'7.  Persistence Report'!AR39</f>
        <v>511483.47684033611</v>
      </c>
      <c r="F102" s="295">
        <f>'7.  Persistence Report'!AS39</f>
        <v>511483.47684033611</v>
      </c>
      <c r="G102" s="295">
        <f>'7.  Persistence Report'!AT39</f>
        <v>511483.47684033611</v>
      </c>
      <c r="H102" s="295">
        <f>'7.  Persistence Report'!AU39</f>
        <v>511483.47684033611</v>
      </c>
      <c r="I102" s="295">
        <f>'7.  Persistence Report'!AV39</f>
        <v>511483.47684033611</v>
      </c>
      <c r="J102" s="295">
        <f>'7.  Persistence Report'!AW39</f>
        <v>511483.47684033611</v>
      </c>
      <c r="K102" s="295">
        <f>'7.  Persistence Report'!AX39</f>
        <v>511483.47684033611</v>
      </c>
      <c r="L102" s="295">
        <f>'7.  Persistence Report'!AY39</f>
        <v>511483.47684033611</v>
      </c>
      <c r="M102" s="295">
        <f>'7.  Persistence Report'!AZ39</f>
        <v>511483.47684033611</v>
      </c>
      <c r="N102" s="295">
        <v>12</v>
      </c>
      <c r="O102" s="295">
        <f>'7.  Persistence Report'!L39</f>
        <v>88.024416480000014</v>
      </c>
      <c r="P102" s="295">
        <f>'7.  Persistence Report'!M39</f>
        <v>88.024416480000014</v>
      </c>
      <c r="Q102" s="295">
        <f>'7.  Persistence Report'!N39</f>
        <v>88.024416480000014</v>
      </c>
      <c r="R102" s="295">
        <f>'7.  Persistence Report'!O39</f>
        <v>88.024416480000014</v>
      </c>
      <c r="S102" s="295">
        <f>'7.  Persistence Report'!P39</f>
        <v>88.024416480000014</v>
      </c>
      <c r="T102" s="295">
        <f>'7.  Persistence Report'!Q39</f>
        <v>88.024416480000014</v>
      </c>
      <c r="U102" s="295">
        <f>'7.  Persistence Report'!R39</f>
        <v>88.024416480000014</v>
      </c>
      <c r="V102" s="295">
        <f>'7.  Persistence Report'!S39</f>
        <v>88.024416480000014</v>
      </c>
      <c r="W102" s="295">
        <f>'7.  Persistence Report'!T39</f>
        <v>88.024416480000014</v>
      </c>
      <c r="X102" s="295">
        <f>'7.  Persistence Report'!U39</f>
        <v>88.024416480000014</v>
      </c>
      <c r="Y102" s="410"/>
      <c r="Z102" s="410">
        <f>'3-a.  Rate Class Allocations'!G23</f>
        <v>1</v>
      </c>
      <c r="AA102" s="410">
        <f>'3-a.  Rate Class Allocations'!H23</f>
        <v>0</v>
      </c>
      <c r="AB102" s="410"/>
      <c r="AC102" s="410"/>
      <c r="AD102" s="410"/>
      <c r="AE102" s="415"/>
      <c r="AF102" s="415"/>
      <c r="AG102" s="415"/>
      <c r="AH102" s="415"/>
      <c r="AI102" s="415"/>
      <c r="AJ102" s="415"/>
      <c r="AK102" s="415"/>
      <c r="AL102" s="415"/>
      <c r="AM102" s="296">
        <f>SUM(Y102:AL102)</f>
        <v>1</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1</v>
      </c>
      <c r="AA103" s="411">
        <f t="shared" ref="AA103:AL103" si="25">AA102</f>
        <v>0</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f>'7.  Persistence Report'!AQ40</f>
        <v>110414.09060265709</v>
      </c>
      <c r="E105" s="295">
        <f>'7.  Persistence Report'!AR40</f>
        <v>110414.09060265709</v>
      </c>
      <c r="F105" s="295">
        <f>'7.  Persistence Report'!AS40</f>
        <v>110414.09060265709</v>
      </c>
      <c r="G105" s="295">
        <f>'7.  Persistence Report'!AT40</f>
        <v>110414.09060265709</v>
      </c>
      <c r="H105" s="295">
        <f>'7.  Persistence Report'!AU40</f>
        <v>110414.09060265709</v>
      </c>
      <c r="I105" s="295">
        <f>'7.  Persistence Report'!AV40</f>
        <v>110414.09060265709</v>
      </c>
      <c r="J105" s="295">
        <f>'7.  Persistence Report'!AW40</f>
        <v>110414.09060265709</v>
      </c>
      <c r="K105" s="295">
        <f>'7.  Persistence Report'!AX40</f>
        <v>110414.09060265709</v>
      </c>
      <c r="L105" s="295">
        <f>'7.  Persistence Report'!AY40</f>
        <v>110414.09060265709</v>
      </c>
      <c r="M105" s="295">
        <f>'7.  Persistence Report'!AZ40</f>
        <v>110414.09060265709</v>
      </c>
      <c r="N105" s="295">
        <v>12</v>
      </c>
      <c r="O105" s="295">
        <f>'7.  Persistence Report'!L40</f>
        <v>21.498070600205818</v>
      </c>
      <c r="P105" s="295">
        <f>'7.  Persistence Report'!M40</f>
        <v>21.498070600205818</v>
      </c>
      <c r="Q105" s="295">
        <f>'7.  Persistence Report'!N40</f>
        <v>21.498070600205818</v>
      </c>
      <c r="R105" s="295">
        <f>'7.  Persistence Report'!O40</f>
        <v>21.498070600205818</v>
      </c>
      <c r="S105" s="295">
        <f>'7.  Persistence Report'!P40</f>
        <v>21.498070600205818</v>
      </c>
      <c r="T105" s="295">
        <f>'7.  Persistence Report'!Q40</f>
        <v>21.498070600205818</v>
      </c>
      <c r="U105" s="295">
        <f>'7.  Persistence Report'!R40</f>
        <v>21.498070600205818</v>
      </c>
      <c r="V105" s="295">
        <f>'7.  Persistence Report'!S40</f>
        <v>21.498070600205818</v>
      </c>
      <c r="W105" s="295">
        <f>'7.  Persistence Report'!T40</f>
        <v>21.498070600205818</v>
      </c>
      <c r="X105" s="295">
        <f>'7.  Persistence Report'!U40</f>
        <v>21.498070600205818</v>
      </c>
      <c r="Y105" s="410"/>
      <c r="Z105" s="410">
        <f>'3-a.  Rate Class Allocations'!G24</f>
        <v>0</v>
      </c>
      <c r="AA105" s="410">
        <f>'3-a.  Rate Class Allocations'!H24</f>
        <v>1</v>
      </c>
      <c r="AB105" s="410"/>
      <c r="AC105" s="410"/>
      <c r="AD105" s="410"/>
      <c r="AE105" s="415"/>
      <c r="AF105" s="415"/>
      <c r="AG105" s="415"/>
      <c r="AH105" s="415"/>
      <c r="AI105" s="415"/>
      <c r="AJ105" s="415"/>
      <c r="AK105" s="415"/>
      <c r="AL105" s="415"/>
      <c r="AM105" s="296">
        <f>SUM(Y105:AL105)</f>
        <v>1</v>
      </c>
    </row>
    <row r="106" spans="1:39" s="283" customFormat="1" ht="15" outlineLevel="1">
      <c r="A106" s="509"/>
      <c r="B106" s="315" t="s">
        <v>214</v>
      </c>
      <c r="C106" s="291" t="s">
        <v>163</v>
      </c>
      <c r="D106" s="295">
        <f>'7.  Persistence Report'!AQ52</f>
        <v>-375.29060265707415</v>
      </c>
      <c r="E106" s="295">
        <f>'7.  Persistence Report'!AR52</f>
        <v>-375.29060265707415</v>
      </c>
      <c r="F106" s="295">
        <f>'7.  Persistence Report'!AS52</f>
        <v>-375.29060265707415</v>
      </c>
      <c r="G106" s="295">
        <f>'7.  Persistence Report'!AT52</f>
        <v>-375.29060265707415</v>
      </c>
      <c r="H106" s="295">
        <f>'7.  Persistence Report'!AU52</f>
        <v>-375.29060265707398</v>
      </c>
      <c r="I106" s="295">
        <f>'7.  Persistence Report'!AV52</f>
        <v>-375.29060265707398</v>
      </c>
      <c r="J106" s="295">
        <f>'7.  Persistence Report'!AW52</f>
        <v>-375.29060265707398</v>
      </c>
      <c r="K106" s="295">
        <f>'7.  Persistence Report'!AX52</f>
        <v>-375.29060265707398</v>
      </c>
      <c r="L106" s="295">
        <f>'7.  Persistence Report'!AY52</f>
        <v>-375.29060265707398</v>
      </c>
      <c r="M106" s="295">
        <f>'7.  Persistence Report'!AZ52</f>
        <v>-375.29060265707398</v>
      </c>
      <c r="N106" s="295">
        <f>N105</f>
        <v>12</v>
      </c>
      <c r="O106" s="765">
        <f>'7.  Persistence Report'!L52</f>
        <v>-7.3070600205817071E-2</v>
      </c>
      <c r="P106" s="765">
        <f>'7.  Persistence Report'!M52</f>
        <v>-7.3070600205817071E-2</v>
      </c>
      <c r="Q106" s="765">
        <f>'7.  Persistence Report'!N52</f>
        <v>-7.3070600205817071E-2</v>
      </c>
      <c r="R106" s="765">
        <f>'7.  Persistence Report'!O52</f>
        <v>-7.3070600205817071E-2</v>
      </c>
      <c r="S106" s="765">
        <f>'7.  Persistence Report'!P52</f>
        <v>-7.3070600205817099E-2</v>
      </c>
      <c r="T106" s="765">
        <f>'7.  Persistence Report'!Q52</f>
        <v>-7.3070600205817099E-2</v>
      </c>
      <c r="U106" s="765">
        <f>'7.  Persistence Report'!R52</f>
        <v>-7.3070600205817099E-2</v>
      </c>
      <c r="V106" s="765">
        <f>'7.  Persistence Report'!S52</f>
        <v>-7.3070600205817099E-2</v>
      </c>
      <c r="W106" s="765">
        <f>'7.  Persistence Report'!T52</f>
        <v>-7.3070600205817099E-2</v>
      </c>
      <c r="X106" s="765">
        <f>'7.  Persistence Report'!U52</f>
        <v>-7.3070600205817099E-2</v>
      </c>
      <c r="Y106" s="411">
        <f>Y105</f>
        <v>0</v>
      </c>
      <c r="Z106" s="411">
        <f>Z105</f>
        <v>0</v>
      </c>
      <c r="AA106" s="411">
        <f>AA105</f>
        <v>1</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75"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488</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9"/>
      <c r="B117" s="288" t="s">
        <v>489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490</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491</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492</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9"/>
      <c r="B127" s="327" t="s">
        <v>237</v>
      </c>
      <c r="C127" s="328"/>
      <c r="D127" s="328">
        <f>SUM(D22:D125)</f>
        <v>1026349.6918962147</v>
      </c>
      <c r="E127" s="328"/>
      <c r="F127" s="328"/>
      <c r="G127" s="328"/>
      <c r="H127" s="328"/>
      <c r="I127" s="328"/>
      <c r="J127" s="328"/>
      <c r="K127" s="328"/>
      <c r="L127" s="328"/>
      <c r="M127" s="328"/>
      <c r="N127" s="328"/>
      <c r="O127" s="328">
        <f>SUM(O22:O125)</f>
        <v>219.23090984170071</v>
      </c>
      <c r="P127" s="328"/>
      <c r="Q127" s="328"/>
      <c r="R127" s="328"/>
      <c r="S127" s="328"/>
      <c r="T127" s="328"/>
      <c r="U127" s="328"/>
      <c r="V127" s="328"/>
      <c r="W127" s="328"/>
      <c r="X127" s="328"/>
      <c r="Y127" s="329">
        <f>IF(Y21="kWh",SUMPRODUCT(D22:D125,Y22:Y125))</f>
        <v>291523.96223399608</v>
      </c>
      <c r="Z127" s="329">
        <f>IF(Z21="kWh",SUMPRODUCT(D22:D125,Z22:Z125))</f>
        <v>624786.92966221878</v>
      </c>
      <c r="AA127" s="329">
        <f>IF(AA21="kW",SUMPRODUCT(N22:N125,O22:O125,AA22:AA125),SUMPRODUCT(D22:D125,AA22:AA125))</f>
        <v>257.09999999999997</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8.6E-3</v>
      </c>
      <c r="Z130" s="341">
        <f>HLOOKUP(Z$20,'3.  Distribution Rates'!$C$122:$P$133,3,FALSE)</f>
        <v>0.01</v>
      </c>
      <c r="AA130" s="341">
        <f>HLOOKUP(AA$20,'3.  Distribution Rates'!$C$122:$P$133,3,FALSE)</f>
        <v>1.4155</v>
      </c>
      <c r="AB130" s="341">
        <f>HLOOKUP(AB$20,'3.  Distribution Rates'!$C$122:$P$133,3,FALSE)</f>
        <v>3.2406999999999999</v>
      </c>
      <c r="AC130" s="341">
        <f>HLOOKUP(AC$20,'3.  Distribution Rates'!$C$122:$P$133,3,FALSE)</f>
        <v>9.9000000000000008E-3</v>
      </c>
      <c r="AD130" s="341">
        <f>HLOOKUP(AD$20,'3.  Distribution Rates'!$C$122:$P$133,3,FALSE)</f>
        <v>0</v>
      </c>
      <c r="AE130" s="341">
        <f>HLOOKUP(AE$20,'3.  Distribution Rates'!$C$122:$P$133,3,FALSE)</f>
        <v>0</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75">
      <c r="A131" s="511"/>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2507.1060752123662</v>
      </c>
      <c r="Z131" s="346">
        <f t="shared" si="33"/>
        <v>6247.8692966221879</v>
      </c>
      <c r="AA131" s="347">
        <f t="shared" si="33"/>
        <v>363.92504999999994</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9118.9004218345544</v>
      </c>
    </row>
    <row r="132" spans="1:40" s="303" customFormat="1" ht="15.75">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9118.9004218345544</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291523.96223399608</v>
      </c>
      <c r="Z135" s="291">
        <f>SUMPRODUCT(E22:E125,Z22:Z125)</f>
        <v>624786.92966221878</v>
      </c>
      <c r="AA135" s="291">
        <f>IF(AA21="kW",SUMPRODUCT(N22:N125,P22:P125,AA22:AA125),SUMPRODUCT(E22:E125,AA22:AA125))</f>
        <v>257.09999999999997</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291523.96223399608</v>
      </c>
      <c r="Z136" s="291">
        <f>SUMPRODUCT(F22:F125,Z22:Z125)</f>
        <v>624786.92966221878</v>
      </c>
      <c r="AA136" s="291">
        <f>IF(AA21="kW",SUMPRODUCT(N22:N125,Q22:Q125,AA22:AA125),SUMPRODUCT(F22:F125,AA22:AA125))</f>
        <v>257.09999999999997</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290536.95500543807</v>
      </c>
      <c r="Z137" s="291">
        <f>SUMPRODUCT(G22:G125,Z22:Z125)</f>
        <v>605830.82798181614</v>
      </c>
      <c r="AA137" s="291">
        <f>IF(AA21="kW",SUMPRODUCT(N22:N125,R22:R125,AA22:AA125),SUMPRODUCT(G22:G125,AA22:AA125))</f>
        <v>257.09999999999997</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261684.42207341001</v>
      </c>
      <c r="Z138" s="291">
        <f>SUMPRODUCT(H22:H125,Z22:Z125)</f>
        <v>605830.82798181614</v>
      </c>
      <c r="AA138" s="291">
        <f>IF(AA21="kW",SUMPRODUCT(N22:N125,S22:S125,AA22:AA125),SUMPRODUCT(H22:H125,AA22:AA125))</f>
        <v>257.09999999999997</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202843.99509062944</v>
      </c>
      <c r="Z139" s="291">
        <f>SUMPRODUCT(I22:I125,Z22:Z125)</f>
        <v>605690.16013387323</v>
      </c>
      <c r="AA139" s="291">
        <f>IF(AA21="kW",SUMPRODUCT(N22:N125,T22:T125,AA22:AA125),SUMPRODUCT(I22:I125,AA22:AA125))</f>
        <v>257.09999999999997</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179311.17105627622</v>
      </c>
      <c r="Z140" s="291">
        <f>SUMPRODUCT(J22:J125,Z22:Z125)</f>
        <v>556847.41202617146</v>
      </c>
      <c r="AA140" s="291">
        <f>IF(AA21="kW",SUMPRODUCT(N22:N125,U22:U125,AA22:AA125),SUMPRODUCT(J22:J125,AA22:AA125))</f>
        <v>257.09999999999997</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178980.30802120434</v>
      </c>
      <c r="Z141" s="291">
        <f>SUMPRODUCT(K22:K125,Z22:Z125)</f>
        <v>556541.25513608963</v>
      </c>
      <c r="AA141" s="291">
        <f>IF(AA21="kW",SUMPRODUCT(N22:N125,V22:V125,AA22:AA125),SUMPRODUCT(K22:K125,AA22:AA125))</f>
        <v>257.09999999999997</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198146.81936406379</v>
      </c>
      <c r="Z142" s="291">
        <f>SUMPRODUCT(L22:L125,Z22:Z125)</f>
        <v>556541.25513608963</v>
      </c>
      <c r="AA142" s="291">
        <f>IF(AA21="kW",SUMPRODUCT(N22:N125,W22:W125,AA22:AA125),SUMPRODUCT(L22:L125,AA22:AA125))</f>
        <v>257.09999999999997</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138490.77746677198</v>
      </c>
      <c r="Z143" s="326">
        <f>SUMPRODUCT(M22:M125,Z22:Z125)</f>
        <v>556541.25513608963</v>
      </c>
      <c r="AA143" s="326">
        <f>IF(AA21="kW",SUMPRODUCT(N22:N125,X22:X125,AA22:AA125),SUMPRODUCT(M22:M125,AA22:AA125))</f>
        <v>257.09999999999997</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581</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75">
      <c r="B146" s="280" t="s">
        <v>242</v>
      </c>
      <c r="C146" s="281"/>
      <c r="D146" s="590" t="s">
        <v>525</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827" t="s">
        <v>211</v>
      </c>
      <c r="C147" s="829" t="s">
        <v>33</v>
      </c>
      <c r="D147" s="284" t="s">
        <v>421</v>
      </c>
      <c r="E147" s="831" t="s">
        <v>209</v>
      </c>
      <c r="F147" s="832"/>
      <c r="G147" s="832"/>
      <c r="H147" s="832"/>
      <c r="I147" s="832"/>
      <c r="J147" s="832"/>
      <c r="K147" s="832"/>
      <c r="L147" s="832"/>
      <c r="M147" s="833"/>
      <c r="N147" s="837" t="s">
        <v>213</v>
      </c>
      <c r="O147" s="284" t="s">
        <v>422</v>
      </c>
      <c r="P147" s="831" t="s">
        <v>212</v>
      </c>
      <c r="Q147" s="832"/>
      <c r="R147" s="832"/>
      <c r="S147" s="832"/>
      <c r="T147" s="832"/>
      <c r="U147" s="832"/>
      <c r="V147" s="832"/>
      <c r="W147" s="832"/>
      <c r="X147" s="833"/>
      <c r="Y147" s="834" t="s">
        <v>243</v>
      </c>
      <c r="Z147" s="835"/>
      <c r="AA147" s="835"/>
      <c r="AB147" s="835"/>
      <c r="AC147" s="835"/>
      <c r="AD147" s="835"/>
      <c r="AE147" s="835"/>
      <c r="AF147" s="835"/>
      <c r="AG147" s="835"/>
      <c r="AH147" s="835"/>
      <c r="AI147" s="835"/>
      <c r="AJ147" s="835"/>
      <c r="AK147" s="835"/>
      <c r="AL147" s="835"/>
      <c r="AM147" s="836"/>
    </row>
    <row r="148" spans="1:39" ht="60.75" customHeight="1">
      <c r="B148" s="828"/>
      <c r="C148" s="830"/>
      <c r="D148" s="285">
        <v>2012</v>
      </c>
      <c r="E148" s="285">
        <v>2013</v>
      </c>
      <c r="F148" s="285">
        <v>2014</v>
      </c>
      <c r="G148" s="285">
        <v>2015</v>
      </c>
      <c r="H148" s="285">
        <v>2016</v>
      </c>
      <c r="I148" s="285">
        <v>2017</v>
      </c>
      <c r="J148" s="285">
        <v>2018</v>
      </c>
      <c r="K148" s="285">
        <v>2019</v>
      </c>
      <c r="L148" s="285">
        <v>2020</v>
      </c>
      <c r="M148" s="285">
        <v>2021</v>
      </c>
      <c r="N148" s="838"/>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 50 - 4,999 kW</v>
      </c>
      <c r="AB148" s="285" t="str">
        <f>'1.  LRAMVA Summary'!G52</f>
        <v>Street Light</v>
      </c>
      <c r="AC148" s="285" t="str">
        <f>'1.  LRAMVA Summary'!H52</f>
        <v>USL</v>
      </c>
      <c r="AD148" s="285" t="str">
        <f>'1.  LRAMVA Summary'!I52</f>
        <v>Embedded Distributor</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kWh</v>
      </c>
      <c r="AD149" s="291" t="str">
        <f>'1.  LRAMVA Summary'!I53</f>
        <v>kW</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f>'7.  Persistence Report'!AR45</f>
        <v>37883.032441619216</v>
      </c>
      <c r="E150" s="295">
        <f>'7.  Persistence Report'!AS45</f>
        <v>37883.032441619216</v>
      </c>
      <c r="F150" s="295">
        <f>'7.  Persistence Report'!AT45</f>
        <v>37883.032441619216</v>
      </c>
      <c r="G150" s="295">
        <f>'7.  Persistence Report'!AU45</f>
        <v>37575.577276619209</v>
      </c>
      <c r="H150" s="295">
        <f>'7.  Persistence Report'!AV45</f>
        <v>21408.240645692586</v>
      </c>
      <c r="I150" s="295">
        <f>'7.  Persistence Report'!AW45</f>
        <v>0</v>
      </c>
      <c r="J150" s="295">
        <f>'7.  Persistence Report'!AX45</f>
        <v>0</v>
      </c>
      <c r="K150" s="295">
        <f>'7.  Persistence Report'!AY45</f>
        <v>0</v>
      </c>
      <c r="L150" s="295">
        <f>'7.  Persistence Report'!AZ45</f>
        <v>0</v>
      </c>
      <c r="M150" s="295">
        <f>'7.  Persistence Report'!BA45</f>
        <v>0</v>
      </c>
      <c r="N150" s="291"/>
      <c r="O150" s="295">
        <f>'7.  Persistence Report'!M45</f>
        <v>5.7295774927000052</v>
      </c>
      <c r="P150" s="295">
        <f>'7.  Persistence Report'!N45</f>
        <v>5.7295774927000052</v>
      </c>
      <c r="Q150" s="295">
        <f>'7.  Persistence Report'!O45</f>
        <v>5.7295774927000052</v>
      </c>
      <c r="R150" s="295">
        <f>'7.  Persistence Report'!P45</f>
        <v>5.385765756337638</v>
      </c>
      <c r="S150" s="295">
        <f>'7.  Persistence Report'!Q45</f>
        <v>2.8147495574607895</v>
      </c>
      <c r="T150" s="295">
        <f>'7.  Persistence Report'!R45</f>
        <v>0</v>
      </c>
      <c r="U150" s="295">
        <f>'7.  Persistence Report'!S45</f>
        <v>0</v>
      </c>
      <c r="V150" s="295">
        <f>'7.  Persistence Report'!T45</f>
        <v>0</v>
      </c>
      <c r="W150" s="295">
        <f>'7.  Persistence Report'!U45</f>
        <v>0</v>
      </c>
      <c r="X150" s="295">
        <f>'7.  Persistence Report'!V45</f>
        <v>0</v>
      </c>
      <c r="Y150" s="410">
        <v>1</v>
      </c>
      <c r="Z150" s="410"/>
      <c r="AA150" s="410"/>
      <c r="AB150" s="410"/>
      <c r="AC150" s="410"/>
      <c r="AD150" s="410"/>
      <c r="AE150" s="410"/>
      <c r="AF150" s="410"/>
      <c r="AG150" s="410"/>
      <c r="AH150" s="410"/>
      <c r="AI150" s="410"/>
      <c r="AJ150" s="410"/>
      <c r="AK150" s="410"/>
      <c r="AL150" s="410"/>
      <c r="AM150" s="296">
        <f>SUM(Y150:AL150)</f>
        <v>1</v>
      </c>
    </row>
    <row r="151" spans="1:39" ht="1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1</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75"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f>'7.  Persistence Report'!AR44</f>
        <v>8696.2832739460046</v>
      </c>
      <c r="E153" s="295">
        <f>'7.  Persistence Report'!AS44</f>
        <v>8696.2832739460046</v>
      </c>
      <c r="F153" s="295">
        <f>'7.  Persistence Report'!AT44</f>
        <v>8696.2832739460046</v>
      </c>
      <c r="G153" s="295">
        <f>'7.  Persistence Report'!AU44</f>
        <v>8691.9503112635011</v>
      </c>
      <c r="H153" s="295">
        <f>'7.  Persistence Report'!AV44</f>
        <v>0</v>
      </c>
      <c r="I153" s="295">
        <f>'7.  Persistence Report'!AW44</f>
        <v>0</v>
      </c>
      <c r="J153" s="295">
        <f>'7.  Persistence Report'!AX44</f>
        <v>0</v>
      </c>
      <c r="K153" s="295">
        <f>'7.  Persistence Report'!AY44</f>
        <v>0</v>
      </c>
      <c r="L153" s="295">
        <f>'7.  Persistence Report'!AZ44</f>
        <v>0</v>
      </c>
      <c r="M153" s="295">
        <f>'7.  Persistence Report'!BA44</f>
        <v>0</v>
      </c>
      <c r="N153" s="291"/>
      <c r="O153" s="295">
        <f>'7.  Persistence Report'!M44</f>
        <v>4.879578468245561</v>
      </c>
      <c r="P153" s="295">
        <f>'7.  Persistence Report'!N44</f>
        <v>4.879578468245561</v>
      </c>
      <c r="Q153" s="295">
        <f>'7.  Persistence Report'!O44</f>
        <v>4.879578468245561</v>
      </c>
      <c r="R153" s="295">
        <f>'7.  Persistence Report'!P44</f>
        <v>4.8747331327526116</v>
      </c>
      <c r="S153" s="295">
        <f>'7.  Persistence Report'!Q44</f>
        <v>0</v>
      </c>
      <c r="T153" s="295">
        <f>'7.  Persistence Report'!R44</f>
        <v>0</v>
      </c>
      <c r="U153" s="295">
        <f>'7.  Persistence Report'!S44</f>
        <v>0</v>
      </c>
      <c r="V153" s="295">
        <f>'7.  Persistence Report'!T44</f>
        <v>0</v>
      </c>
      <c r="W153" s="295">
        <f>'7.  Persistence Report'!U44</f>
        <v>0</v>
      </c>
      <c r="X153" s="295">
        <f>'7.  Persistence Report'!V44</f>
        <v>0</v>
      </c>
      <c r="Y153" s="410">
        <v>1</v>
      </c>
      <c r="Z153" s="410"/>
      <c r="AA153" s="410"/>
      <c r="AB153" s="410"/>
      <c r="AC153" s="410"/>
      <c r="AD153" s="410"/>
      <c r="AE153" s="410"/>
      <c r="AF153" s="410"/>
      <c r="AG153" s="410"/>
      <c r="AH153" s="410"/>
      <c r="AI153" s="410"/>
      <c r="AJ153" s="410"/>
      <c r="AK153" s="410"/>
      <c r="AL153" s="410"/>
      <c r="AM153" s="296">
        <f>SUM(Y153:AL153)</f>
        <v>1</v>
      </c>
    </row>
    <row r="154" spans="1:39" ht="1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1</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75"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f>'7.  Persistence Report'!AR48</f>
        <v>79835.504029713469</v>
      </c>
      <c r="E156" s="295">
        <f>'7.  Persistence Report'!AS48</f>
        <v>79835.504029713469</v>
      </c>
      <c r="F156" s="295">
        <f>'7.  Persistence Report'!AT48</f>
        <v>79835.504029713469</v>
      </c>
      <c r="G156" s="295">
        <f>'7.  Persistence Report'!AU48</f>
        <v>79835.504029713469</v>
      </c>
      <c r="H156" s="295">
        <f>'7.  Persistence Report'!AV48</f>
        <v>79835.504029713469</v>
      </c>
      <c r="I156" s="295">
        <f>'7.  Persistence Report'!AW48</f>
        <v>79835.504029713469</v>
      </c>
      <c r="J156" s="295">
        <f>'7.  Persistence Report'!AX48</f>
        <v>79835.504029713469</v>
      </c>
      <c r="K156" s="295">
        <f>'7.  Persistence Report'!AY48</f>
        <v>79835.504029713469</v>
      </c>
      <c r="L156" s="295">
        <f>'7.  Persistence Report'!AZ48</f>
        <v>79835.504029713469</v>
      </c>
      <c r="M156" s="295">
        <f>'7.  Persistence Report'!BA48</f>
        <v>79835.504029713469</v>
      </c>
      <c r="N156" s="291"/>
      <c r="O156" s="295">
        <f>'7.  Persistence Report'!M48</f>
        <v>47.814467127247454</v>
      </c>
      <c r="P156" s="295">
        <f>'7.  Persistence Report'!N48</f>
        <v>47.814467127247454</v>
      </c>
      <c r="Q156" s="295">
        <f>'7.  Persistence Report'!O48</f>
        <v>47.814467127247454</v>
      </c>
      <c r="R156" s="295">
        <f>'7.  Persistence Report'!P48</f>
        <v>47.814467127247454</v>
      </c>
      <c r="S156" s="295">
        <f>'7.  Persistence Report'!Q48</f>
        <v>47.814467127247454</v>
      </c>
      <c r="T156" s="295">
        <f>'7.  Persistence Report'!R48</f>
        <v>47.814467127247454</v>
      </c>
      <c r="U156" s="295">
        <f>'7.  Persistence Report'!S48</f>
        <v>47.814467127247454</v>
      </c>
      <c r="V156" s="295">
        <f>'7.  Persistence Report'!T48</f>
        <v>47.814467127247454</v>
      </c>
      <c r="W156" s="295">
        <f>'7.  Persistence Report'!U48</f>
        <v>47.814467127247454</v>
      </c>
      <c r="X156" s="295">
        <f>'7.  Persistence Report'!V48</f>
        <v>47.814467127247454</v>
      </c>
      <c r="Y156" s="410">
        <v>1</v>
      </c>
      <c r="Z156" s="410"/>
      <c r="AA156" s="410"/>
      <c r="AB156" s="410"/>
      <c r="AC156" s="410"/>
      <c r="AD156" s="410"/>
      <c r="AE156" s="410"/>
      <c r="AF156" s="410"/>
      <c r="AG156" s="410"/>
      <c r="AH156" s="410"/>
      <c r="AI156" s="410"/>
      <c r="AJ156" s="410"/>
      <c r="AK156" s="410"/>
      <c r="AL156" s="410"/>
      <c r="AM156" s="296">
        <f>SUM(Y156:AL156)</f>
        <v>1</v>
      </c>
    </row>
    <row r="157" spans="1:39" ht="15" outlineLevel="1">
      <c r="B157" s="294" t="s">
        <v>244</v>
      </c>
      <c r="C157" s="291" t="s">
        <v>163</v>
      </c>
      <c r="D157" s="295">
        <f>'7.  Persistence Report'!AR65+'7.  Persistence Report'!AR70</f>
        <v>2586.8452446420724</v>
      </c>
      <c r="E157" s="295">
        <f>'7.  Persistence Report'!AS65+'7.  Persistence Report'!AS70</f>
        <v>2586.8452446420724</v>
      </c>
      <c r="F157" s="295">
        <f>'7.  Persistence Report'!AT65+'7.  Persistence Report'!AT70</f>
        <v>2586.8452446420724</v>
      </c>
      <c r="G157" s="295">
        <f>'7.  Persistence Report'!AU65+'7.  Persistence Report'!AU70</f>
        <v>2586.8452446420724</v>
      </c>
      <c r="H157" s="295">
        <f>'7.  Persistence Report'!AV65+'7.  Persistence Report'!AV70</f>
        <v>2586.8452446420724</v>
      </c>
      <c r="I157" s="295">
        <f>'7.  Persistence Report'!AW65+'7.  Persistence Report'!AW70</f>
        <v>2586.8452446420724</v>
      </c>
      <c r="J157" s="295">
        <f>'7.  Persistence Report'!AX65+'7.  Persistence Report'!AX70</f>
        <v>2586.8452446420724</v>
      </c>
      <c r="K157" s="295">
        <f>'7.  Persistence Report'!AY65+'7.  Persistence Report'!AY70</f>
        <v>2586.8452446420724</v>
      </c>
      <c r="L157" s="295">
        <f>'7.  Persistence Report'!AZ65+'7.  Persistence Report'!AZ70</f>
        <v>2586.8452446420724</v>
      </c>
      <c r="M157" s="295">
        <f>'7.  Persistence Report'!BA65+'7.  Persistence Report'!BA70</f>
        <v>2586.8452446420724</v>
      </c>
      <c r="N157" s="468"/>
      <c r="O157" s="295">
        <f>'7.  Persistence Report'!M65+'7.  Persistence Report'!M70</f>
        <v>1.3745973891348862</v>
      </c>
      <c r="P157" s="295">
        <f>'7.  Persistence Report'!N65+'7.  Persistence Report'!N70</f>
        <v>1.3745973891348862</v>
      </c>
      <c r="Q157" s="295">
        <f>'7.  Persistence Report'!O65+'7.  Persistence Report'!O70</f>
        <v>1.3745973891348862</v>
      </c>
      <c r="R157" s="295">
        <f>'7.  Persistence Report'!P65+'7.  Persistence Report'!P70</f>
        <v>1.3745973891348862</v>
      </c>
      <c r="S157" s="295">
        <f>'7.  Persistence Report'!Q65+'7.  Persistence Report'!Q70</f>
        <v>1.3745973891348862</v>
      </c>
      <c r="T157" s="295">
        <f>'7.  Persistence Report'!R65+'7.  Persistence Report'!R70</f>
        <v>1.3745973891348862</v>
      </c>
      <c r="U157" s="295">
        <f>'7.  Persistence Report'!S65+'7.  Persistence Report'!S70</f>
        <v>1.3745973891348862</v>
      </c>
      <c r="V157" s="295">
        <f>'7.  Persistence Report'!T65+'7.  Persistence Report'!T70</f>
        <v>1.3745973891348862</v>
      </c>
      <c r="W157" s="295">
        <f>'7.  Persistence Report'!U65+'7.  Persistence Report'!U70</f>
        <v>1.3745973891348862</v>
      </c>
      <c r="X157" s="295">
        <f>'7.  Persistence Report'!V65+'7.  Persistence Report'!V70</f>
        <v>1.3745973891348862</v>
      </c>
      <c r="Y157" s="411">
        <f>Y156</f>
        <v>1</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f>'7.  Persistence Report'!AR47</f>
        <v>3186.7739096980999</v>
      </c>
      <c r="E159" s="295">
        <f>'7.  Persistence Report'!AS47</f>
        <v>3186.7739096980999</v>
      </c>
      <c r="F159" s="295">
        <f>'7.  Persistence Report'!AT47</f>
        <v>3186.7739096980999</v>
      </c>
      <c r="G159" s="295">
        <f>'7.  Persistence Report'!AU47</f>
        <v>3186.7739096980999</v>
      </c>
      <c r="H159" s="295">
        <f>'7.  Persistence Report'!AV47</f>
        <v>3138.8974455484476</v>
      </c>
      <c r="I159" s="295">
        <f>'7.  Persistence Report'!AW47</f>
        <v>3138.8974455484476</v>
      </c>
      <c r="J159" s="295">
        <f>'7.  Persistence Report'!AX47</f>
        <v>1478.0961366830195</v>
      </c>
      <c r="K159" s="295">
        <f>'7.  Persistence Report'!AY47</f>
        <v>1469.9384792976141</v>
      </c>
      <c r="L159" s="295">
        <f>'7.  Persistence Report'!AZ47</f>
        <v>1469.9384792976141</v>
      </c>
      <c r="M159" s="295">
        <f>'7.  Persistence Report'!BA47</f>
        <v>1469.9384792976141</v>
      </c>
      <c r="N159" s="291"/>
      <c r="O159" s="295">
        <f>'7.  Persistence Report'!M47</f>
        <v>0.52516187932928149</v>
      </c>
      <c r="P159" s="295">
        <f>'7.  Persistence Report'!N47</f>
        <v>0.52516187932928149</v>
      </c>
      <c r="Q159" s="295">
        <f>'7.  Persistence Report'!O47</f>
        <v>0.52516187932928149</v>
      </c>
      <c r="R159" s="295">
        <f>'7.  Persistence Report'!P47</f>
        <v>0.52516187932928149</v>
      </c>
      <c r="S159" s="295">
        <f>'7.  Persistence Report'!Q47</f>
        <v>0.52294505779865275</v>
      </c>
      <c r="T159" s="295">
        <f>'7.  Persistence Report'!R47</f>
        <v>0.52294505779865275</v>
      </c>
      <c r="U159" s="295">
        <f>'7.  Persistence Report'!S47</f>
        <v>0.44604505766328528</v>
      </c>
      <c r="V159" s="295">
        <f>'7.  Persistence Report'!T47</f>
        <v>0.44511381823572754</v>
      </c>
      <c r="W159" s="295">
        <f>'7.  Persistence Report'!U47</f>
        <v>0.44511381823572754</v>
      </c>
      <c r="X159" s="295">
        <f>'7.  Persistence Report'!V47</f>
        <v>0.44511381823572754</v>
      </c>
      <c r="Y159" s="410">
        <v>1</v>
      </c>
      <c r="Z159" s="410"/>
      <c r="AA159" s="410"/>
      <c r="AB159" s="410"/>
      <c r="AC159" s="410"/>
      <c r="AD159" s="410"/>
      <c r="AE159" s="410"/>
      <c r="AF159" s="410"/>
      <c r="AG159" s="410"/>
      <c r="AH159" s="410"/>
      <c r="AI159" s="410"/>
      <c r="AJ159" s="410"/>
      <c r="AK159" s="410"/>
      <c r="AL159" s="410"/>
      <c r="AM159" s="296">
        <f>SUM(Y159:AL159)</f>
        <v>1</v>
      </c>
    </row>
    <row r="160" spans="1:39" ht="1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1</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f>'7.  Persistence Report'!AR46</f>
        <v>61040.643446799695</v>
      </c>
      <c r="E162" s="295">
        <f>'7.  Persistence Report'!AS46</f>
        <v>61040.643446799695</v>
      </c>
      <c r="F162" s="295">
        <f>'7.  Persistence Report'!AT46</f>
        <v>61040.643446799695</v>
      </c>
      <c r="G162" s="295">
        <f>'7.  Persistence Report'!AU46</f>
        <v>61040.643446799695</v>
      </c>
      <c r="H162" s="295">
        <f>'7.  Persistence Report'!AV46</f>
        <v>54871.65532435276</v>
      </c>
      <c r="I162" s="295">
        <f>'7.  Persistence Report'!AW46</f>
        <v>44618.493325495721</v>
      </c>
      <c r="J162" s="295">
        <f>'7.  Persistence Report'!AX46</f>
        <v>30434.388676335999</v>
      </c>
      <c r="K162" s="295">
        <f>'7.  Persistence Report'!AY46</f>
        <v>30371.125210898164</v>
      </c>
      <c r="L162" s="295">
        <f>'7.  Persistence Report'!AZ46</f>
        <v>30371.125210898164</v>
      </c>
      <c r="M162" s="295">
        <f>'7.  Persistence Report'!BA46</f>
        <v>15426.220457809699</v>
      </c>
      <c r="N162" s="291"/>
      <c r="O162" s="295">
        <f>'7.  Persistence Report'!M46</f>
        <v>3.3731698983251817</v>
      </c>
      <c r="P162" s="295">
        <f>'7.  Persistence Report'!N46</f>
        <v>3.3731698983251817</v>
      </c>
      <c r="Q162" s="295">
        <f>'7.  Persistence Report'!O46</f>
        <v>3.3731698983251817</v>
      </c>
      <c r="R162" s="295">
        <f>'7.  Persistence Report'!P46</f>
        <v>3.3731698983251817</v>
      </c>
      <c r="S162" s="295">
        <f>'7.  Persistence Report'!Q46</f>
        <v>3.0875275491056162</v>
      </c>
      <c r="T162" s="295">
        <f>'7.  Persistence Report'!R46</f>
        <v>2.6127759006747193</v>
      </c>
      <c r="U162" s="295">
        <f>'7.  Persistence Report'!S46</f>
        <v>1.956010010849162</v>
      </c>
      <c r="V162" s="295">
        <f>'7.  Persistence Report'!T46</f>
        <v>1.9487881540640211</v>
      </c>
      <c r="W162" s="295">
        <f>'7.  Persistence Report'!U46</f>
        <v>1.9487881540640211</v>
      </c>
      <c r="X162" s="295">
        <f>'7.  Persistence Report'!V46</f>
        <v>1.2567949749879075</v>
      </c>
      <c r="Y162" s="410">
        <v>1</v>
      </c>
      <c r="Z162" s="410"/>
      <c r="AA162" s="410"/>
      <c r="AB162" s="410"/>
      <c r="AC162" s="410"/>
      <c r="AD162" s="410"/>
      <c r="AE162" s="410"/>
      <c r="AF162" s="410"/>
      <c r="AG162" s="410"/>
      <c r="AH162" s="410"/>
      <c r="AI162" s="410"/>
      <c r="AJ162" s="410"/>
      <c r="AK162" s="410"/>
      <c r="AL162" s="410"/>
      <c r="AM162" s="296">
        <f>SUM(Y162:AL162)</f>
        <v>1</v>
      </c>
    </row>
    <row r="163" spans="1:39" ht="1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1</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f>'7.  Persistence Report'!AR42</f>
        <v>633895.82072705775</v>
      </c>
      <c r="E178" s="295">
        <f>'7.  Persistence Report'!AS42</f>
        <v>633895.82072705775</v>
      </c>
      <c r="F178" s="295">
        <f>'7.  Persistence Report'!AT42</f>
        <v>633895.82072705775</v>
      </c>
      <c r="G178" s="295">
        <f>'7.  Persistence Report'!AU42</f>
        <v>633895.82072705775</v>
      </c>
      <c r="H178" s="295">
        <f>'7.  Persistence Report'!AV42</f>
        <v>633895.82072705775</v>
      </c>
      <c r="I178" s="295">
        <f>'7.  Persistence Report'!AW42</f>
        <v>597224.88668735768</v>
      </c>
      <c r="J178" s="295">
        <f>'7.  Persistence Report'!AX42</f>
        <v>597032.61114852596</v>
      </c>
      <c r="K178" s="295">
        <f>'7.  Persistence Report'!AY42</f>
        <v>597032.61114852596</v>
      </c>
      <c r="L178" s="295">
        <f>'7.  Persistence Report'!AZ42</f>
        <v>592515.86589625408</v>
      </c>
      <c r="M178" s="295">
        <f>'7.  Persistence Report'!BA42</f>
        <v>589923.05376245151</v>
      </c>
      <c r="N178" s="295">
        <v>12</v>
      </c>
      <c r="O178" s="295">
        <f>'7.  Persistence Report'!M42</f>
        <v>129.27555456060517</v>
      </c>
      <c r="P178" s="295">
        <f>'7.  Persistence Report'!N42</f>
        <v>129.27555456060517</v>
      </c>
      <c r="Q178" s="295">
        <f>'7.  Persistence Report'!O42</f>
        <v>129.27555456060517</v>
      </c>
      <c r="R178" s="295">
        <f>'7.  Persistence Report'!P42</f>
        <v>129.27555456060517</v>
      </c>
      <c r="S178" s="295">
        <f>'7.  Persistence Report'!Q42</f>
        <v>129.27555456060517</v>
      </c>
      <c r="T178" s="295">
        <f>'7.  Persistence Report'!R42</f>
        <v>118.18944956934764</v>
      </c>
      <c r="U178" s="295">
        <f>'7.  Persistence Report'!S42</f>
        <v>118.1298237927617</v>
      </c>
      <c r="V178" s="295">
        <f>'7.  Persistence Report'!T42</f>
        <v>118.1298237927617</v>
      </c>
      <c r="W178" s="295">
        <f>'7.  Persistence Report'!U42</f>
        <v>116.84919800718873</v>
      </c>
      <c r="X178" s="295">
        <f>'7.  Persistence Report'!V42</f>
        <v>116.04515169969298</v>
      </c>
      <c r="Y178" s="467"/>
      <c r="Z178" s="469">
        <f>'3-a.  Rate Class Allocations'!G27</f>
        <v>6.4052938541225915E-2</v>
      </c>
      <c r="AA178" s="469">
        <f>'3-a.  Rate Class Allocations'!H27</f>
        <v>0.93594706145877427</v>
      </c>
      <c r="AB178" s="415"/>
      <c r="AC178" s="415"/>
      <c r="AD178" s="415"/>
      <c r="AE178" s="415"/>
      <c r="AF178" s="415"/>
      <c r="AG178" s="415"/>
      <c r="AH178" s="415"/>
      <c r="AI178" s="415"/>
      <c r="AJ178" s="415"/>
      <c r="AK178" s="415"/>
      <c r="AL178" s="415"/>
      <c r="AM178" s="296">
        <f>SUM(Y178:AL178)</f>
        <v>1.0000000000000002</v>
      </c>
    </row>
    <row r="179" spans="1:39" ht="15" outlineLevel="1">
      <c r="B179" s="294" t="s">
        <v>244</v>
      </c>
      <c r="C179" s="291" t="s">
        <v>163</v>
      </c>
      <c r="D179" s="295"/>
      <c r="E179" s="295"/>
      <c r="F179" s="295"/>
      <c r="G179" s="295"/>
      <c r="H179" s="295"/>
      <c r="I179" s="295"/>
      <c r="J179" s="295"/>
      <c r="K179" s="295"/>
      <c r="L179" s="295"/>
      <c r="M179" s="295"/>
      <c r="N179" s="295">
        <f>N178</f>
        <v>12</v>
      </c>
      <c r="O179" s="295"/>
      <c r="P179" s="295"/>
      <c r="Q179" s="295"/>
      <c r="R179" s="295"/>
      <c r="S179" s="295"/>
      <c r="T179" s="295"/>
      <c r="U179" s="295"/>
      <c r="V179" s="295"/>
      <c r="W179" s="295"/>
      <c r="X179" s="295"/>
      <c r="Y179" s="411">
        <f>Y178</f>
        <v>0</v>
      </c>
      <c r="Z179" s="411">
        <f>Z178</f>
        <v>6.4052938541225915E-2</v>
      </c>
      <c r="AA179" s="411">
        <f t="shared" ref="AA179:AL179" si="46">AA178</f>
        <v>0.93594706145877427</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f>'7.  Persistence Report'!AR41</f>
        <v>123968.39219651751</v>
      </c>
      <c r="E181" s="295">
        <f>'7.  Persistence Report'!AS41</f>
        <v>123968.39219651754</v>
      </c>
      <c r="F181" s="295">
        <f>'7.  Persistence Report'!AT41</f>
        <v>123968.39219651754</v>
      </c>
      <c r="G181" s="295">
        <f>'7.  Persistence Report'!AU41</f>
        <v>93169.133517483977</v>
      </c>
      <c r="H181" s="295">
        <f>'7.  Persistence Report'!AV41</f>
        <v>93169.133517483977</v>
      </c>
      <c r="I181" s="295">
        <f>'7.  Persistence Report'!AW41</f>
        <v>16691.179508701152</v>
      </c>
      <c r="J181" s="295">
        <f>'7.  Persistence Report'!AX41</f>
        <v>16691.179508701152</v>
      </c>
      <c r="K181" s="295">
        <f>'7.  Persistence Report'!AY41</f>
        <v>16548.931644745899</v>
      </c>
      <c r="L181" s="295">
        <f>'7.  Persistence Report'!AZ41</f>
        <v>16548.931644745899</v>
      </c>
      <c r="M181" s="295">
        <f>'7.  Persistence Report'!BA41</f>
        <v>16548.931644745899</v>
      </c>
      <c r="N181" s="295">
        <v>12</v>
      </c>
      <c r="O181" s="295">
        <f>'7.  Persistence Report'!M41</f>
        <v>33.625511361085657</v>
      </c>
      <c r="P181" s="295">
        <f>'7.  Persistence Report'!N41</f>
        <v>33.625511361085657</v>
      </c>
      <c r="Q181" s="295">
        <f>'7.  Persistence Report'!O41</f>
        <v>33.625511361085657</v>
      </c>
      <c r="R181" s="295">
        <f>'7.  Persistence Report'!P41</f>
        <v>26.277695559492606</v>
      </c>
      <c r="S181" s="295">
        <f>'7.  Persistence Report'!Q41</f>
        <v>26.277695559492606</v>
      </c>
      <c r="T181" s="295">
        <f>'7.  Persistence Report'!R41</f>
        <v>4.4738857252281639</v>
      </c>
      <c r="U181" s="295">
        <f>'7.  Persistence Report'!S41</f>
        <v>4.4738857252281639</v>
      </c>
      <c r="V181" s="295">
        <f>'7.  Persistence Report'!T41</f>
        <v>4.3314413213409635</v>
      </c>
      <c r="W181" s="295">
        <f>'7.  Persistence Report'!U41</f>
        <v>4.3314413213409635</v>
      </c>
      <c r="X181" s="295">
        <f>'7.  Persistence Report'!V41</f>
        <v>4.3314413213409635</v>
      </c>
      <c r="Y181" s="415"/>
      <c r="Z181" s="469">
        <f>'3-a.  Rate Class Allocations'!G26</f>
        <v>1</v>
      </c>
      <c r="AA181" s="469">
        <f>'3-a.  Rate Class Allocations'!H26</f>
        <v>0</v>
      </c>
      <c r="AB181" s="415"/>
      <c r="AC181" s="415"/>
      <c r="AD181" s="415"/>
      <c r="AE181" s="415"/>
      <c r="AF181" s="415"/>
      <c r="AG181" s="415"/>
      <c r="AH181" s="415"/>
      <c r="AI181" s="415"/>
      <c r="AJ181" s="415"/>
      <c r="AK181" s="415"/>
      <c r="AL181" s="415"/>
      <c r="AM181" s="296">
        <f>SUM(Y181:AL181)</f>
        <v>1</v>
      </c>
    </row>
    <row r="182" spans="1:39" ht="15" outlineLevel="1">
      <c r="B182" s="294" t="s">
        <v>244</v>
      </c>
      <c r="C182" s="291" t="s">
        <v>163</v>
      </c>
      <c r="D182" s="295">
        <f>'7.  Persistence Report'!AR58</f>
        <v>887.78982288500004</v>
      </c>
      <c r="E182" s="295">
        <f>'7.  Persistence Report'!AS58</f>
        <v>887.78982288500004</v>
      </c>
      <c r="F182" s="295">
        <f>'7.  Persistence Report'!AT58</f>
        <v>887.78982288500004</v>
      </c>
      <c r="G182" s="295">
        <f>'7.  Persistence Report'!AU58</f>
        <v>887.78982288500004</v>
      </c>
      <c r="H182" s="295">
        <f>'7.  Persistence Report'!AV58</f>
        <v>887.78982288500004</v>
      </c>
      <c r="I182" s="295">
        <f>'7.  Persistence Report'!AW58</f>
        <v>237.92767253299999</v>
      </c>
      <c r="J182" s="295">
        <f>'7.  Persistence Report'!AX58</f>
        <v>237.92767253299999</v>
      </c>
      <c r="K182" s="295">
        <f>'7.  Persistence Report'!AY58</f>
        <v>237.92767253299999</v>
      </c>
      <c r="L182" s="295">
        <f>'7.  Persistence Report'!AZ58</f>
        <v>237.92767253299999</v>
      </c>
      <c r="M182" s="295">
        <f>'7.  Persistence Report'!BA58</f>
        <v>237.92767253299999</v>
      </c>
      <c r="N182" s="295">
        <f>N181</f>
        <v>12</v>
      </c>
      <c r="O182" s="765">
        <f>'7.  Persistence Report'!M58</f>
        <v>0.24433126300000002</v>
      </c>
      <c r="P182" s="765">
        <f>'7.  Persistence Report'!N58</f>
        <v>0.24433126300000002</v>
      </c>
      <c r="Q182" s="765">
        <f>'7.  Persistence Report'!O58</f>
        <v>0.24433126300000002</v>
      </c>
      <c r="R182" s="765">
        <f>'7.  Persistence Report'!P58</f>
        <v>0.24433126300000002</v>
      </c>
      <c r="S182" s="765">
        <f>'7.  Persistence Report'!Q58</f>
        <v>0.24433126300000002</v>
      </c>
      <c r="T182" s="765">
        <f>'7.  Persistence Report'!R58</f>
        <v>6.5480779000000003E-2</v>
      </c>
      <c r="U182" s="765">
        <f>'7.  Persistence Report'!S58</f>
        <v>6.5480779000000003E-2</v>
      </c>
      <c r="V182" s="765">
        <f>'7.  Persistence Report'!T58</f>
        <v>6.5480779000000003E-2</v>
      </c>
      <c r="W182" s="765">
        <f>'7.  Persistence Report'!U58</f>
        <v>6.5480779000000003E-2</v>
      </c>
      <c r="X182" s="765">
        <f>'7.  Persistence Report'!V58</f>
        <v>6.5480779000000003E-2</v>
      </c>
      <c r="Y182" s="411">
        <f>Y181</f>
        <v>0</v>
      </c>
      <c r="Z182" s="411">
        <f>Z181</f>
        <v>1</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f>'7.  Persistence Report'!AR43</f>
        <v>50352.508925126152</v>
      </c>
      <c r="E190" s="295">
        <f>'7.  Persistence Report'!AS43</f>
        <v>50352.508925126152</v>
      </c>
      <c r="F190" s="295">
        <f>'7.  Persistence Report'!AT43</f>
        <v>50352.508925126152</v>
      </c>
      <c r="G190" s="295">
        <f>'7.  Persistence Report'!AU43</f>
        <v>50352.508925126152</v>
      </c>
      <c r="H190" s="295">
        <f>'7.  Persistence Report'!AV43</f>
        <v>0</v>
      </c>
      <c r="I190" s="295">
        <f>'7.  Persistence Report'!AW43</f>
        <v>0</v>
      </c>
      <c r="J190" s="295">
        <f>'7.  Persistence Report'!AX43</f>
        <v>0</v>
      </c>
      <c r="K190" s="295">
        <f>'7.  Persistence Report'!AY43</f>
        <v>0</v>
      </c>
      <c r="L190" s="295">
        <f>'7.  Persistence Report'!AZ43</f>
        <v>0</v>
      </c>
      <c r="M190" s="295">
        <f>'7.  Persistence Report'!BA43</f>
        <v>0</v>
      </c>
      <c r="N190" s="295">
        <v>12</v>
      </c>
      <c r="O190" s="295">
        <f>'7.  Persistence Report'!M43</f>
        <v>10.354349259129565</v>
      </c>
      <c r="P190" s="295">
        <f>'7.  Persistence Report'!N43</f>
        <v>10.354349259129565</v>
      </c>
      <c r="Q190" s="295">
        <f>'7.  Persistence Report'!O43</f>
        <v>10.354349259129565</v>
      </c>
      <c r="R190" s="295">
        <f>'7.  Persistence Report'!P43</f>
        <v>10.354349259129565</v>
      </c>
      <c r="S190" s="295">
        <f>'7.  Persistence Report'!Q43</f>
        <v>0</v>
      </c>
      <c r="T190" s="295">
        <f>'7.  Persistence Report'!R43</f>
        <v>0</v>
      </c>
      <c r="U190" s="295">
        <f>'7.  Persistence Report'!S43</f>
        <v>0</v>
      </c>
      <c r="V190" s="295">
        <f>'7.  Persistence Report'!T43</f>
        <v>0</v>
      </c>
      <c r="W190" s="295">
        <f>'7.  Persistence Report'!U43</f>
        <v>0</v>
      </c>
      <c r="X190" s="295">
        <f>'7.  Persistence Report'!V43</f>
        <v>0</v>
      </c>
      <c r="Y190" s="415"/>
      <c r="Z190" s="415">
        <f>'3-a.  Rate Class Allocations'!G28</f>
        <v>1</v>
      </c>
      <c r="AA190" s="415">
        <f>'3-a.  Rate Class Allocations'!H28</f>
        <v>0</v>
      </c>
      <c r="AB190" s="415"/>
      <c r="AC190" s="415"/>
      <c r="AD190" s="415"/>
      <c r="AE190" s="415"/>
      <c r="AF190" s="415"/>
      <c r="AG190" s="415"/>
      <c r="AH190" s="415"/>
      <c r="AI190" s="415"/>
      <c r="AJ190" s="415"/>
      <c r="AK190" s="415"/>
      <c r="AL190" s="415"/>
      <c r="AM190" s="296">
        <f>SUM(Y190:AL190)</f>
        <v>1</v>
      </c>
    </row>
    <row r="191" spans="1:39" ht="15" outlineLevel="1">
      <c r="B191" s="294" t="s">
        <v>244</v>
      </c>
      <c r="C191" s="291" t="s">
        <v>163</v>
      </c>
      <c r="D191" s="295">
        <f>'7.  Persistence Report'!AR72</f>
        <v>1708.1195250000001</v>
      </c>
      <c r="E191" s="295">
        <f>'7.  Persistence Report'!AS72</f>
        <v>1708.1195250000001</v>
      </c>
      <c r="F191" s="295">
        <f>'7.  Persistence Report'!AT72</f>
        <v>1708.1195250000001</v>
      </c>
      <c r="G191" s="295">
        <f>'7.  Persistence Report'!AU72</f>
        <v>1708.1195250000001</v>
      </c>
      <c r="H191" s="295">
        <f>'7.  Persistence Report'!AV72</f>
        <v>0</v>
      </c>
      <c r="I191" s="295">
        <f>'7.  Persistence Report'!AW72</f>
        <v>0</v>
      </c>
      <c r="J191" s="295">
        <f>'7.  Persistence Report'!AX72</f>
        <v>0</v>
      </c>
      <c r="K191" s="295">
        <f>'7.  Persistence Report'!AY72</f>
        <v>0</v>
      </c>
      <c r="L191" s="295">
        <f>'7.  Persistence Report'!AZ72</f>
        <v>0</v>
      </c>
      <c r="M191" s="295">
        <f>'7.  Persistence Report'!BA72</f>
        <v>0</v>
      </c>
      <c r="N191" s="295">
        <f>N190</f>
        <v>12</v>
      </c>
      <c r="O191" s="765">
        <f>'7.  Persistence Report'!M72</f>
        <v>0.34493254499999998</v>
      </c>
      <c r="P191" s="765">
        <f>'7.  Persistence Report'!N72</f>
        <v>0.34493254499999998</v>
      </c>
      <c r="Q191" s="765">
        <f>'7.  Persistence Report'!O72</f>
        <v>0.34493254499999998</v>
      </c>
      <c r="R191" s="765">
        <f>'7.  Persistence Report'!P72</f>
        <v>0.34493254499999998</v>
      </c>
      <c r="S191" s="765">
        <f>'7.  Persistence Report'!Q72</f>
        <v>0</v>
      </c>
      <c r="T191" s="765">
        <f>'7.  Persistence Report'!R72</f>
        <v>0</v>
      </c>
      <c r="U191" s="765">
        <f>'7.  Persistence Report'!S72</f>
        <v>0</v>
      </c>
      <c r="V191" s="765">
        <f>'7.  Persistence Report'!T72</f>
        <v>0</v>
      </c>
      <c r="W191" s="765">
        <f>'7.  Persistence Report'!U72</f>
        <v>0</v>
      </c>
      <c r="X191" s="765">
        <f>'7.  Persistence Report'!V72</f>
        <v>0</v>
      </c>
      <c r="Y191" s="411">
        <f>Y190</f>
        <v>0</v>
      </c>
      <c r="Z191" s="411">
        <f>Z190</f>
        <v>1</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485</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486</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10"/>
      <c r="B218" s="288" t="s">
        <v>14</v>
      </c>
      <c r="C218" s="289"/>
      <c r="D218" s="290"/>
      <c r="E218" s="290"/>
      <c r="F218" s="290"/>
      <c r="G218" s="290"/>
      <c r="H218" s="290"/>
      <c r="I218" s="290"/>
      <c r="J218" s="290"/>
      <c r="K218" s="290"/>
      <c r="L218" s="290"/>
      <c r="M218" s="290"/>
      <c r="N218" s="290"/>
      <c r="O218" s="290"/>
      <c r="P218" s="289"/>
      <c r="Q218" s="289"/>
      <c r="R218" s="289"/>
      <c r="S218" s="289"/>
      <c r="T218" s="289"/>
      <c r="U218" s="289"/>
      <c r="V218" s="289"/>
      <c r="W218" s="289"/>
      <c r="X218" s="289"/>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10"/>
      <c r="B222" s="288" t="s">
        <v>487</v>
      </c>
      <c r="C222" s="289"/>
      <c r="D222" s="290"/>
      <c r="E222" s="290"/>
      <c r="F222" s="290"/>
      <c r="G222" s="290"/>
      <c r="H222" s="290"/>
      <c r="I222" s="290"/>
      <c r="J222" s="290"/>
      <c r="K222" s="290"/>
      <c r="L222" s="290"/>
      <c r="M222" s="290"/>
      <c r="N222" s="290"/>
      <c r="O222" s="290"/>
      <c r="P222" s="289"/>
      <c r="Q222" s="289"/>
      <c r="R222" s="289"/>
      <c r="S222" s="289"/>
      <c r="T222" s="289"/>
      <c r="U222" s="289"/>
      <c r="V222" s="289"/>
      <c r="W222" s="289"/>
      <c r="X222" s="289"/>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10"/>
      <c r="B229" s="288" t="s">
        <v>15</v>
      </c>
      <c r="C229" s="320"/>
      <c r="D229" s="290"/>
      <c r="E229" s="289"/>
      <c r="F229" s="289"/>
      <c r="G229" s="289"/>
      <c r="H229" s="289"/>
      <c r="I229" s="289"/>
      <c r="J229" s="289"/>
      <c r="K229" s="289"/>
      <c r="L229" s="289"/>
      <c r="M229" s="289"/>
      <c r="N229" s="291"/>
      <c r="O229" s="289"/>
      <c r="P229" s="289"/>
      <c r="Q229" s="289"/>
      <c r="R229" s="289"/>
      <c r="S229" s="289"/>
      <c r="T229" s="289"/>
      <c r="U229" s="289"/>
      <c r="V229" s="289"/>
      <c r="W229" s="289"/>
      <c r="X229" s="289"/>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f>'7.  Persistence Report'!AU50</f>
        <v>249.52278976495649</v>
      </c>
      <c r="E233" s="295">
        <f>'7.  Persistence Report'!AV50</f>
        <v>249.52278976495649</v>
      </c>
      <c r="F233" s="295">
        <f>'7.  Persistence Report'!AW50</f>
        <v>249.52278976495649</v>
      </c>
      <c r="G233" s="295">
        <f>'7.  Persistence Report'!AX50</f>
        <v>249.52278976495649</v>
      </c>
      <c r="H233" s="295">
        <f>'7.  Persistence Report'!AY50</f>
        <v>249.52278976495649</v>
      </c>
      <c r="I233" s="295">
        <f>'7.  Persistence Report'!AZ50</f>
        <v>249.52278976495649</v>
      </c>
      <c r="J233" s="295">
        <f>'7.  Persistence Report'!BA50</f>
        <v>249.52278976495649</v>
      </c>
      <c r="K233" s="295">
        <f>'7.  Persistence Report'!BB50</f>
        <v>249.52278976495649</v>
      </c>
      <c r="L233" s="295">
        <f>'7.  Persistence Report'!BC50</f>
        <v>249.52278976495649</v>
      </c>
      <c r="M233" s="295">
        <f>'7.  Persistence Report'!BD50</f>
        <v>0</v>
      </c>
      <c r="N233" s="295">
        <v>12</v>
      </c>
      <c r="O233" s="295">
        <f>'7.  Persistence Report'!M50</f>
        <v>0.25754897302612006</v>
      </c>
      <c r="P233" s="295">
        <f>'7.  Persistence Report'!N50</f>
        <v>0.25754897302612006</v>
      </c>
      <c r="Q233" s="295">
        <f>'7.  Persistence Report'!O50</f>
        <v>0.25754897302612006</v>
      </c>
      <c r="R233" s="295">
        <f>'7.  Persistence Report'!P50</f>
        <v>0.25754897302612006</v>
      </c>
      <c r="S233" s="295">
        <f>'7.  Persistence Report'!Q50</f>
        <v>0.25754897302612006</v>
      </c>
      <c r="T233" s="295">
        <f>'7.  Persistence Report'!R50</f>
        <v>0.25754897302612006</v>
      </c>
      <c r="U233" s="295">
        <f>'7.  Persistence Report'!S50</f>
        <v>0.25754897302612006</v>
      </c>
      <c r="V233" s="295">
        <f>'7.  Persistence Report'!T50</f>
        <v>0.25754897302612006</v>
      </c>
      <c r="W233" s="295">
        <f>'7.  Persistence Report'!U50</f>
        <v>0.25754897302612006</v>
      </c>
      <c r="X233" s="295">
        <f>'7.  Persistence Report'!V50</f>
        <v>0.25754897302612006</v>
      </c>
      <c r="Y233" s="426"/>
      <c r="Z233" s="415">
        <f>'3-a.  Rate Class Allocations'!G29</f>
        <v>1</v>
      </c>
      <c r="AA233" s="415">
        <f>'3-a.  Rate Class Allocations'!H29</f>
        <v>0</v>
      </c>
      <c r="AB233" s="415"/>
      <c r="AC233" s="415"/>
      <c r="AD233" s="415"/>
      <c r="AE233" s="415"/>
      <c r="AF233" s="415"/>
      <c r="AG233" s="415"/>
      <c r="AH233" s="415"/>
      <c r="AI233" s="415"/>
      <c r="AJ233" s="415"/>
      <c r="AK233" s="415"/>
      <c r="AL233" s="415"/>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1</v>
      </c>
      <c r="AA234" s="411">
        <f t="shared" ref="AA234:AL234" si="63">AA233</f>
        <v>0</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75"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488</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9"/>
      <c r="B245" s="288" t="s">
        <v>489</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490</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491</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492</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75">
      <c r="B255" s="327" t="s">
        <v>245</v>
      </c>
      <c r="C255" s="329"/>
      <c r="D255" s="329">
        <f>SUM(D150:D253)</f>
        <v>1004291.2363327699</v>
      </c>
      <c r="E255" s="329"/>
      <c r="F255" s="329"/>
      <c r="G255" s="329"/>
      <c r="H255" s="329"/>
      <c r="I255" s="329"/>
      <c r="J255" s="329"/>
      <c r="K255" s="329"/>
      <c r="L255" s="329"/>
      <c r="M255" s="329"/>
      <c r="N255" s="329"/>
      <c r="O255" s="329">
        <f>SUM(O150:O253)</f>
        <v>237.79878021682893</v>
      </c>
      <c r="P255" s="329"/>
      <c r="Q255" s="329"/>
      <c r="R255" s="329"/>
      <c r="S255" s="329"/>
      <c r="T255" s="329"/>
      <c r="U255" s="329"/>
      <c r="V255" s="329"/>
      <c r="W255" s="329"/>
      <c r="X255" s="329"/>
      <c r="Y255" s="329">
        <f>IF(Y149="kWh",SUMPRODUCT(D150:D253,Y150:Y253))</f>
        <v>193229.08234641855</v>
      </c>
      <c r="Z255" s="329">
        <f>IF(Z149="kWh",SUMPRODUCT(D150:D253,Z150:Z253))</f>
        <v>217769.22330586382</v>
      </c>
      <c r="AA255" s="329">
        <f>IF(AA149="kW",SUMPRODUCT(N150:N253,O150:O253,AA150:AA253),SUMPRODUCT(D150:D253,AA150:AA253))</f>
        <v>1451.9409049134222</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7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1.1599999999999999E-2</v>
      </c>
      <c r="Z258" s="341">
        <f>HLOOKUP(Z$20,'3.  Distribution Rates'!$C$122:$P$133,4,FALSE)</f>
        <v>1.2500000000000001E-2</v>
      </c>
      <c r="AA258" s="341">
        <f>HLOOKUP(AA$20,'3.  Distribution Rates'!$C$122:$P$133,4,FALSE)</f>
        <v>1.6936</v>
      </c>
      <c r="AB258" s="341">
        <f>HLOOKUP(AB$20,'3.  Distribution Rates'!$C$122:$P$133,4,FALSE)</f>
        <v>4.3468999999999998</v>
      </c>
      <c r="AC258" s="341">
        <f>HLOOKUP(AC$20,'3.  Distribution Rates'!$C$122:$P$133,4,FALSE)</f>
        <v>1.11E-2</v>
      </c>
      <c r="AD258" s="341">
        <f>HLOOKUP(AD$20,'3.  Distribution Rates'!$C$122:$P$133,4,FALSE)</f>
        <v>0</v>
      </c>
      <c r="AE258" s="341">
        <f>HLOOKUP(AE$20,'3.  Distribution Rates'!$C$122:$P$133,4,FALSE)</f>
        <v>0</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3381.6779619143545</v>
      </c>
      <c r="Z259" s="378">
        <f t="shared" si="70"/>
        <v>7809.8366207777353</v>
      </c>
      <c r="AA259" s="378">
        <f t="shared" si="70"/>
        <v>435.42455999999993</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11626.939142692088</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2241.4573552184552</v>
      </c>
      <c r="Z260" s="378">
        <f t="shared" si="71"/>
        <v>2722.1152913232982</v>
      </c>
      <c r="AA260" s="379">
        <f t="shared" si="71"/>
        <v>2459.0071165613717</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7422.5797631031255</v>
      </c>
    </row>
    <row r="261" spans="1:41" s="380" customFormat="1" ht="15.75">
      <c r="A261" s="511"/>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5623.1353171328101</v>
      </c>
      <c r="Z261" s="346">
        <f t="shared" ref="Z261:AE261" si="73">SUM(Z259:Z260)</f>
        <v>10531.951912101034</v>
      </c>
      <c r="AA261" s="346">
        <f t="shared" si="73"/>
        <v>2894.4316765613717</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19049.518905795216</v>
      </c>
    </row>
    <row r="262" spans="1:41" s="380" customFormat="1" ht="15.75">
      <c r="A262" s="511"/>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75">
      <c r="A263" s="511"/>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19049.518905795216</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193229.08234641855</v>
      </c>
      <c r="Z265" s="291">
        <f>SUMPRODUCT(E150:E253,Z150:Z253)</f>
        <v>217769.22330586382</v>
      </c>
      <c r="AA265" s="291">
        <f>IF(AA149="kW",SUMPRODUCT(N150:N253,P150:P253,AA150:AA253),SUMPRODUCT(E150:E253,AA150:AA253))</f>
        <v>1451.9409049134222</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193229.08234641855</v>
      </c>
      <c r="Z266" s="291">
        <f>SUMPRODUCT(F150:F253,Z150:Z253)</f>
        <v>217769.22330586382</v>
      </c>
      <c r="AA266" s="291">
        <f>IF(AA149="kW",SUMPRODUCT(N150:N253,Q150:Q253,AA150:AA253),SUMPRODUCT(F150:F253,AA150:AA253))</f>
        <v>1451.9409049134222</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192917.29421873603</v>
      </c>
      <c r="Z267" s="291">
        <f>SUMPRODUCT(G150:G253,Z150:Z253)</f>
        <v>186969.96462683027</v>
      </c>
      <c r="AA267" s="291">
        <f>IF(AA149="kW",SUMPRODUCT(N150:N253,R150:R253,AA150:AA253),SUMPRODUCT(G150:G253,AA150:AA253))</f>
        <v>1451.9409049134222</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161841.14268994931</v>
      </c>
      <c r="Z268" s="291">
        <f>SUMPRODUCT(H150:H253,Z150:Z253)</f>
        <v>134909.33617670412</v>
      </c>
      <c r="AA268" s="291">
        <f>IF(AA149="kW",SUMPRODUCT(N150:N253,S150:S253,AA150:AA253),SUMPRODUCT(H150:H253,AA150:AA253))</f>
        <v>1451.9409049134222</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130179.7400453997</v>
      </c>
      <c r="Z269" s="291">
        <f>SUMPRODUCT(I150:I253,Z150:Z253)</f>
        <v>55432.638933275033</v>
      </c>
      <c r="AA269" s="291">
        <f>IF(AA149="kW",SUMPRODUCT(N150:N253,T150:T253,AA150:AA253),SUMPRODUCT(I150:I253,AA150:AA253))</f>
        <v>1327.4288162383311</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114334.83408737456</v>
      </c>
      <c r="Z270" s="291">
        <f>SUMPRODUCT(J150:J253,Z150:Z253)</f>
        <v>55420.323120003268</v>
      </c>
      <c r="AA270" s="291">
        <f>IF(AA149="kW",SUMPRODUCT(N150:N253,U150:U253,AA150:AA253),SUMPRODUCT(J150:J253,AA150:AA253))</f>
        <v>1326.7591373937371</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114263.41296455133</v>
      </c>
      <c r="Z271" s="291">
        <f>SUMPRODUCT(K150:K253,Z150:Z253)</f>
        <v>55278.07525604801</v>
      </c>
      <c r="AA271" s="291">
        <f>IF(AA149="kW",SUMPRODUCT(N150:N253,V150:V253,AA150:AA253),SUMPRODUCT(K150:K253,AA150:AA253))</f>
        <v>1326.7591373937371</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114263.41296455133</v>
      </c>
      <c r="Z272" s="326">
        <f>SUMPRODUCT(L150:L253,Z150:Z253)</f>
        <v>54988.764449997871</v>
      </c>
      <c r="AA272" s="326">
        <f>IF(AA149="kW",SUMPRODUCT(N150:N253,W150:W253,AA150:AA253),SUMPRODUCT(L150:L253,AA150:AA253))</f>
        <v>1312.3759621037129</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581</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75">
      <c r="B275" s="280" t="s">
        <v>248</v>
      </c>
      <c r="C275" s="281"/>
      <c r="D275" s="592" t="s">
        <v>525</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827" t="s">
        <v>211</v>
      </c>
      <c r="C276" s="829" t="s">
        <v>33</v>
      </c>
      <c r="D276" s="284" t="s">
        <v>421</v>
      </c>
      <c r="E276" s="831" t="s">
        <v>209</v>
      </c>
      <c r="F276" s="832"/>
      <c r="G276" s="832"/>
      <c r="H276" s="832"/>
      <c r="I276" s="832"/>
      <c r="J276" s="832"/>
      <c r="K276" s="832"/>
      <c r="L276" s="832"/>
      <c r="M276" s="833"/>
      <c r="N276" s="837" t="s">
        <v>213</v>
      </c>
      <c r="O276" s="284" t="s">
        <v>422</v>
      </c>
      <c r="P276" s="831" t="s">
        <v>212</v>
      </c>
      <c r="Q276" s="832"/>
      <c r="R276" s="832"/>
      <c r="S276" s="832"/>
      <c r="T276" s="832"/>
      <c r="U276" s="832"/>
      <c r="V276" s="832"/>
      <c r="W276" s="832"/>
      <c r="X276" s="833"/>
      <c r="Y276" s="834" t="s">
        <v>243</v>
      </c>
      <c r="Z276" s="835"/>
      <c r="AA276" s="835"/>
      <c r="AB276" s="835"/>
      <c r="AC276" s="835"/>
      <c r="AD276" s="835"/>
      <c r="AE276" s="835"/>
      <c r="AF276" s="835"/>
      <c r="AG276" s="835"/>
      <c r="AH276" s="835"/>
      <c r="AI276" s="835"/>
      <c r="AJ276" s="835"/>
      <c r="AK276" s="835"/>
      <c r="AL276" s="835"/>
      <c r="AM276" s="836"/>
    </row>
    <row r="277" spans="1:39" ht="60.75" customHeight="1">
      <c r="B277" s="828"/>
      <c r="C277" s="830"/>
      <c r="D277" s="285">
        <v>2013</v>
      </c>
      <c r="E277" s="285">
        <v>2014</v>
      </c>
      <c r="F277" s="285">
        <v>2015</v>
      </c>
      <c r="G277" s="285">
        <v>2016</v>
      </c>
      <c r="H277" s="285">
        <v>2017</v>
      </c>
      <c r="I277" s="285">
        <v>2018</v>
      </c>
      <c r="J277" s="285">
        <v>2019</v>
      </c>
      <c r="K277" s="285">
        <v>2020</v>
      </c>
      <c r="L277" s="285">
        <v>2021</v>
      </c>
      <c r="M277" s="285">
        <v>2022</v>
      </c>
      <c r="N277" s="838"/>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 50 - 4,999 kW</v>
      </c>
      <c r="AB277" s="285" t="str">
        <f>'1.  LRAMVA Summary'!G52</f>
        <v>Street Light</v>
      </c>
      <c r="AC277" s="285" t="str">
        <f>'1.  LRAMVA Summary'!H52</f>
        <v>USL</v>
      </c>
      <c r="AD277" s="285" t="str">
        <f>'1.  LRAMVA Summary'!I52</f>
        <v>Embedded Distributor</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kWh</v>
      </c>
      <c r="AD278" s="291" t="str">
        <f>'1.  LRAMVA Summary'!I53</f>
        <v>kW</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f>'7.  Persistence Report'!AS62+'7.  Persistence Report'!AS69</f>
        <v>13729.214819870298</v>
      </c>
      <c r="E279" s="295">
        <f>'7.  Persistence Report'!AT62+'7.  Persistence Report'!AT69</f>
        <v>13729.214819870298</v>
      </c>
      <c r="F279" s="295">
        <f>'7.  Persistence Report'!AU62+'7.  Persistence Report'!AU69</f>
        <v>13729.214819870298</v>
      </c>
      <c r="G279" s="295">
        <f>'7.  Persistence Report'!AV62+'7.  Persistence Report'!AV69</f>
        <v>13729.214819870298</v>
      </c>
      <c r="H279" s="295">
        <f>'7.  Persistence Report'!AW62+'7.  Persistence Report'!AW69</f>
        <v>9504.6735363403623</v>
      </c>
      <c r="I279" s="295">
        <f>'7.  Persistence Report'!AX62+'7.  Persistence Report'!AX69</f>
        <v>0</v>
      </c>
      <c r="J279" s="295">
        <f>'7.  Persistence Report'!AY62+'7.  Persistence Report'!AY69</f>
        <v>0</v>
      </c>
      <c r="K279" s="295">
        <f>'7.  Persistence Report'!AZ62+'7.  Persistence Report'!AZ69</f>
        <v>0</v>
      </c>
      <c r="L279" s="295">
        <f>'7.  Persistence Report'!BA62+'7.  Persistence Report'!BA69</f>
        <v>0</v>
      </c>
      <c r="M279" s="295">
        <f>'7.  Persistence Report'!BB62+'7.  Persistence Report'!BB69</f>
        <v>0</v>
      </c>
      <c r="N279" s="291"/>
      <c r="O279" s="295">
        <f>'7.  Persistence Report'!N62+'7.  Persistence Report'!N69</f>
        <v>1.9803448265408572</v>
      </c>
      <c r="P279" s="295">
        <f>'7.  Persistence Report'!O62+'7.  Persistence Report'!O69</f>
        <v>1.9803448265408572</v>
      </c>
      <c r="Q279" s="295">
        <f>'7.  Persistence Report'!P62+'7.  Persistence Report'!P69</f>
        <v>1.9803448265408572</v>
      </c>
      <c r="R279" s="295">
        <f>'7.  Persistence Report'!Q62+'7.  Persistence Report'!Q69</f>
        <v>1.9803448265408572</v>
      </c>
      <c r="S279" s="295">
        <f>'7.  Persistence Report'!R62+'7.  Persistence Report'!R69</f>
        <v>1.3968904682669931</v>
      </c>
      <c r="T279" s="295">
        <f>'7.  Persistence Report'!S62+'7.  Persistence Report'!S69</f>
        <v>0</v>
      </c>
      <c r="U279" s="295">
        <f>'7.  Persistence Report'!T62+'7.  Persistence Report'!T69</f>
        <v>0</v>
      </c>
      <c r="V279" s="295">
        <f>'7.  Persistence Report'!U62+'7.  Persistence Report'!U69</f>
        <v>0</v>
      </c>
      <c r="W279" s="295">
        <f>'7.  Persistence Report'!V62+'7.  Persistence Report'!V69</f>
        <v>0</v>
      </c>
      <c r="X279" s="295">
        <f>'7.  Persistence Report'!W62+'7.  Persistence Report'!W69</f>
        <v>0</v>
      </c>
      <c r="Y279" s="410">
        <v>1</v>
      </c>
      <c r="Z279" s="410"/>
      <c r="AA279" s="410"/>
      <c r="AB279" s="410"/>
      <c r="AC279" s="410"/>
      <c r="AD279" s="410"/>
      <c r="AE279" s="410"/>
      <c r="AF279" s="410"/>
      <c r="AG279" s="410"/>
      <c r="AH279" s="410"/>
      <c r="AI279" s="410"/>
      <c r="AJ279" s="410"/>
      <c r="AK279" s="410"/>
      <c r="AL279" s="410"/>
      <c r="AM279" s="296">
        <f>SUM(Y279:AL279)</f>
        <v>1</v>
      </c>
    </row>
    <row r="280" spans="1:39" ht="1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75"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f>'7.  Persistence Report'!AS61</f>
        <v>5911.038047</v>
      </c>
      <c r="E282" s="295">
        <f>'7.  Persistence Report'!AT61</f>
        <v>5911.038047</v>
      </c>
      <c r="F282" s="295">
        <f>'7.  Persistence Report'!AU61</f>
        <v>5911.038047</v>
      </c>
      <c r="G282" s="295">
        <f>'7.  Persistence Report'!AV61</f>
        <v>5911.038047</v>
      </c>
      <c r="H282" s="295">
        <f>'7.  Persistence Report'!AW61</f>
        <v>0</v>
      </c>
      <c r="I282" s="295">
        <f>'7.  Persistence Report'!AX61</f>
        <v>0</v>
      </c>
      <c r="J282" s="295">
        <f>'7.  Persistence Report'!AY61</f>
        <v>0</v>
      </c>
      <c r="K282" s="295">
        <f>'7.  Persistence Report'!AZ61</f>
        <v>0</v>
      </c>
      <c r="L282" s="295">
        <f>'7.  Persistence Report'!BA61</f>
        <v>0</v>
      </c>
      <c r="M282" s="295">
        <f>'7.  Persistence Report'!BB61</f>
        <v>0</v>
      </c>
      <c r="N282" s="291"/>
      <c r="O282" s="295">
        <f>'7.  Persistence Report'!N61</f>
        <v>3.315105585</v>
      </c>
      <c r="P282" s="295">
        <f>'7.  Persistence Report'!O61</f>
        <v>3.315105585</v>
      </c>
      <c r="Q282" s="295">
        <f>'7.  Persistence Report'!P61</f>
        <v>3.315105585</v>
      </c>
      <c r="R282" s="295">
        <f>'7.  Persistence Report'!Q61</f>
        <v>3.315105585</v>
      </c>
      <c r="S282" s="295">
        <f>'7.  Persistence Report'!R61</f>
        <v>0</v>
      </c>
      <c r="T282" s="295">
        <f>'7.  Persistence Report'!S61</f>
        <v>0</v>
      </c>
      <c r="U282" s="295">
        <f>'7.  Persistence Report'!T61</f>
        <v>0</v>
      </c>
      <c r="V282" s="295">
        <f>'7.  Persistence Report'!U61</f>
        <v>0</v>
      </c>
      <c r="W282" s="295">
        <f>'7.  Persistence Report'!V61</f>
        <v>0</v>
      </c>
      <c r="X282" s="295">
        <f>'7.  Persistence Report'!W61</f>
        <v>0</v>
      </c>
      <c r="Y282" s="410">
        <v>1</v>
      </c>
      <c r="Z282" s="410"/>
      <c r="AA282" s="410"/>
      <c r="AB282" s="410"/>
      <c r="AC282" s="410"/>
      <c r="AD282" s="410"/>
      <c r="AE282" s="410"/>
      <c r="AF282" s="410"/>
      <c r="AG282" s="410"/>
      <c r="AH282" s="410"/>
      <c r="AI282" s="410"/>
      <c r="AJ282" s="410"/>
      <c r="AK282" s="410"/>
      <c r="AL282" s="410"/>
      <c r="AM282" s="296">
        <f>SUM(Y282:AL282)</f>
        <v>1</v>
      </c>
    </row>
    <row r="283" spans="1:39" ht="1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1</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75"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f>'7.  Persistence Report'!AS64</f>
        <v>66990.575928988997</v>
      </c>
      <c r="E285" s="295">
        <f>'7.  Persistence Report'!AT64</f>
        <v>66990.575928988997</v>
      </c>
      <c r="F285" s="295">
        <f>'7.  Persistence Report'!AU64</f>
        <v>66990.575928988997</v>
      </c>
      <c r="G285" s="295">
        <f>'7.  Persistence Report'!AV64</f>
        <v>66990.575928988997</v>
      </c>
      <c r="H285" s="295">
        <f>'7.  Persistence Report'!AW64</f>
        <v>66990.575928988997</v>
      </c>
      <c r="I285" s="295">
        <f>'7.  Persistence Report'!AX64</f>
        <v>66990.575928988997</v>
      </c>
      <c r="J285" s="295">
        <f>'7.  Persistence Report'!AY64</f>
        <v>66990.575928988997</v>
      </c>
      <c r="K285" s="295">
        <f>'7.  Persistence Report'!AZ64</f>
        <v>66990.575928988997</v>
      </c>
      <c r="L285" s="295">
        <f>'7.  Persistence Report'!BA64</f>
        <v>66990.575928988997</v>
      </c>
      <c r="M285" s="295">
        <f>'7.  Persistence Report'!BB64</f>
        <v>66990.575928988997</v>
      </c>
      <c r="N285" s="291"/>
      <c r="O285" s="295">
        <f>'7.  Persistence Report'!N64</f>
        <v>38.877597268999999</v>
      </c>
      <c r="P285" s="295">
        <f>'7.  Persistence Report'!O64</f>
        <v>38.877597268999999</v>
      </c>
      <c r="Q285" s="295">
        <f>'7.  Persistence Report'!P64</f>
        <v>38.877597268999999</v>
      </c>
      <c r="R285" s="295">
        <f>'7.  Persistence Report'!Q64</f>
        <v>38.877597268999999</v>
      </c>
      <c r="S285" s="295">
        <f>'7.  Persistence Report'!R64</f>
        <v>38.877597268999999</v>
      </c>
      <c r="T285" s="295">
        <f>'7.  Persistence Report'!S64</f>
        <v>38.877597268999999</v>
      </c>
      <c r="U285" s="295">
        <f>'7.  Persistence Report'!T64</f>
        <v>38.877597268999999</v>
      </c>
      <c r="V285" s="295">
        <f>'7.  Persistence Report'!U64</f>
        <v>38.877597268999999</v>
      </c>
      <c r="W285" s="295">
        <f>'7.  Persistence Report'!V64</f>
        <v>38.877597268999999</v>
      </c>
      <c r="X285" s="295">
        <f>'7.  Persistence Report'!W64</f>
        <v>38.877597268999999</v>
      </c>
      <c r="Y285" s="410">
        <v>1</v>
      </c>
      <c r="Z285" s="410"/>
      <c r="AA285" s="410"/>
      <c r="AB285" s="410"/>
      <c r="AC285" s="410"/>
      <c r="AD285" s="410"/>
      <c r="AE285" s="410"/>
      <c r="AF285" s="410"/>
      <c r="AG285" s="410"/>
      <c r="AH285" s="410"/>
      <c r="AI285" s="410"/>
      <c r="AJ285" s="410"/>
      <c r="AK285" s="410"/>
      <c r="AL285" s="410"/>
      <c r="AM285" s="296">
        <f>SUM(Y285:AL285)</f>
        <v>1</v>
      </c>
    </row>
    <row r="286" spans="1:39" ht="15" outlineLevel="1">
      <c r="B286" s="294" t="s">
        <v>249</v>
      </c>
      <c r="C286" s="291" t="s">
        <v>163</v>
      </c>
      <c r="D286" s="295">
        <f>'7.  Persistence Report'!AS85</f>
        <v>1257.7989729000001</v>
      </c>
      <c r="E286" s="295">
        <f>'7.  Persistence Report'!AT85</f>
        <v>1257.7989729000001</v>
      </c>
      <c r="F286" s="295">
        <f>'7.  Persistence Report'!AU85</f>
        <v>1257.7989729000001</v>
      </c>
      <c r="G286" s="295">
        <f>'7.  Persistence Report'!AV85</f>
        <v>1257.7989729000001</v>
      </c>
      <c r="H286" s="295">
        <f>'7.  Persistence Report'!AW85</f>
        <v>1257.7989729000001</v>
      </c>
      <c r="I286" s="295">
        <f>'7.  Persistence Report'!AX85</f>
        <v>1257.7989729000001</v>
      </c>
      <c r="J286" s="295">
        <f>'7.  Persistence Report'!AY85</f>
        <v>1257.7989729000001</v>
      </c>
      <c r="K286" s="295">
        <f>'7.  Persistence Report'!AZ85</f>
        <v>1257.7989729000001</v>
      </c>
      <c r="L286" s="295">
        <f>'7.  Persistence Report'!BA85</f>
        <v>1257.7989729000001</v>
      </c>
      <c r="M286" s="295">
        <f>'7.  Persistence Report'!BB85</f>
        <v>1257.7989729000001</v>
      </c>
      <c r="N286" s="468"/>
      <c r="O286" s="295">
        <f>'7.  Persistence Report'!N85</f>
        <v>0.79055738799999997</v>
      </c>
      <c r="P286" s="295">
        <f>'7.  Persistence Report'!O85</f>
        <v>0.79055738799999997</v>
      </c>
      <c r="Q286" s="295">
        <f>'7.  Persistence Report'!P85</f>
        <v>0.79055738799999997</v>
      </c>
      <c r="R286" s="295">
        <f>'7.  Persistence Report'!Q85</f>
        <v>0.79055738799999997</v>
      </c>
      <c r="S286" s="295">
        <f>'7.  Persistence Report'!R85</f>
        <v>0.79055738799999997</v>
      </c>
      <c r="T286" s="295">
        <f>'7.  Persistence Report'!S85</f>
        <v>0.79055738799999997</v>
      </c>
      <c r="U286" s="295">
        <f>'7.  Persistence Report'!T85</f>
        <v>0.79055738799999997</v>
      </c>
      <c r="V286" s="295">
        <f>'7.  Persistence Report'!U85</f>
        <v>0.79055738799999997</v>
      </c>
      <c r="W286" s="295">
        <f>'7.  Persistence Report'!V85</f>
        <v>0.79055738799999997</v>
      </c>
      <c r="X286" s="295">
        <f>'7.  Persistence Report'!W85</f>
        <v>0.79055738799999997</v>
      </c>
      <c r="Y286" s="411">
        <f>Y285</f>
        <v>1</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f>'7.  Persistence Report'!AS60</f>
        <v>17567.057494744</v>
      </c>
      <c r="E288" s="295">
        <f>'7.  Persistence Report'!AT60</f>
        <v>17567.057494744</v>
      </c>
      <c r="F288" s="295">
        <f>'7.  Persistence Report'!AU60</f>
        <v>16890.095516915</v>
      </c>
      <c r="G288" s="295">
        <f>'7.  Persistence Report'!AV60</f>
        <v>14309.396359901</v>
      </c>
      <c r="H288" s="295">
        <f>'7.  Persistence Report'!AW60</f>
        <v>14309.396359901</v>
      </c>
      <c r="I288" s="295">
        <f>'7.  Persistence Report'!AX60</f>
        <v>14309.396359901</v>
      </c>
      <c r="J288" s="295">
        <f>'7.  Persistence Report'!AY60</f>
        <v>14309.396359901</v>
      </c>
      <c r="K288" s="295">
        <f>'7.  Persistence Report'!AZ60</f>
        <v>14297.470979887999</v>
      </c>
      <c r="L288" s="295">
        <f>'7.  Persistence Report'!BA60</f>
        <v>10396.664550222</v>
      </c>
      <c r="M288" s="295">
        <f>'7.  Persistence Report'!BB60</f>
        <v>10396.664550222</v>
      </c>
      <c r="N288" s="291"/>
      <c r="O288" s="295">
        <f>'7.  Persistence Report'!N60</f>
        <v>1.1773995669999999</v>
      </c>
      <c r="P288" s="295">
        <f>'7.  Persistence Report'!O60</f>
        <v>1.1773995669999999</v>
      </c>
      <c r="Q288" s="295">
        <f>'7.  Persistence Report'!P60</f>
        <v>1.1349017219999999</v>
      </c>
      <c r="R288" s="295">
        <f>'7.  Persistence Report'!Q60</f>
        <v>0.97289239900000002</v>
      </c>
      <c r="S288" s="295">
        <f>'7.  Persistence Report'!R60</f>
        <v>0.97289239900000002</v>
      </c>
      <c r="T288" s="295">
        <f>'7.  Persistence Report'!S60</f>
        <v>0.97289239900000002</v>
      </c>
      <c r="U288" s="295">
        <f>'7.  Persistence Report'!T60</f>
        <v>0.97289239900000002</v>
      </c>
      <c r="V288" s="295">
        <f>'7.  Persistence Report'!U60</f>
        <v>0.97153105500000003</v>
      </c>
      <c r="W288" s="295">
        <f>'7.  Persistence Report'!V60</f>
        <v>0.72664896300000004</v>
      </c>
      <c r="X288" s="295">
        <f>'7.  Persistence Report'!W60</f>
        <v>0.72664896300000004</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249</v>
      </c>
      <c r="C289" s="291" t="s">
        <v>163</v>
      </c>
      <c r="D289" s="295">
        <f>'7.  Persistence Report'!AS83</f>
        <v>54</v>
      </c>
      <c r="E289" s="295">
        <f>'7.  Persistence Report'!AT83</f>
        <v>54</v>
      </c>
      <c r="F289" s="295">
        <f>'7.  Persistence Report'!AU83</f>
        <v>51</v>
      </c>
      <c r="G289" s="295">
        <f>'7.  Persistence Report'!AV83</f>
        <v>44</v>
      </c>
      <c r="H289" s="295">
        <f>'7.  Persistence Report'!AW83</f>
        <v>44</v>
      </c>
      <c r="I289" s="295">
        <f>'7.  Persistence Report'!AX83</f>
        <v>44</v>
      </c>
      <c r="J289" s="295">
        <f>'7.  Persistence Report'!AY83</f>
        <v>44</v>
      </c>
      <c r="K289" s="295">
        <f>'7.  Persistence Report'!AZ83</f>
        <v>44</v>
      </c>
      <c r="L289" s="295">
        <f>'7.  Persistence Report'!BA83</f>
        <v>37</v>
      </c>
      <c r="M289" s="295">
        <f>'7.  Persistence Report'!BB83</f>
        <v>37</v>
      </c>
      <c r="N289" s="468"/>
      <c r="O289" s="765">
        <f>'7.  Persistence Report'!N83</f>
        <v>4.0000000000000001E-3</v>
      </c>
      <c r="P289" s="765">
        <f>'7.  Persistence Report'!O83</f>
        <v>4.0000000000000001E-3</v>
      </c>
      <c r="Q289" s="765">
        <f>'7.  Persistence Report'!P83</f>
        <v>4.0000000000000001E-3</v>
      </c>
      <c r="R289" s="765">
        <f>'7.  Persistence Report'!Q83</f>
        <v>3.0000000000000001E-3</v>
      </c>
      <c r="S289" s="765">
        <f>'7.  Persistence Report'!R83</f>
        <v>3.0000000000000001E-3</v>
      </c>
      <c r="T289" s="765">
        <f>'7.  Persistence Report'!S83</f>
        <v>3.0000000000000001E-3</v>
      </c>
      <c r="U289" s="765">
        <f>'7.  Persistence Report'!T83</f>
        <v>3.0000000000000001E-3</v>
      </c>
      <c r="V289" s="765">
        <f>'7.  Persistence Report'!U83</f>
        <v>3.0000000000000001E-3</v>
      </c>
      <c r="W289" s="765">
        <f>'7.  Persistence Report'!V83</f>
        <v>3.0000000000000001E-3</v>
      </c>
      <c r="X289" s="765">
        <f>'7.  Persistence Report'!W83</f>
        <v>3.0000000000000001E-3</v>
      </c>
      <c r="Y289" s="411">
        <f>Y288</f>
        <v>1</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f>'7.  Persistence Report'!AS63</f>
        <v>39156.198184936002</v>
      </c>
      <c r="E291" s="295">
        <f>'7.  Persistence Report'!AT63</f>
        <v>39156.198184936002</v>
      </c>
      <c r="F291" s="295">
        <f>'7.  Persistence Report'!AU63</f>
        <v>36796.942964039998</v>
      </c>
      <c r="G291" s="295">
        <f>'7.  Persistence Report'!AV63</f>
        <v>28745.403746389002</v>
      </c>
      <c r="H291" s="295">
        <f>'7.  Persistence Report'!AW63</f>
        <v>28745.403746389002</v>
      </c>
      <c r="I291" s="295">
        <f>'7.  Persistence Report'!AX63</f>
        <v>28745.403746389002</v>
      </c>
      <c r="J291" s="295">
        <f>'7.  Persistence Report'!AY63</f>
        <v>28745.403746389002</v>
      </c>
      <c r="K291" s="295">
        <f>'7.  Persistence Report'!AZ63</f>
        <v>28711.528753887</v>
      </c>
      <c r="L291" s="295">
        <f>'7.  Persistence Report'!BA63</f>
        <v>24144.727566698999</v>
      </c>
      <c r="M291" s="295">
        <f>'7.  Persistence Report'!BB63</f>
        <v>24144.727566698999</v>
      </c>
      <c r="N291" s="291"/>
      <c r="O291" s="295">
        <f>'7.  Persistence Report'!N63</f>
        <v>2.6977948719999998</v>
      </c>
      <c r="P291" s="295">
        <f>'7.  Persistence Report'!O63</f>
        <v>2.6977948719999998</v>
      </c>
      <c r="Q291" s="295">
        <f>'7.  Persistence Report'!P63</f>
        <v>2.5496872019999999</v>
      </c>
      <c r="R291" s="295">
        <f>'7.  Persistence Report'!Q63</f>
        <v>2.0442333170000002</v>
      </c>
      <c r="S291" s="295">
        <f>'7.  Persistence Report'!R63</f>
        <v>2.0442333170000002</v>
      </c>
      <c r="T291" s="295">
        <f>'7.  Persistence Report'!S63</f>
        <v>2.0442333170000002</v>
      </c>
      <c r="U291" s="295">
        <f>'7.  Persistence Report'!T63</f>
        <v>2.0442333170000002</v>
      </c>
      <c r="V291" s="295">
        <f>'7.  Persistence Report'!U63</f>
        <v>2.0403663079999999</v>
      </c>
      <c r="W291" s="295">
        <f>'7.  Persistence Report'!V63</f>
        <v>1.7536748639999999</v>
      </c>
      <c r="X291" s="295">
        <f>'7.  Persistence Report'!W63</f>
        <v>1.7536748639999999</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484</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c r="E303" s="295"/>
      <c r="F303" s="295"/>
      <c r="G303" s="295"/>
      <c r="H303" s="295"/>
      <c r="I303" s="295"/>
      <c r="J303" s="295"/>
      <c r="K303" s="295"/>
      <c r="L303" s="295"/>
      <c r="M303" s="295"/>
      <c r="N303" s="291"/>
      <c r="O303" s="295"/>
      <c r="P303" s="295"/>
      <c r="Q303" s="295"/>
      <c r="R303" s="295"/>
      <c r="S303" s="295"/>
      <c r="T303" s="295"/>
      <c r="U303" s="295"/>
      <c r="V303" s="295"/>
      <c r="W303" s="295"/>
      <c r="X303" s="295"/>
      <c r="Y303" s="410"/>
      <c r="Z303" s="410"/>
      <c r="AA303" s="410"/>
      <c r="AB303" s="410"/>
      <c r="AC303" s="410"/>
      <c r="AD303" s="410"/>
      <c r="AE303" s="410"/>
      <c r="AF303" s="410"/>
      <c r="AG303" s="410"/>
      <c r="AH303" s="410"/>
      <c r="AI303" s="410"/>
      <c r="AJ303" s="410"/>
      <c r="AK303" s="410"/>
      <c r="AL303" s="410"/>
      <c r="AM303" s="296">
        <f>SUM(Y303:AL303)</f>
        <v>0</v>
      </c>
    </row>
    <row r="304" spans="1:39" ht="1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0</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f>'7.  Persistence Report'!AS57</f>
        <v>882770.99154525995</v>
      </c>
      <c r="E307" s="295">
        <f>'7.  Persistence Report'!AT57</f>
        <v>882770.99154525995</v>
      </c>
      <c r="F307" s="295">
        <f>'7.  Persistence Report'!AU57</f>
        <v>882770.99154525995</v>
      </c>
      <c r="G307" s="295">
        <f>'7.  Persistence Report'!AV57</f>
        <v>882770.99154525995</v>
      </c>
      <c r="H307" s="295">
        <f>'7.  Persistence Report'!AW57</f>
        <v>870478.94714025804</v>
      </c>
      <c r="I307" s="295">
        <f>'7.  Persistence Report'!AX57</f>
        <v>853338.86731519096</v>
      </c>
      <c r="J307" s="295">
        <f>'7.  Persistence Report'!AY57</f>
        <v>853338.86731519096</v>
      </c>
      <c r="K307" s="295">
        <f>'7.  Persistence Report'!AZ57</f>
        <v>844299.36169195396</v>
      </c>
      <c r="L307" s="295">
        <f>'7.  Persistence Report'!BA57</f>
        <v>832052.50358621404</v>
      </c>
      <c r="M307" s="295">
        <f>'7.  Persistence Report'!BB57</f>
        <v>707105.50739288202</v>
      </c>
      <c r="N307" s="295">
        <v>12</v>
      </c>
      <c r="O307" s="295">
        <f>'7.  Persistence Report'!N57</f>
        <v>119.810687633</v>
      </c>
      <c r="P307" s="295">
        <f>'7.  Persistence Report'!O57</f>
        <v>119.810687633</v>
      </c>
      <c r="Q307" s="295">
        <f>'7.  Persistence Report'!P57</f>
        <v>119.810687633</v>
      </c>
      <c r="R307" s="295">
        <f>'7.  Persistence Report'!Q57</f>
        <v>119.810687633</v>
      </c>
      <c r="S307" s="295">
        <f>'7.  Persistence Report'!R57</f>
        <v>115.886966714</v>
      </c>
      <c r="T307" s="295">
        <f>'7.  Persistence Report'!S57</f>
        <v>112.883988973</v>
      </c>
      <c r="U307" s="295">
        <f>'7.  Persistence Report'!T57</f>
        <v>112.883988973</v>
      </c>
      <c r="V307" s="295">
        <f>'7.  Persistence Report'!U57</f>
        <v>112.883988973</v>
      </c>
      <c r="W307" s="295">
        <f>'7.  Persistence Report'!V57</f>
        <v>110.569867855</v>
      </c>
      <c r="X307" s="295">
        <f>'7.  Persistence Report'!W57</f>
        <v>88.678893467999998</v>
      </c>
      <c r="Y307" s="415"/>
      <c r="Z307" s="503">
        <f>'3-a.  Rate Class Allocations'!G32</f>
        <v>0.15109273666005862</v>
      </c>
      <c r="AA307" s="503">
        <f>'3-a.  Rate Class Allocations'!H32</f>
        <v>0.84890726333994138</v>
      </c>
      <c r="AB307" s="503"/>
      <c r="AC307" s="415"/>
      <c r="AD307" s="415"/>
      <c r="AE307" s="415"/>
      <c r="AF307" s="415"/>
      <c r="AG307" s="415"/>
      <c r="AH307" s="415"/>
      <c r="AI307" s="415"/>
      <c r="AJ307" s="415"/>
      <c r="AK307" s="415"/>
      <c r="AL307" s="415"/>
      <c r="AM307" s="296">
        <f>SUM(Y307:AL307)</f>
        <v>1</v>
      </c>
    </row>
    <row r="308" spans="1:39" ht="15" outlineLevel="1">
      <c r="B308" s="294" t="s">
        <v>249</v>
      </c>
      <c r="C308" s="291" t="s">
        <v>163</v>
      </c>
      <c r="D308" s="295">
        <f>'7.  Persistence Report'!AS75</f>
        <v>16934.80256</v>
      </c>
      <c r="E308" s="295">
        <f>'7.  Persistence Report'!AT75</f>
        <v>16934.80256</v>
      </c>
      <c r="F308" s="295">
        <f>'7.  Persistence Report'!AU75</f>
        <v>16934.80256</v>
      </c>
      <c r="G308" s="295">
        <f>'7.  Persistence Report'!AV75</f>
        <v>16934.80256</v>
      </c>
      <c r="H308" s="295">
        <f>'7.  Persistence Report'!AW75</f>
        <v>16934.80256</v>
      </c>
      <c r="I308" s="295">
        <f>'7.  Persistence Report'!AX75</f>
        <v>15917.778329999999</v>
      </c>
      <c r="J308" s="295">
        <f>'7.  Persistence Report'!AY75</f>
        <v>15917.778329999999</v>
      </c>
      <c r="K308" s="295">
        <f>'7.  Persistence Report'!AZ75</f>
        <v>15917.778329999999</v>
      </c>
      <c r="L308" s="295">
        <f>'7.  Persistence Report'!BA75</f>
        <v>15917.778329999999</v>
      </c>
      <c r="M308" s="295">
        <f>'7.  Persistence Report'!BB75</f>
        <v>8503.9200290000008</v>
      </c>
      <c r="N308" s="295">
        <f>N307</f>
        <v>12</v>
      </c>
      <c r="O308" s="295">
        <f>'7.  Persistence Report'!N75</f>
        <v>2.5740025740000001</v>
      </c>
      <c r="P308" s="295">
        <f>'7.  Persistence Report'!O75</f>
        <v>2.5740025740000001</v>
      </c>
      <c r="Q308" s="295">
        <f>'7.  Persistence Report'!P75</f>
        <v>2.5740025740000001</v>
      </c>
      <c r="R308" s="295">
        <f>'7.  Persistence Report'!Q75</f>
        <v>2.5740025740000001</v>
      </c>
      <c r="S308" s="295">
        <f>'7.  Persistence Report'!R75</f>
        <v>2.5740025740000001</v>
      </c>
      <c r="T308" s="295">
        <f>'7.  Persistence Report'!S75</f>
        <v>2.4194201400000002</v>
      </c>
      <c r="U308" s="295">
        <f>'7.  Persistence Report'!T75</f>
        <v>2.4194201400000002</v>
      </c>
      <c r="V308" s="295">
        <f>'7.  Persistence Report'!U75</f>
        <v>2.4194201400000002</v>
      </c>
      <c r="W308" s="295">
        <f>'7.  Persistence Report'!V75</f>
        <v>2.4194201400000002</v>
      </c>
      <c r="X308" s="295">
        <f>'7.  Persistence Report'!W75</f>
        <v>1.2925519480000001</v>
      </c>
      <c r="Y308" s="411">
        <f>Y307</f>
        <v>0</v>
      </c>
      <c r="Z308" s="411">
        <f>Z307</f>
        <v>0.15109273666005862</v>
      </c>
      <c r="AA308" s="411">
        <f t="shared" ref="AA308:AL308" si="86">AA307</f>
        <v>0.84890726333994138</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f>'7.  Persistence Report'!AS59</f>
        <v>187834.72316582</v>
      </c>
      <c r="E310" s="295">
        <f>'7.  Persistence Report'!AT59</f>
        <v>187834.72316582</v>
      </c>
      <c r="F310" s="295">
        <f>'7.  Persistence Report'!AU59</f>
        <v>163853.08325175001</v>
      </c>
      <c r="G310" s="295">
        <f>'7.  Persistence Report'!AV59</f>
        <v>117904.602214296</v>
      </c>
      <c r="H310" s="295">
        <f>'7.  Persistence Report'!AW59</f>
        <v>40973.837364366002</v>
      </c>
      <c r="I310" s="295">
        <f>'7.  Persistence Report'!AX59</f>
        <v>40973.837364366002</v>
      </c>
      <c r="J310" s="295">
        <f>'7.  Persistence Report'!AY59</f>
        <v>40973.837364366002</v>
      </c>
      <c r="K310" s="295">
        <f>'7.  Persistence Report'!AZ59</f>
        <v>40973.837364366002</v>
      </c>
      <c r="L310" s="295">
        <f>'7.  Persistence Report'!BA59</f>
        <v>40973.837364366002</v>
      </c>
      <c r="M310" s="295">
        <f>'7.  Persistence Report'!BB59</f>
        <v>40973.837364366002</v>
      </c>
      <c r="N310" s="295">
        <v>12</v>
      </c>
      <c r="O310" s="295">
        <f>'7.  Persistence Report'!N59</f>
        <v>52.318886319000001</v>
      </c>
      <c r="P310" s="295">
        <f>'7.  Persistence Report'!O59</f>
        <v>52.318886319000001</v>
      </c>
      <c r="Q310" s="295">
        <f>'7.  Persistence Report'!P59</f>
        <v>46.123599056000003</v>
      </c>
      <c r="R310" s="295">
        <f>'7.  Persistence Report'!Q59</f>
        <v>34.144241260999998</v>
      </c>
      <c r="S310" s="295">
        <f>'7.  Persistence Report'!R59</f>
        <v>10.804612437999999</v>
      </c>
      <c r="T310" s="295">
        <f>'7.  Persistence Report'!S59</f>
        <v>10.804612437999999</v>
      </c>
      <c r="U310" s="295">
        <f>'7.  Persistence Report'!T59</f>
        <v>10.804612437999999</v>
      </c>
      <c r="V310" s="295">
        <f>'7.  Persistence Report'!U59</f>
        <v>10.804612437999999</v>
      </c>
      <c r="W310" s="295">
        <f>'7.  Persistence Report'!V59</f>
        <v>10.804612437999999</v>
      </c>
      <c r="X310" s="295">
        <f>'7.  Persistence Report'!W59</f>
        <v>10.804612437999999</v>
      </c>
      <c r="Y310" s="415"/>
      <c r="Z310" s="503">
        <f>'3-a.  Rate Class Allocations'!G31</f>
        <v>1</v>
      </c>
      <c r="AA310" s="503">
        <f>'3-a.  Rate Class Allocations'!H31</f>
        <v>0</v>
      </c>
      <c r="AB310" s="415"/>
      <c r="AC310" s="415"/>
      <c r="AD310" s="415"/>
      <c r="AE310" s="415"/>
      <c r="AF310" s="415"/>
      <c r="AG310" s="415"/>
      <c r="AH310" s="415"/>
      <c r="AI310" s="415"/>
      <c r="AJ310" s="415"/>
      <c r="AK310" s="415"/>
      <c r="AL310" s="415"/>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1</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15"/>
      <c r="Z319" s="415"/>
      <c r="AA319" s="503"/>
      <c r="AB319" s="415"/>
      <c r="AC319" s="415"/>
      <c r="AD319" s="415"/>
      <c r="AE319" s="415"/>
      <c r="AF319" s="415"/>
      <c r="AG319" s="415"/>
      <c r="AH319" s="415"/>
      <c r="AI319" s="415"/>
      <c r="AJ319" s="415"/>
      <c r="AK319" s="415"/>
      <c r="AL319" s="415"/>
      <c r="AM319" s="296">
        <f>SUM(Y319:AL319)</f>
        <v>0</v>
      </c>
    </row>
    <row r="320" spans="1:39" ht="15" outlineLevel="1">
      <c r="B320" s="294" t="s">
        <v>249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Z319</f>
        <v>0</v>
      </c>
      <c r="AA320" s="411">
        <f t="shared" ref="AA320:AL320" si="90">AA319</f>
        <v>0</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485</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486</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f>'3-a.  Rate Class Allocations'!G33</f>
        <v>0</v>
      </c>
      <c r="AA338" s="415">
        <f>'3-a.  Rate Class Allocations'!H33</f>
        <v>1</v>
      </c>
      <c r="AB338" s="415"/>
      <c r="AC338" s="469"/>
      <c r="AD338" s="415"/>
      <c r="AE338" s="415"/>
      <c r="AF338" s="415"/>
      <c r="AG338" s="415"/>
      <c r="AH338" s="415"/>
      <c r="AI338" s="415"/>
      <c r="AJ338" s="415"/>
      <c r="AK338" s="415"/>
      <c r="AL338" s="415"/>
      <c r="AM338" s="296">
        <f>SUM(Y338:AL338)</f>
        <v>1</v>
      </c>
    </row>
    <row r="339" spans="1:39" ht="15" outlineLevel="1">
      <c r="B339" s="294" t="s">
        <v>249</v>
      </c>
      <c r="C339" s="291" t="s">
        <v>163</v>
      </c>
      <c r="D339" s="295">
        <f>'7.  Persistence Report'!AS93</f>
        <v>10467.69231</v>
      </c>
      <c r="E339" s="295">
        <f>'7.  Persistence Report'!AT93</f>
        <v>10467.69231</v>
      </c>
      <c r="F339" s="295">
        <f>'7.  Persistence Report'!AU93</f>
        <v>10467.69231</v>
      </c>
      <c r="G339" s="295">
        <f>'7.  Persistence Report'!AV93</f>
        <v>0</v>
      </c>
      <c r="H339" s="295">
        <f>'7.  Persistence Report'!AW93</f>
        <v>0</v>
      </c>
      <c r="I339" s="295">
        <f>'7.  Persistence Report'!AX93</f>
        <v>0</v>
      </c>
      <c r="J339" s="295">
        <f>'7.  Persistence Report'!AY93</f>
        <v>0</v>
      </c>
      <c r="K339" s="295">
        <f>'7.  Persistence Report'!AZ93</f>
        <v>0</v>
      </c>
      <c r="L339" s="295">
        <f>'7.  Persistence Report'!BA93</f>
        <v>0</v>
      </c>
      <c r="M339" s="295">
        <f>'7.  Persistence Report'!BB93</f>
        <v>0</v>
      </c>
      <c r="N339" s="295">
        <f>N338</f>
        <v>12</v>
      </c>
      <c r="O339" s="765">
        <f>'7.  Persistence Report'!N93</f>
        <v>0.17749799999999999</v>
      </c>
      <c r="P339" s="765">
        <f>'7.  Persistence Report'!O93</f>
        <v>0.17749799999999999</v>
      </c>
      <c r="Q339" s="765">
        <f>'7.  Persistence Report'!P93</f>
        <v>0.17749799999999999</v>
      </c>
      <c r="R339" s="765">
        <f>'7.  Persistence Report'!Q93</f>
        <v>0</v>
      </c>
      <c r="S339" s="765">
        <f>'7.  Persistence Report'!R93</f>
        <v>0</v>
      </c>
      <c r="T339" s="765">
        <f>'7.  Persistence Report'!S93</f>
        <v>0</v>
      </c>
      <c r="U339" s="765">
        <f>'7.  Persistence Report'!T93</f>
        <v>0</v>
      </c>
      <c r="V339" s="765">
        <f>'7.  Persistence Report'!U93</f>
        <v>0</v>
      </c>
      <c r="W339" s="765">
        <f>'7.  Persistence Report'!V93</f>
        <v>0</v>
      </c>
      <c r="X339" s="765">
        <f>'7.  Persistence Report'!W93</f>
        <v>0</v>
      </c>
      <c r="Y339" s="411">
        <f>Y338</f>
        <v>0</v>
      </c>
      <c r="Z339" s="411">
        <f>Z338</f>
        <v>0</v>
      </c>
      <c r="AA339" s="411">
        <f t="shared" ref="AA339:AL339" si="96">AA338</f>
        <v>1</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10"/>
      <c r="B347" s="288" t="s">
        <v>14</v>
      </c>
      <c r="C347" s="289"/>
      <c r="D347" s="290"/>
      <c r="E347" s="290"/>
      <c r="F347" s="290"/>
      <c r="G347" s="290"/>
      <c r="H347" s="290"/>
      <c r="I347" s="290"/>
      <c r="J347" s="290"/>
      <c r="K347" s="290"/>
      <c r="L347" s="290"/>
      <c r="M347" s="290"/>
      <c r="N347" s="290"/>
      <c r="O347" s="290"/>
      <c r="P347" s="289"/>
      <c r="Q347" s="289"/>
      <c r="R347" s="289"/>
      <c r="S347" s="289"/>
      <c r="T347" s="289"/>
      <c r="U347" s="289"/>
      <c r="V347" s="289"/>
      <c r="W347" s="289"/>
      <c r="X347" s="289"/>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c r="E348" s="295"/>
      <c r="F348" s="295"/>
      <c r="G348" s="295"/>
      <c r="H348" s="295"/>
      <c r="I348" s="295"/>
      <c r="J348" s="295"/>
      <c r="K348" s="295"/>
      <c r="L348" s="295"/>
      <c r="M348" s="295"/>
      <c r="N348" s="291"/>
      <c r="O348" s="295"/>
      <c r="P348" s="295"/>
      <c r="Q348" s="295"/>
      <c r="R348" s="295"/>
      <c r="S348" s="295"/>
      <c r="T348" s="295"/>
      <c r="U348" s="295"/>
      <c r="V348" s="295"/>
      <c r="W348" s="295"/>
      <c r="X348" s="295"/>
      <c r="Y348" s="470"/>
      <c r="Z348" s="410"/>
      <c r="AA348" s="410"/>
      <c r="AB348" s="410"/>
      <c r="AC348" s="410"/>
      <c r="AD348" s="410"/>
      <c r="AE348" s="410"/>
      <c r="AF348" s="410"/>
      <c r="AG348" s="410"/>
      <c r="AH348" s="410"/>
      <c r="AI348" s="410"/>
      <c r="AJ348" s="410"/>
      <c r="AK348" s="410"/>
      <c r="AL348" s="410"/>
      <c r="AM348" s="296">
        <f>SUM(Y348:AL348)</f>
        <v>0</v>
      </c>
    </row>
    <row r="349" spans="1:39" ht="15" outlineLevel="1">
      <c r="B349" s="294" t="s">
        <v>249</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0</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10"/>
      <c r="B351" s="288" t="s">
        <v>487</v>
      </c>
      <c r="C351" s="289"/>
      <c r="D351" s="290"/>
      <c r="E351" s="290"/>
      <c r="F351" s="290"/>
      <c r="G351" s="290"/>
      <c r="H351" s="290"/>
      <c r="I351" s="290"/>
      <c r="J351" s="290"/>
      <c r="K351" s="290"/>
      <c r="L351" s="290"/>
      <c r="M351" s="290"/>
      <c r="N351" s="290"/>
      <c r="O351" s="290"/>
      <c r="P351" s="289"/>
      <c r="Q351" s="289"/>
      <c r="R351" s="289"/>
      <c r="S351" s="289"/>
      <c r="T351" s="289"/>
      <c r="U351" s="289"/>
      <c r="V351" s="289"/>
      <c r="W351" s="289"/>
      <c r="X351" s="289"/>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10"/>
      <c r="B358" s="288" t="s">
        <v>15</v>
      </c>
      <c r="C358" s="320"/>
      <c r="D358" s="290"/>
      <c r="E358" s="289"/>
      <c r="F358" s="289"/>
      <c r="G358" s="289"/>
      <c r="H358" s="289"/>
      <c r="I358" s="289"/>
      <c r="J358" s="289"/>
      <c r="K358" s="289"/>
      <c r="L358" s="289"/>
      <c r="M358" s="289"/>
      <c r="N358" s="291"/>
      <c r="O358" s="289"/>
      <c r="P358" s="289"/>
      <c r="Q358" s="289"/>
      <c r="R358" s="289"/>
      <c r="S358" s="289"/>
      <c r="T358" s="289"/>
      <c r="U358" s="289"/>
      <c r="V358" s="289"/>
      <c r="W358" s="289"/>
      <c r="X358" s="289"/>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75"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488</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9"/>
      <c r="B374" s="288" t="s">
        <v>489</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490</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491</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492</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75">
      <c r="B384" s="327" t="s">
        <v>250</v>
      </c>
      <c r="C384" s="329"/>
      <c r="D384" s="329">
        <f>SUM(D279:D382)</f>
        <v>1242674.0930295193</v>
      </c>
      <c r="E384" s="329"/>
      <c r="F384" s="329"/>
      <c r="G384" s="329"/>
      <c r="H384" s="329"/>
      <c r="I384" s="329"/>
      <c r="J384" s="329"/>
      <c r="K384" s="329"/>
      <c r="L384" s="329"/>
      <c r="M384" s="329"/>
      <c r="N384" s="329"/>
      <c r="O384" s="329">
        <f>SUM(O279:O382)</f>
        <v>223.72387403354085</v>
      </c>
      <c r="P384" s="329"/>
      <c r="Q384" s="329"/>
      <c r="R384" s="329"/>
      <c r="S384" s="329"/>
      <c r="T384" s="329"/>
      <c r="U384" s="329"/>
      <c r="V384" s="329"/>
      <c r="W384" s="329"/>
      <c r="X384" s="329"/>
      <c r="Y384" s="329">
        <f>IF(Y278="kWh",SUMPRODUCT(D279:D382,Y279:Y382))</f>
        <v>144665.8834484393</v>
      </c>
      <c r="Z384" s="329">
        <f>IF(Z278="kWh",SUMPRODUCT(D279:D382,Z279:Z382))</f>
        <v>323773.73378609499</v>
      </c>
      <c r="AA384" s="329">
        <f>IF(AA278="kW",SUMPRODUCT(N279:N382,O279:O382,AA279:AA382),SUMPRODUCT(D279:D382,AA279:AA382))</f>
        <v>1248.8490052599707</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7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0</v>
      </c>
      <c r="Z385" s="328">
        <f>HLOOKUP(Z277,'2. LRAMVA Threshold'!$B$42:$Q$53,5,FALSE)</f>
        <v>0</v>
      </c>
      <c r="AA385" s="328">
        <f>HLOOKUP(AA277,'2. LRAMVA Threshold'!$B$42:$Q$53,5,FALSE)</f>
        <v>0</v>
      </c>
      <c r="AB385" s="328">
        <f>HLOOKUP(AB277,'2. LRAMVA Threshold'!$B$42:$Q$53,5,FALSE)</f>
        <v>0</v>
      </c>
      <c r="AC385" s="328">
        <f>HLOOKUP(AC277,'2. LRAMVA Threshold'!$B$42:$Q$53,5,FALSE)</f>
        <v>0</v>
      </c>
      <c r="AD385" s="328">
        <f>HLOOKUP(AD277,'2. LRAMVA Threshold'!$B$42:$Q$53,5,FALSE)</f>
        <v>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1.17E-2</v>
      </c>
      <c r="Z387" s="341">
        <f>HLOOKUP(Z$20,'3.  Distribution Rates'!$C$122:$P$133,5,FALSE)</f>
        <v>1.2699999999999999E-2</v>
      </c>
      <c r="AA387" s="341">
        <f>HLOOKUP(AA$20,'3.  Distribution Rates'!$C$122:$P$133,5,FALSE)</f>
        <v>1.7153</v>
      </c>
      <c r="AB387" s="341">
        <f>HLOOKUP(AB$20,'3.  Distribution Rates'!$C$122:$P$133,5,FALSE)</f>
        <v>4.7760999999999996</v>
      </c>
      <c r="AC387" s="341">
        <f>HLOOKUP(AC$20,'3.  Distribution Rates'!$C$122:$P$133,5,FALSE)</f>
        <v>1.12E-2</v>
      </c>
      <c r="AD387" s="341">
        <f>HLOOKUP(AD$20,'3.  Distribution Rates'!$C$122:$P$133,5,FALSE)</f>
        <v>0</v>
      </c>
      <c r="AE387" s="341">
        <f>HLOOKUP(AE$20,'3.  Distribution Rates'!$C$122:$P$133,5,FALSE)</f>
        <v>0</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3410.830358137754</v>
      </c>
      <c r="Z388" s="378">
        <f t="shared" si="110"/>
        <v>7934.7940067101781</v>
      </c>
      <c r="AA388" s="378">
        <f t="shared" si="110"/>
        <v>441.00362999999993</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11786.627994847931</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2260.7802634530972</v>
      </c>
      <c r="Z389" s="378">
        <f t="shared" si="111"/>
        <v>2765.6691359844704</v>
      </c>
      <c r="AA389" s="378">
        <f t="shared" si="111"/>
        <v>2490.5142341979931</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7516.9636336355616</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1692.5908363467399</v>
      </c>
      <c r="Z390" s="378">
        <f t="shared" ref="Z390:AE390" si="112">Z384*Z387</f>
        <v>4111.9264190834065</v>
      </c>
      <c r="AA390" s="378">
        <f t="shared" si="112"/>
        <v>2142.1506987224279</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7946.6679541525737</v>
      </c>
    </row>
    <row r="391" spans="1:41" s="380" customFormat="1" ht="15.75">
      <c r="A391" s="511"/>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7364.2014579375909</v>
      </c>
      <c r="Z391" s="346">
        <f>SUM(Z388:Z390)</f>
        <v>14812.389561778054</v>
      </c>
      <c r="AA391" s="346">
        <f t="shared" ref="AA391:AE391" si="114">SUM(AA388:AA390)</f>
        <v>5073.6685629204203</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27250.259582636067</v>
      </c>
    </row>
    <row r="392" spans="1:41" s="380" customFormat="1" ht="15.75">
      <c r="A392" s="511"/>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0</v>
      </c>
      <c r="Z392" s="347">
        <f t="shared" si="116"/>
        <v>0</v>
      </c>
      <c r="AA392" s="347">
        <f t="shared" si="116"/>
        <v>0</v>
      </c>
      <c r="AB392" s="347">
        <f t="shared" si="116"/>
        <v>0</v>
      </c>
      <c r="AC392" s="347">
        <f t="shared" si="116"/>
        <v>0</v>
      </c>
      <c r="AD392" s="347">
        <f t="shared" si="116"/>
        <v>0</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0</v>
      </c>
    </row>
    <row r="393" spans="1:41" ht="15.75" customHeight="1">
      <c r="A393" s="511"/>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27250.259582636067</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144665.8834484393</v>
      </c>
      <c r="Z395" s="291">
        <f>SUMPRODUCT(E279:E382,Z279:Z382)</f>
        <v>323773.73378609499</v>
      </c>
      <c r="AA395" s="291">
        <f>IF(AA278="kW",SUMPRODUCT(N279:N382,P279:P382,AA279:AA382),SUMPRODUCT(E279:E382,AA279:AA382))</f>
        <v>1248.8490052599707</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141626.6662497143</v>
      </c>
      <c r="Z396" s="291">
        <f>SUMPRODUCT(F279:F382,Z279:Z382)</f>
        <v>299792.09387202503</v>
      </c>
      <c r="AA396" s="291">
        <f>IF(AA278="kW",SUMPRODUCT(N279:N382,Q279:Q382,AA279:AA382),SUMPRODUCT(F279:F382,AA279:AA382))</f>
        <v>1248.8490052599707</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130987.4278750493</v>
      </c>
      <c r="Z397" s="291">
        <f>SUMPRODUCT(G279:G382,Z279:Z382)</f>
        <v>253843.61283457099</v>
      </c>
      <c r="AA397" s="291">
        <f>IF(AA278="kW",SUMPRODUCT(N279:N382,R279:R382,AA279:AA382),SUMPRODUCT(G279:G382,AA279:AA382))</f>
        <v>1246.7190292599707</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120851.84854451935</v>
      </c>
      <c r="Z398" s="291">
        <f>SUMPRODUCT(H279:H382,Z279:Z382)</f>
        <v>175055.60935634229</v>
      </c>
      <c r="AA398" s="291">
        <f>IF(AA278="kW",SUMPRODUCT(N279:N382,S279:S382,AA279:AA382),SUMPRODUCT(H279:H382,AA279:AA382))</f>
        <v>1206.7485270104751</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111347.17500817899</v>
      </c>
      <c r="Z399" s="291">
        <f>SUMPRODUCT(I279:I382,Z279:Z382)</f>
        <v>172312.20281484071</v>
      </c>
      <c r="AA399" s="291">
        <f>IF(AA278="kW",SUMPRODUCT(N279:N382,T279:T382,AA279:AA382),SUMPRODUCT(I279:I382,AA279:AA382))</f>
        <v>1174.5828178065899</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111347.17500817899</v>
      </c>
      <c r="Z400" s="291">
        <f>SUMPRODUCT(J279:J382,Z279:Z382)</f>
        <v>172312.20281484071</v>
      </c>
      <c r="AA400" s="291">
        <f>IF(AA278="kW",SUMPRODUCT(N279:N382,U279:U382,AA279:AA382),SUMPRODUCT(J279:J382,AA279:AA382))</f>
        <v>1174.5828178065899</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111301.374635664</v>
      </c>
      <c r="Z401" s="326">
        <f>SUMPRODUCT(K279:K382,Z279:Z382)</f>
        <v>170946.39917217186</v>
      </c>
      <c r="AA401" s="326">
        <f>IF(AA278="kW",SUMPRODUCT(N279:N382,V279:V382,AA279:AA382),SUMPRODUCT(K279:K382,AA279:AA382))</f>
        <v>1174.5828178065899</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581</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75">
      <c r="B404" s="280" t="s">
        <v>258</v>
      </c>
      <c r="C404" s="281"/>
      <c r="D404" s="590" t="s">
        <v>520</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827" t="s">
        <v>211</v>
      </c>
      <c r="C405" s="829" t="s">
        <v>33</v>
      </c>
      <c r="D405" s="284" t="s">
        <v>421</v>
      </c>
      <c r="E405" s="831" t="s">
        <v>209</v>
      </c>
      <c r="F405" s="832"/>
      <c r="G405" s="832"/>
      <c r="H405" s="832"/>
      <c r="I405" s="832"/>
      <c r="J405" s="832"/>
      <c r="K405" s="832"/>
      <c r="L405" s="832"/>
      <c r="M405" s="833"/>
      <c r="N405" s="837" t="s">
        <v>213</v>
      </c>
      <c r="O405" s="284" t="s">
        <v>422</v>
      </c>
      <c r="P405" s="831" t="s">
        <v>212</v>
      </c>
      <c r="Q405" s="832"/>
      <c r="R405" s="832"/>
      <c r="S405" s="832"/>
      <c r="T405" s="832"/>
      <c r="U405" s="832"/>
      <c r="V405" s="832"/>
      <c r="W405" s="832"/>
      <c r="X405" s="833"/>
      <c r="Y405" s="834" t="s">
        <v>243</v>
      </c>
      <c r="Z405" s="835"/>
      <c r="AA405" s="835"/>
      <c r="AB405" s="835"/>
      <c r="AC405" s="835"/>
      <c r="AD405" s="835"/>
      <c r="AE405" s="835"/>
      <c r="AF405" s="835"/>
      <c r="AG405" s="835"/>
      <c r="AH405" s="835"/>
      <c r="AI405" s="835"/>
      <c r="AJ405" s="835"/>
      <c r="AK405" s="835"/>
      <c r="AL405" s="835"/>
      <c r="AM405" s="836"/>
    </row>
    <row r="406" spans="1:40" ht="45.75" customHeight="1">
      <c r="B406" s="828"/>
      <c r="C406" s="830"/>
      <c r="D406" s="285">
        <v>2014</v>
      </c>
      <c r="E406" s="285">
        <v>2015</v>
      </c>
      <c r="F406" s="285">
        <v>2016</v>
      </c>
      <c r="G406" s="285">
        <v>2017</v>
      </c>
      <c r="H406" s="285">
        <v>2018</v>
      </c>
      <c r="I406" s="285">
        <v>2019</v>
      </c>
      <c r="J406" s="285">
        <v>2020</v>
      </c>
      <c r="K406" s="285">
        <v>2021</v>
      </c>
      <c r="L406" s="285">
        <v>2022</v>
      </c>
      <c r="M406" s="285">
        <v>2023</v>
      </c>
      <c r="N406" s="838"/>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 50 - 4,999 kW</v>
      </c>
      <c r="AB406" s="285" t="str">
        <f>'1.  LRAMVA Summary'!G52</f>
        <v>Street Light</v>
      </c>
      <c r="AC406" s="285" t="str">
        <f>'1.  LRAMVA Summary'!H52</f>
        <v>USL</v>
      </c>
      <c r="AD406" s="285" t="str">
        <f>'1.  LRAMVA Summary'!I52</f>
        <v>Embedded Distributor</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kWh</v>
      </c>
      <c r="AD407" s="291" t="str">
        <f>'1.  LRAMVA Summary'!I53</f>
        <v>kW</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f>'7.  Persistence Report'!AT78+'7.  Persistence Report'!AT79+'7.  Persistence Report'!AT80+'7.  Persistence Report'!AT81</f>
        <v>12736.119126666748</v>
      </c>
      <c r="E408" s="295">
        <f>'7.  Persistence Report'!AU78+'7.  Persistence Report'!AU79+'7.  Persistence Report'!AU80+'7.  Persistence Report'!AU81</f>
        <v>12736.119126666748</v>
      </c>
      <c r="F408" s="295">
        <f>'7.  Persistence Report'!AV78+'7.  Persistence Report'!AV79+'7.  Persistence Report'!AV80+'7.  Persistence Report'!AV81</f>
        <v>12736.119126666748</v>
      </c>
      <c r="G408" s="295">
        <f>'7.  Persistence Report'!AW78+'7.  Persistence Report'!AW79+'7.  Persistence Report'!AW80+'7.  Persistence Report'!AW81</f>
        <v>12527.303033466749</v>
      </c>
      <c r="H408" s="295">
        <f>'7.  Persistence Report'!AX78+'7.  Persistence Report'!AX79+'7.  Persistence Report'!AX80+'7.  Persistence Report'!AX81</f>
        <v>8173.4093079970035</v>
      </c>
      <c r="I408" s="295">
        <f>'7.  Persistence Report'!AY78+'7.  Persistence Report'!AY79+'7.  Persistence Report'!AY80+'7.  Persistence Report'!AY81</f>
        <v>0</v>
      </c>
      <c r="J408" s="295">
        <f>'7.  Persistence Report'!AZ78+'7.  Persistence Report'!AZ79+'7.  Persistence Report'!AZ80+'7.  Persistence Report'!AZ81</f>
        <v>0</v>
      </c>
      <c r="K408" s="295">
        <f>'7.  Persistence Report'!BA78+'7.  Persistence Report'!BA79+'7.  Persistence Report'!BA80+'7.  Persistence Report'!BA81</f>
        <v>0</v>
      </c>
      <c r="L408" s="295">
        <f>'7.  Persistence Report'!BB78+'7.  Persistence Report'!BB79+'7.  Persistence Report'!BB80+'7.  Persistence Report'!BB81</f>
        <v>0</v>
      </c>
      <c r="M408" s="295">
        <f>'7.  Persistence Report'!BC78+'7.  Persistence Report'!BC79+'7.  Persistence Report'!BC80+'7.  Persistence Report'!BC81</f>
        <v>0</v>
      </c>
      <c r="N408" s="291"/>
      <c r="O408" s="295">
        <f>'7.  Persistence Report'!O78+'7.  Persistence Report'!O79+'7.  Persistence Report'!O80+'7.  Persistence Report'!O81</f>
        <v>2.1694304153191313</v>
      </c>
      <c r="P408" s="295">
        <f>'7.  Persistence Report'!P78+'7.  Persistence Report'!P79+'7.  Persistence Report'!P80+'7.  Persistence Report'!P81</f>
        <v>2.1694304153191313</v>
      </c>
      <c r="Q408" s="295">
        <f>'7.  Persistence Report'!Q78+'7.  Persistence Report'!Q79+'7.  Persistence Report'!Q80+'7.  Persistence Report'!Q81</f>
        <v>2.1694304153191313</v>
      </c>
      <c r="R408" s="295">
        <f>'7.  Persistence Report'!R78+'7.  Persistence Report'!R79+'7.  Persistence Report'!R80+'7.  Persistence Report'!R81</f>
        <v>1.9359218203191313</v>
      </c>
      <c r="S408" s="295">
        <f>'7.  Persistence Report'!S78+'7.  Persistence Report'!S79+'7.  Persistence Report'!S80+'7.  Persistence Report'!S81</f>
        <v>1.2011981729057852</v>
      </c>
      <c r="T408" s="295">
        <f>'7.  Persistence Report'!T78+'7.  Persistence Report'!T79+'7.  Persistence Report'!T80+'7.  Persistence Report'!T81</f>
        <v>0</v>
      </c>
      <c r="U408" s="295">
        <f>'7.  Persistence Report'!U78+'7.  Persistence Report'!U79+'7.  Persistence Report'!U80+'7.  Persistence Report'!U81</f>
        <v>0</v>
      </c>
      <c r="V408" s="295">
        <f>'7.  Persistence Report'!V78+'7.  Persistence Report'!V79+'7.  Persistence Report'!V80+'7.  Persistence Report'!V81</f>
        <v>0</v>
      </c>
      <c r="W408" s="295">
        <f>'7.  Persistence Report'!W78+'7.  Persistence Report'!W79+'7.  Persistence Report'!W80+'7.  Persistence Report'!W81</f>
        <v>0</v>
      </c>
      <c r="X408" s="295">
        <f>'7.  Persistence Report'!X78+'7.  Persistence Report'!X79+'7.  Persistence Report'!X80+'7.  Persistence Report'!X81</f>
        <v>0</v>
      </c>
      <c r="Y408" s="470">
        <v>1</v>
      </c>
      <c r="Z408" s="410"/>
      <c r="AA408" s="410"/>
      <c r="AB408" s="410"/>
      <c r="AC408" s="410"/>
      <c r="AD408" s="410"/>
      <c r="AE408" s="410"/>
      <c r="AF408" s="410"/>
      <c r="AG408" s="410"/>
      <c r="AH408" s="410"/>
      <c r="AI408" s="410"/>
      <c r="AJ408" s="410"/>
      <c r="AK408" s="410"/>
      <c r="AL408" s="410"/>
      <c r="AM408" s="296">
        <f>SUM(Y408:AL408)</f>
        <v>1</v>
      </c>
    </row>
    <row r="409" spans="1:40" ht="1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75"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f>'7.  Persistence Report'!AT77</f>
        <v>3694.39878</v>
      </c>
      <c r="E411" s="295">
        <f>'7.  Persistence Report'!AU77</f>
        <v>3694.39878</v>
      </c>
      <c r="F411" s="295">
        <f>'7.  Persistence Report'!AV77</f>
        <v>3694.39878</v>
      </c>
      <c r="G411" s="295">
        <f>'7.  Persistence Report'!AW77</f>
        <v>3694.39878</v>
      </c>
      <c r="H411" s="295">
        <f>'7.  Persistence Report'!AX77</f>
        <v>0</v>
      </c>
      <c r="I411" s="295">
        <f>'7.  Persistence Report'!AY77</f>
        <v>0</v>
      </c>
      <c r="J411" s="295">
        <f>'7.  Persistence Report'!AZ77</f>
        <v>0</v>
      </c>
      <c r="K411" s="295">
        <f>'7.  Persistence Report'!BA77</f>
        <v>0</v>
      </c>
      <c r="L411" s="295">
        <f>'7.  Persistence Report'!BB77</f>
        <v>0</v>
      </c>
      <c r="M411" s="295">
        <f>'7.  Persistence Report'!BC77</f>
        <v>0</v>
      </c>
      <c r="N411" s="291"/>
      <c r="O411" s="295">
        <f>'7.  Persistence Report'!O77</f>
        <v>2.0719409899999999</v>
      </c>
      <c r="P411" s="295">
        <f>'7.  Persistence Report'!P77</f>
        <v>2.0719409899999999</v>
      </c>
      <c r="Q411" s="295">
        <f>'7.  Persistence Report'!Q77</f>
        <v>2.0719409899999999</v>
      </c>
      <c r="R411" s="295">
        <f>'7.  Persistence Report'!R77</f>
        <v>2.0719409899999999</v>
      </c>
      <c r="S411" s="295">
        <f>'7.  Persistence Report'!S77</f>
        <v>0</v>
      </c>
      <c r="T411" s="295">
        <f>'7.  Persistence Report'!T77</f>
        <v>0</v>
      </c>
      <c r="U411" s="295">
        <f>'7.  Persistence Report'!U77</f>
        <v>0</v>
      </c>
      <c r="V411" s="295">
        <f>'7.  Persistence Report'!V77</f>
        <v>0</v>
      </c>
      <c r="W411" s="295">
        <f>'7.  Persistence Report'!W77</f>
        <v>0</v>
      </c>
      <c r="X411" s="295">
        <f>'7.  Persistence Report'!X77</f>
        <v>0</v>
      </c>
      <c r="Y411" s="470">
        <v>1</v>
      </c>
      <c r="Z411" s="410"/>
      <c r="AA411" s="410"/>
      <c r="AB411" s="410"/>
      <c r="AC411" s="410"/>
      <c r="AD411" s="410"/>
      <c r="AE411" s="410"/>
      <c r="AF411" s="410"/>
      <c r="AG411" s="410"/>
      <c r="AH411" s="410"/>
      <c r="AI411" s="410"/>
      <c r="AJ411" s="410"/>
      <c r="AK411" s="410"/>
      <c r="AL411" s="410"/>
      <c r="AM411" s="296">
        <f>SUM(Y411:AL411)</f>
        <v>1</v>
      </c>
    </row>
    <row r="412" spans="1:40" ht="1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75"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f>'7.  Persistence Report'!AT86</f>
        <v>101187.12697659999</v>
      </c>
      <c r="E414" s="295">
        <f>'7.  Persistence Report'!AU86</f>
        <v>101187.12697659999</v>
      </c>
      <c r="F414" s="295">
        <f>'7.  Persistence Report'!AV86</f>
        <v>101187.12697659999</v>
      </c>
      <c r="G414" s="295">
        <f>'7.  Persistence Report'!AW86</f>
        <v>101187.12697659999</v>
      </c>
      <c r="H414" s="295">
        <f>'7.  Persistence Report'!AX86</f>
        <v>101187.12697659999</v>
      </c>
      <c r="I414" s="295">
        <f>'7.  Persistence Report'!AY86</f>
        <v>101187.12697659999</v>
      </c>
      <c r="J414" s="295">
        <f>'7.  Persistence Report'!AZ86</f>
        <v>101187.12697659999</v>
      </c>
      <c r="K414" s="295">
        <f>'7.  Persistence Report'!BA86</f>
        <v>101187.12697659999</v>
      </c>
      <c r="L414" s="295">
        <f>'7.  Persistence Report'!BB86</f>
        <v>101187.12697659999</v>
      </c>
      <c r="M414" s="295">
        <f>'7.  Persistence Report'!BC86</f>
        <v>101187.12697659999</v>
      </c>
      <c r="N414" s="291"/>
      <c r="O414" s="295">
        <f>'7.  Persistence Report'!O86</f>
        <v>55.289930536</v>
      </c>
      <c r="P414" s="295">
        <f>'7.  Persistence Report'!P86</f>
        <v>55.289930536</v>
      </c>
      <c r="Q414" s="295">
        <f>'7.  Persistence Report'!Q86</f>
        <v>55.289930536</v>
      </c>
      <c r="R414" s="295">
        <f>'7.  Persistence Report'!R86</f>
        <v>55.289930536</v>
      </c>
      <c r="S414" s="295">
        <f>'7.  Persistence Report'!S86</f>
        <v>55.289930536</v>
      </c>
      <c r="T414" s="295">
        <f>'7.  Persistence Report'!T86</f>
        <v>55.289930536</v>
      </c>
      <c r="U414" s="295">
        <f>'7.  Persistence Report'!U86</f>
        <v>55.289930536</v>
      </c>
      <c r="V414" s="295">
        <f>'7.  Persistence Report'!V86</f>
        <v>55.289930536</v>
      </c>
      <c r="W414" s="295">
        <f>'7.  Persistence Report'!W86</f>
        <v>55.289930536</v>
      </c>
      <c r="X414" s="295">
        <f>'7.  Persistence Report'!X86</f>
        <v>55.289930536</v>
      </c>
      <c r="Y414" s="470">
        <v>1</v>
      </c>
      <c r="Z414" s="410"/>
      <c r="AA414" s="410"/>
      <c r="AB414" s="410"/>
      <c r="AC414" s="410"/>
      <c r="AD414" s="410"/>
      <c r="AE414" s="410"/>
      <c r="AF414" s="410"/>
      <c r="AG414" s="410"/>
      <c r="AH414" s="410"/>
      <c r="AI414" s="410"/>
      <c r="AJ414" s="410"/>
      <c r="AK414" s="410"/>
      <c r="AL414" s="410"/>
      <c r="AM414" s="296">
        <f>SUM(Y414:AL414)</f>
        <v>1</v>
      </c>
    </row>
    <row r="415" spans="1:40" ht="1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f>'7.  Persistence Report'!AT84</f>
        <v>65298.429450000003</v>
      </c>
      <c r="E417" s="295">
        <f>'7.  Persistence Report'!AU84</f>
        <v>60866.130299999997</v>
      </c>
      <c r="F417" s="295">
        <f>'7.  Persistence Report'!AV84</f>
        <v>58725.887600000002</v>
      </c>
      <c r="G417" s="295">
        <f>'7.  Persistence Report'!AW84</f>
        <v>58725.887600000002</v>
      </c>
      <c r="H417" s="295">
        <f>'7.  Persistence Report'!AX84</f>
        <v>58725.887600000002</v>
      </c>
      <c r="I417" s="295">
        <f>'7.  Persistence Report'!AY84</f>
        <v>58725.887600000002</v>
      </c>
      <c r="J417" s="295">
        <f>'7.  Persistence Report'!AZ84</f>
        <v>58725.887600000002</v>
      </c>
      <c r="K417" s="295">
        <f>'7.  Persistence Report'!BA84</f>
        <v>58613.864889999997</v>
      </c>
      <c r="L417" s="295">
        <f>'7.  Persistence Report'!BB84</f>
        <v>58613.864889999997</v>
      </c>
      <c r="M417" s="295">
        <f>'7.  Persistence Report'!BC84</f>
        <v>50153.866099999999</v>
      </c>
      <c r="N417" s="291"/>
      <c r="O417" s="295">
        <f>'7.  Persistence Report'!O84</f>
        <v>4.8729019009999996</v>
      </c>
      <c r="P417" s="295">
        <f>'7.  Persistence Report'!P84</f>
        <v>4.594478895</v>
      </c>
      <c r="Q417" s="295">
        <f>'7.  Persistence Report'!Q84</f>
        <v>4.4600410070000001</v>
      </c>
      <c r="R417" s="295">
        <f>'7.  Persistence Report'!R84</f>
        <v>4.4600410070000001</v>
      </c>
      <c r="S417" s="295">
        <f>'7.  Persistence Report'!S84</f>
        <v>4.4600410070000001</v>
      </c>
      <c r="T417" s="295">
        <f>'7.  Persistence Report'!T84</f>
        <v>4.4600410070000001</v>
      </c>
      <c r="U417" s="295">
        <f>'7.  Persistence Report'!U84</f>
        <v>4.4600410070000001</v>
      </c>
      <c r="V417" s="295">
        <f>'7.  Persistence Report'!V84</f>
        <v>4.4472530260000003</v>
      </c>
      <c r="W417" s="295">
        <f>'7.  Persistence Report'!W84</f>
        <v>4.4472530260000003</v>
      </c>
      <c r="X417" s="295">
        <f>'7.  Persistence Report'!X84</f>
        <v>3.9161571520000003</v>
      </c>
      <c r="Y417" s="470">
        <v>1</v>
      </c>
      <c r="Z417" s="410"/>
      <c r="AA417" s="410"/>
      <c r="AB417" s="410"/>
      <c r="AC417" s="410"/>
      <c r="AD417" s="410"/>
      <c r="AE417" s="410"/>
      <c r="AF417" s="410"/>
      <c r="AG417" s="410"/>
      <c r="AH417" s="410"/>
      <c r="AI417" s="410"/>
      <c r="AJ417" s="410"/>
      <c r="AK417" s="410"/>
      <c r="AL417" s="410"/>
      <c r="AM417" s="296">
        <f>SUM(Y417:AL417)</f>
        <v>1</v>
      </c>
    </row>
    <row r="418" spans="1:39" ht="1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f>'7.  Persistence Report'!AT82</f>
        <v>280119.30940000003</v>
      </c>
      <c r="E420" s="295">
        <f>'7.  Persistence Report'!AU82</f>
        <v>243000.54190000001</v>
      </c>
      <c r="F420" s="295">
        <f>'7.  Persistence Report'!AV82</f>
        <v>223656.29550000001</v>
      </c>
      <c r="G420" s="295">
        <f>'7.  Persistence Report'!AW82</f>
        <v>223656.29550000001</v>
      </c>
      <c r="H420" s="295">
        <f>'7.  Persistence Report'!AX82</f>
        <v>223656.29550000001</v>
      </c>
      <c r="I420" s="295">
        <f>'7.  Persistence Report'!AY82</f>
        <v>223656.29550000001</v>
      </c>
      <c r="J420" s="295">
        <f>'7.  Persistence Report'!AZ82</f>
        <v>223656.29550000001</v>
      </c>
      <c r="K420" s="295">
        <f>'7.  Persistence Report'!BA82</f>
        <v>223559.41099999999</v>
      </c>
      <c r="L420" s="295">
        <f>'7.  Persistence Report'!BB82</f>
        <v>223559.41099999999</v>
      </c>
      <c r="M420" s="295">
        <f>'7.  Persistence Report'!BC82</f>
        <v>207922.67249999999</v>
      </c>
      <c r="N420" s="291"/>
      <c r="O420" s="295">
        <f>'7.  Persistence Report'!O82</f>
        <v>18.332490790000001</v>
      </c>
      <c r="P420" s="295">
        <f>'7.  Persistence Report'!P82</f>
        <v>16.00227482</v>
      </c>
      <c r="Q420" s="295">
        <f>'7.  Persistence Report'!Q82</f>
        <v>14.787895280000001</v>
      </c>
      <c r="R420" s="295">
        <f>'7.  Persistence Report'!R82</f>
        <v>14.787895280000001</v>
      </c>
      <c r="S420" s="295">
        <f>'7.  Persistence Report'!S82</f>
        <v>14.787895280000001</v>
      </c>
      <c r="T420" s="295">
        <f>'7.  Persistence Report'!T82</f>
        <v>14.787895280000001</v>
      </c>
      <c r="U420" s="295">
        <f>'7.  Persistence Report'!U82</f>
        <v>14.787895280000001</v>
      </c>
      <c r="V420" s="295">
        <f>'7.  Persistence Report'!V82</f>
        <v>14.77683541</v>
      </c>
      <c r="W420" s="295">
        <f>'7.  Persistence Report'!W82</f>
        <v>14.77683541</v>
      </c>
      <c r="X420" s="295">
        <f>'7.  Persistence Report'!X82</f>
        <v>13.795203190000001</v>
      </c>
      <c r="Y420" s="470">
        <v>1</v>
      </c>
      <c r="Z420" s="410"/>
      <c r="AA420" s="410"/>
      <c r="AB420" s="410"/>
      <c r="AC420" s="410"/>
      <c r="AD420" s="410"/>
      <c r="AE420" s="410"/>
      <c r="AF420" s="410"/>
      <c r="AG420" s="410"/>
      <c r="AH420" s="410"/>
      <c r="AI420" s="410"/>
      <c r="AJ420" s="410"/>
      <c r="AK420" s="410"/>
      <c r="AL420" s="410"/>
      <c r="AM420" s="296">
        <f>SUM(Y420:AL420)</f>
        <v>1</v>
      </c>
    </row>
    <row r="421" spans="1:39" ht="1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484</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c r="E432" s="295"/>
      <c r="F432" s="295"/>
      <c r="G432" s="295"/>
      <c r="H432" s="295"/>
      <c r="I432" s="295"/>
      <c r="J432" s="295"/>
      <c r="K432" s="295"/>
      <c r="L432" s="295"/>
      <c r="M432" s="295"/>
      <c r="N432" s="291"/>
      <c r="O432" s="295"/>
      <c r="P432" s="295"/>
      <c r="Q432" s="295"/>
      <c r="R432" s="295"/>
      <c r="S432" s="295"/>
      <c r="T432" s="295"/>
      <c r="U432" s="295"/>
      <c r="V432" s="295"/>
      <c r="W432" s="295"/>
      <c r="X432" s="295"/>
      <c r="Y432" s="410"/>
      <c r="Z432" s="410"/>
      <c r="AA432" s="410"/>
      <c r="AB432" s="410"/>
      <c r="AC432" s="410"/>
      <c r="AD432" s="410"/>
      <c r="AE432" s="410"/>
      <c r="AF432" s="410"/>
      <c r="AG432" s="410"/>
      <c r="AH432" s="410"/>
      <c r="AI432" s="410"/>
      <c r="AJ432" s="410"/>
      <c r="AK432" s="410"/>
      <c r="AL432" s="410"/>
      <c r="AM432" s="296">
        <f>SUM(Y432:AL432)</f>
        <v>0</v>
      </c>
    </row>
    <row r="433" spans="1:39" ht="1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0</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f>'7.  Persistence Report'!AT76</f>
        <v>314416.90100000001</v>
      </c>
      <c r="E436" s="295">
        <f>'7.  Persistence Report'!AU76</f>
        <v>314416.90100000001</v>
      </c>
      <c r="F436" s="295">
        <f>'7.  Persistence Report'!AV76</f>
        <v>314416.90100000001</v>
      </c>
      <c r="G436" s="295">
        <f>'7.  Persistence Report'!AW76</f>
        <v>314416.90100000001</v>
      </c>
      <c r="H436" s="295">
        <f>'7.  Persistence Report'!AX76</f>
        <v>314416.90100000001</v>
      </c>
      <c r="I436" s="295">
        <f>'7.  Persistence Report'!AY76</f>
        <v>314416.90100000001</v>
      </c>
      <c r="J436" s="295">
        <f>'7.  Persistence Report'!AZ76</f>
        <v>310353.42489999998</v>
      </c>
      <c r="K436" s="295">
        <f>'7.  Persistence Report'!BA76</f>
        <v>310353.42489999998</v>
      </c>
      <c r="L436" s="295">
        <f>'7.  Persistence Report'!BB76</f>
        <v>286207.26760000002</v>
      </c>
      <c r="M436" s="295">
        <f>'7.  Persistence Report'!BC76</f>
        <v>262348.28769999999</v>
      </c>
      <c r="N436" s="295">
        <v>12</v>
      </c>
      <c r="O436" s="295">
        <f>'7.  Persistence Report'!O76</f>
        <v>56.519007979999998</v>
      </c>
      <c r="P436" s="295">
        <f>'7.  Persistence Report'!P76</f>
        <v>56.519007979999998</v>
      </c>
      <c r="Q436" s="295">
        <f>'7.  Persistence Report'!Q76</f>
        <v>56.519007979999998</v>
      </c>
      <c r="R436" s="295">
        <f>'7.  Persistence Report'!R76</f>
        <v>56.519007979999998</v>
      </c>
      <c r="S436" s="295">
        <f>'7.  Persistence Report'!S76</f>
        <v>56.519007979999998</v>
      </c>
      <c r="T436" s="295">
        <f>'7.  Persistence Report'!T76</f>
        <v>56.519007979999998</v>
      </c>
      <c r="U436" s="295">
        <f>'7.  Persistence Report'!U76</f>
        <v>56.448666209999999</v>
      </c>
      <c r="V436" s="295">
        <f>'7.  Persistence Report'!V76</f>
        <v>56.448666209999999</v>
      </c>
      <c r="W436" s="295">
        <f>'7.  Persistence Report'!W76</f>
        <v>53.410619560000001</v>
      </c>
      <c r="X436" s="295">
        <f>'7.  Persistence Report'!X76</f>
        <v>53.11261768</v>
      </c>
      <c r="Y436" s="415"/>
      <c r="Z436" s="469">
        <f>'3-a.  Rate Class Allocations'!G36</f>
        <v>0.69076433232437573</v>
      </c>
      <c r="AA436" s="469">
        <f>'3-a.  Rate Class Allocations'!H36</f>
        <v>0.30923566767562427</v>
      </c>
      <c r="AB436" s="469"/>
      <c r="AC436" s="415"/>
      <c r="AD436" s="415"/>
      <c r="AE436" s="415"/>
      <c r="AF436" s="415"/>
      <c r="AG436" s="415"/>
      <c r="AH436" s="415"/>
      <c r="AI436" s="415"/>
      <c r="AJ436" s="415"/>
      <c r="AK436" s="415"/>
      <c r="AL436" s="415"/>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0.69076433232437573</v>
      </c>
      <c r="AA437" s="411">
        <f t="shared" ref="AA437:AL437" si="127">AA436</f>
        <v>0.30923566767562427</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f>'7.  Persistence Report'!AT71</f>
        <v>179966.2776</v>
      </c>
      <c r="E439" s="295">
        <f>'7.  Persistence Report'!AU71</f>
        <v>179966.2776</v>
      </c>
      <c r="F439" s="295">
        <f>'7.  Persistence Report'!AV71</f>
        <v>136092.2034</v>
      </c>
      <c r="G439" s="295">
        <f>'7.  Persistence Report'!AW71</f>
        <v>113728.2166</v>
      </c>
      <c r="H439" s="295">
        <f>'7.  Persistence Report'!AX71</f>
        <v>113728.2166</v>
      </c>
      <c r="I439" s="295">
        <f>'7.  Persistence Report'!AY71</f>
        <v>113728.2166</v>
      </c>
      <c r="J439" s="295">
        <f>'7.  Persistence Report'!AZ71</f>
        <v>113728.2166</v>
      </c>
      <c r="K439" s="295">
        <f>'7.  Persistence Report'!BA71</f>
        <v>113728.2166</v>
      </c>
      <c r="L439" s="295">
        <f>'7.  Persistence Report'!BB71</f>
        <v>113728.2166</v>
      </c>
      <c r="M439" s="295">
        <f>'7.  Persistence Report'!BC71</f>
        <v>113728.2166</v>
      </c>
      <c r="N439" s="295">
        <v>12</v>
      </c>
      <c r="O439" s="295">
        <f>'7.  Persistence Report'!O71</f>
        <v>44.110739789999997</v>
      </c>
      <c r="P439" s="295">
        <f>'7.  Persistence Report'!P71</f>
        <v>44.110739789999997</v>
      </c>
      <c r="Q439" s="295">
        <f>'7.  Persistence Report'!Q71</f>
        <v>33.737076100000003</v>
      </c>
      <c r="R439" s="295">
        <f>'7.  Persistence Report'!R71</f>
        <v>27.542377999999999</v>
      </c>
      <c r="S439" s="295">
        <f>'7.  Persistence Report'!S71</f>
        <v>27.542377999999999</v>
      </c>
      <c r="T439" s="295">
        <f>'7.  Persistence Report'!T71</f>
        <v>27.542377999999999</v>
      </c>
      <c r="U439" s="295">
        <f>'7.  Persistence Report'!U71</f>
        <v>27.542377999999999</v>
      </c>
      <c r="V439" s="295">
        <f>'7.  Persistence Report'!V71</f>
        <v>27.542377999999999</v>
      </c>
      <c r="W439" s="295">
        <f>'7.  Persistence Report'!W71</f>
        <v>27.542377999999999</v>
      </c>
      <c r="X439" s="295">
        <f>'7.  Persistence Report'!X71</f>
        <v>27.542377999999999</v>
      </c>
      <c r="Y439" s="415"/>
      <c r="Z439" s="469">
        <f>'3-a.  Rate Class Allocations'!G35</f>
        <v>1</v>
      </c>
      <c r="AA439" s="469">
        <f>'3-a.  Rate Class Allocations'!H35</f>
        <v>0</v>
      </c>
      <c r="AB439" s="415"/>
      <c r="AC439" s="415"/>
      <c r="AD439" s="415"/>
      <c r="AE439" s="415"/>
      <c r="AF439" s="415"/>
      <c r="AG439" s="415"/>
      <c r="AH439" s="415"/>
      <c r="AI439" s="415"/>
      <c r="AJ439" s="415"/>
      <c r="AK439" s="415"/>
      <c r="AL439" s="415"/>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1</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f>'7.  Persistence Report'!AT73</f>
        <v>65273.570059999998</v>
      </c>
      <c r="E448" s="295">
        <f>'7.  Persistence Report'!AU73</f>
        <v>65273.570059999998</v>
      </c>
      <c r="F448" s="295">
        <f>'7.  Persistence Report'!AV73</f>
        <v>65273.570059999998</v>
      </c>
      <c r="G448" s="295">
        <f>'7.  Persistence Report'!AW73</f>
        <v>65273.570059999998</v>
      </c>
      <c r="H448" s="295">
        <f>'7.  Persistence Report'!AX73</f>
        <v>0</v>
      </c>
      <c r="I448" s="295">
        <f>'7.  Persistence Report'!AY73</f>
        <v>0</v>
      </c>
      <c r="J448" s="295">
        <f>'7.  Persistence Report'!AZ73</f>
        <v>0</v>
      </c>
      <c r="K448" s="295">
        <f>'7.  Persistence Report'!BA73</f>
        <v>0</v>
      </c>
      <c r="L448" s="295">
        <f>'7.  Persistence Report'!BB73</f>
        <v>0</v>
      </c>
      <c r="M448" s="295">
        <f>'7.  Persistence Report'!BC73</f>
        <v>0</v>
      </c>
      <c r="N448" s="295">
        <v>12</v>
      </c>
      <c r="O448" s="295">
        <f>'7.  Persistence Report'!O73</f>
        <v>13.36693052</v>
      </c>
      <c r="P448" s="295">
        <f>'7.  Persistence Report'!P73</f>
        <v>13.36693052</v>
      </c>
      <c r="Q448" s="295">
        <f>'7.  Persistence Report'!Q73</f>
        <v>13.36693052</v>
      </c>
      <c r="R448" s="295">
        <f>'7.  Persistence Report'!R73</f>
        <v>13.36693052</v>
      </c>
      <c r="S448" s="295">
        <f>'7.  Persistence Report'!S73</f>
        <v>0</v>
      </c>
      <c r="T448" s="295">
        <f>'7.  Persistence Report'!T73</f>
        <v>0</v>
      </c>
      <c r="U448" s="295">
        <f>'7.  Persistence Report'!U73</f>
        <v>0</v>
      </c>
      <c r="V448" s="295">
        <f>'7.  Persistence Report'!V73</f>
        <v>0</v>
      </c>
      <c r="W448" s="295">
        <f>'7.  Persistence Report'!W73</f>
        <v>0</v>
      </c>
      <c r="X448" s="295">
        <f>'7.  Persistence Report'!X73</f>
        <v>0</v>
      </c>
      <c r="Y448" s="415"/>
      <c r="Z448" s="415">
        <f>'3-a.  Rate Class Allocations'!G37</f>
        <v>1</v>
      </c>
      <c r="AA448" s="415">
        <f>'3-a.  Rate Class Allocations'!H37</f>
        <v>0</v>
      </c>
      <c r="AB448" s="415"/>
      <c r="AC448" s="415"/>
      <c r="AD448" s="415"/>
      <c r="AE448" s="415"/>
      <c r="AF448" s="415"/>
      <c r="AG448" s="415"/>
      <c r="AH448" s="415"/>
      <c r="AI448" s="415"/>
      <c r="AJ448" s="415"/>
      <c r="AK448" s="415"/>
      <c r="AL448" s="415"/>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1</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485</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486</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10"/>
      <c r="B476" s="288" t="s">
        <v>14</v>
      </c>
      <c r="C476" s="289"/>
      <c r="D476" s="290"/>
      <c r="E476" s="290"/>
      <c r="F476" s="290"/>
      <c r="G476" s="290"/>
      <c r="H476" s="290"/>
      <c r="I476" s="290"/>
      <c r="J476" s="290"/>
      <c r="K476" s="290"/>
      <c r="L476" s="290"/>
      <c r="M476" s="290"/>
      <c r="N476" s="290"/>
      <c r="O476" s="290"/>
      <c r="P476" s="289"/>
      <c r="Q476" s="289"/>
      <c r="R476" s="289"/>
      <c r="S476" s="289"/>
      <c r="T476" s="289"/>
      <c r="U476" s="289"/>
      <c r="V476" s="289"/>
      <c r="W476" s="289"/>
      <c r="X476" s="289"/>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70"/>
      <c r="Z477" s="410"/>
      <c r="AA477" s="410"/>
      <c r="AB477" s="410"/>
      <c r="AC477" s="410"/>
      <c r="AD477" s="410"/>
      <c r="AE477" s="410"/>
      <c r="AF477" s="410"/>
      <c r="AG477" s="410"/>
      <c r="AH477" s="410"/>
      <c r="AI477" s="410"/>
      <c r="AJ477" s="410"/>
      <c r="AK477" s="410"/>
      <c r="AL477" s="410"/>
      <c r="AM477" s="296">
        <f>SUM(Y477:AL477)</f>
        <v>0</v>
      </c>
    </row>
    <row r="478" spans="1:39" ht="1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0</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10"/>
      <c r="B480" s="288" t="s">
        <v>487</v>
      </c>
      <c r="C480" s="289"/>
      <c r="D480" s="290"/>
      <c r="E480" s="290"/>
      <c r="F480" s="290"/>
      <c r="G480" s="290"/>
      <c r="H480" s="290"/>
      <c r="I480" s="290"/>
      <c r="J480" s="290"/>
      <c r="K480" s="290"/>
      <c r="L480" s="290"/>
      <c r="M480" s="290"/>
      <c r="N480" s="290"/>
      <c r="O480" s="290"/>
      <c r="P480" s="289"/>
      <c r="Q480" s="289"/>
      <c r="R480" s="289"/>
      <c r="S480" s="289"/>
      <c r="T480" s="289"/>
      <c r="U480" s="289"/>
      <c r="V480" s="289"/>
      <c r="W480" s="289"/>
      <c r="X480" s="289"/>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10"/>
      <c r="B487" s="288" t="s">
        <v>15</v>
      </c>
      <c r="C487" s="320"/>
      <c r="D487" s="290"/>
      <c r="E487" s="289"/>
      <c r="F487" s="289"/>
      <c r="G487" s="289"/>
      <c r="H487" s="289"/>
      <c r="I487" s="289"/>
      <c r="J487" s="289"/>
      <c r="K487" s="289"/>
      <c r="L487" s="289"/>
      <c r="M487" s="289"/>
      <c r="N487" s="291"/>
      <c r="O487" s="289"/>
      <c r="P487" s="289"/>
      <c r="Q487" s="289"/>
      <c r="R487" s="289"/>
      <c r="S487" s="289"/>
      <c r="T487" s="289"/>
      <c r="U487" s="289"/>
      <c r="V487" s="289"/>
      <c r="W487" s="289"/>
      <c r="X487" s="289"/>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75"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488</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9"/>
      <c r="B503" s="288" t="s">
        <v>489</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490</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491</v>
      </c>
      <c r="C507" s="291" t="s">
        <v>25</v>
      </c>
      <c r="D507" s="295"/>
      <c r="E507" s="295"/>
      <c r="F507" s="295"/>
      <c r="G507" s="295"/>
      <c r="H507" s="295"/>
      <c r="I507" s="295"/>
      <c r="J507" s="295"/>
      <c r="K507" s="295"/>
      <c r="L507" s="295"/>
      <c r="M507" s="295"/>
      <c r="N507" s="295">
        <v>0</v>
      </c>
      <c r="O507" s="295"/>
      <c r="P507" s="295"/>
      <c r="Q507" s="295"/>
      <c r="R507" s="295"/>
      <c r="S507" s="295"/>
      <c r="T507" s="295"/>
      <c r="U507" s="295"/>
      <c r="V507" s="295"/>
      <c r="W507" s="295"/>
      <c r="X507" s="295"/>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492</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75">
      <c r="B513" s="327" t="s">
        <v>260</v>
      </c>
      <c r="C513" s="329"/>
      <c r="D513" s="329">
        <f>SUM(D408:D511)</f>
        <v>1022692.1323932668</v>
      </c>
      <c r="E513" s="329"/>
      <c r="F513" s="329"/>
      <c r="G513" s="329"/>
      <c r="H513" s="329"/>
      <c r="I513" s="329"/>
      <c r="J513" s="329"/>
      <c r="K513" s="329"/>
      <c r="L513" s="329"/>
      <c r="M513" s="329"/>
      <c r="N513" s="329"/>
      <c r="O513" s="329">
        <f>SUM(O408:O511)</f>
        <v>196.73337292231915</v>
      </c>
      <c r="P513" s="329"/>
      <c r="Q513" s="329"/>
      <c r="R513" s="329"/>
      <c r="S513" s="329"/>
      <c r="T513" s="329"/>
      <c r="U513" s="329"/>
      <c r="V513" s="329"/>
      <c r="W513" s="329"/>
      <c r="X513" s="329"/>
      <c r="Y513" s="329">
        <f>IF(Y407="kWh",SUMPRODUCT(D408:D511,Y408:Y511))</f>
        <v>463035.38373326673</v>
      </c>
      <c r="Z513" s="329">
        <f>IF(Z407="kWh",SUMPRODUCT(D408:D511,Z408:Z511))</f>
        <v>462427.82835076435</v>
      </c>
      <c r="AA513" s="329">
        <f>IF(AA407="kW",SUMPRODUCT(N408:N511,O408:O511,AA408:AA511),SUMPRODUCT(D408:D511,AA408:AA511))</f>
        <v>209.73231802871084</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7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0</v>
      </c>
      <c r="Z514" s="328">
        <f>HLOOKUP(Z406,'2. LRAMVA Threshold'!$B$42:$Q$53,6,FALSE)</f>
        <v>0</v>
      </c>
      <c r="AA514" s="328">
        <f>HLOOKUP(AA406,'2. LRAMVA Threshold'!$B$42:$Q$53,6,FALSE)</f>
        <v>0</v>
      </c>
      <c r="AB514" s="328">
        <f>HLOOKUP(AB406,'2. LRAMVA Threshold'!$B$42:$Q$53,6,FALSE)</f>
        <v>0</v>
      </c>
      <c r="AC514" s="328">
        <f>HLOOKUP(AC406,'2. LRAMVA Threshold'!$B$42:$Q$53,6,FALSE)</f>
        <v>0</v>
      </c>
      <c r="AD514" s="328">
        <f>HLOOKUP(AD406,'2. LRAMVA Threshold'!$B$42:$Q$53,6,FALSE)</f>
        <v>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1.1900000000000001E-2</v>
      </c>
      <c r="Z516" s="341">
        <f>HLOOKUP(Z$20,'3.  Distribution Rates'!$C$122:$P$133,6,FALSE)</f>
        <v>1.29E-2</v>
      </c>
      <c r="AA516" s="341">
        <f>HLOOKUP(AA$20,'3.  Distribution Rates'!$C$122:$P$133,6,FALSE)</f>
        <v>1.7419</v>
      </c>
      <c r="AB516" s="341">
        <f>HLOOKUP(AB$20,'3.  Distribution Rates'!$C$122:$P$133,6,FALSE)</f>
        <v>5.2229999999999999</v>
      </c>
      <c r="AC516" s="341">
        <f>HLOOKUP(AC$20,'3.  Distribution Rates'!$C$122:$P$133,6,FALSE)</f>
        <v>1.14E-2</v>
      </c>
      <c r="AD516" s="341">
        <f>HLOOKUP(AD$20,'3.  Distribution Rates'!$C$122:$P$133,6,FALSE)</f>
        <v>0</v>
      </c>
      <c r="AE516" s="341">
        <f>HLOOKUP(AE$20,'3.  Distribution Rates'!$C$122:$P$133,6,FALSE)</f>
        <v>0</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3457.3897645647135</v>
      </c>
      <c r="Z517" s="378">
        <f t="shared" ref="Z517:AL517" si="151">Z137*Z516</f>
        <v>7815.2176809654284</v>
      </c>
      <c r="AA517" s="378">
        <f t="shared" si="151"/>
        <v>447.84248999999994</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11720.449935530141</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2299.4260799223807</v>
      </c>
      <c r="Z518" s="378">
        <f t="shared" ref="Z518:AL518" si="152">Z266*Z516</f>
        <v>2809.2229806456435</v>
      </c>
      <c r="AA518" s="378">
        <f t="shared" si="152"/>
        <v>2529.1358622686903</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7637.7849228367149</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1721.5240130364277</v>
      </c>
      <c r="Z519" s="378">
        <f t="shared" ref="Z519:AL519" si="153">Z395*Z516</f>
        <v>4176.681165840625</v>
      </c>
      <c r="AA519" s="378">
        <f t="shared" si="153"/>
        <v>2175.3700822623427</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8073.5752611393964</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5510.1210664258742</v>
      </c>
      <c r="Z520" s="378">
        <f t="shared" ref="Z520:AK520" si="154">Z513*Z516</f>
        <v>5965.3189857248599</v>
      </c>
      <c r="AA520" s="378">
        <f t="shared" si="154"/>
        <v>365.33272477421139</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11840.772776924945</v>
      </c>
    </row>
    <row r="521" spans="2:41" ht="15.7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12988.460923949397</v>
      </c>
      <c r="Z521" s="346">
        <f t="shared" ref="Z521:AK521" si="155">SUM(Z517:Z520)</f>
        <v>20766.440813176559</v>
      </c>
      <c r="AA521" s="346">
        <f t="shared" si="155"/>
        <v>5517.6811593052453</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39272.582896431202</v>
      </c>
    </row>
    <row r="522" spans="2:41" ht="15.7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0</v>
      </c>
      <c r="Z522" s="347">
        <f t="shared" ref="Z522:AJ522" si="156">Z514*Z516</f>
        <v>0</v>
      </c>
      <c r="AA522" s="347">
        <f>AA514*AA516</f>
        <v>0</v>
      </c>
      <c r="AB522" s="347">
        <f t="shared" si="156"/>
        <v>0</v>
      </c>
      <c r="AC522" s="347">
        <f t="shared" si="156"/>
        <v>0</v>
      </c>
      <c r="AD522" s="347">
        <f>AD514*AD516</f>
        <v>0</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0</v>
      </c>
    </row>
    <row r="523" spans="2:41" ht="15.7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39272.582896431202</v>
      </c>
    </row>
    <row r="524" spans="2:41"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421484.31708326674</v>
      </c>
      <c r="Z526" s="291">
        <f>SUMPRODUCT(E408:E511,Z408:Z511)</f>
        <v>462427.82835076435</v>
      </c>
      <c r="AA526" s="291">
        <f>IF(AA407="kW",SUMPRODUCT(N408:N511,P408:P511,AA408:AA511),SUMPRODUCT(E408:E511,AA408:AA511))</f>
        <v>209.73231802871084</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399999.82798326673</v>
      </c>
      <c r="Z527" s="291">
        <f>SUMPRODUCT(F408:F511,Z408:Z511)</f>
        <v>418553.75415076438</v>
      </c>
      <c r="AA527" s="291">
        <f>IF(AA407="kW",SUMPRODUCT(N408:N511,Q408:Q511,AA408:AA511),SUMPRODUCT(F408:F511,AA408:AA511))</f>
        <v>209.73231802871084</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399791.01189006673</v>
      </c>
      <c r="Z528" s="291">
        <f>SUMPRODUCT(G408:G511,Z408:Z511)</f>
        <v>396189.76735076436</v>
      </c>
      <c r="AA528" s="291">
        <f>IF(AA407="kW",SUMPRODUCT(N408:N511,R408:R511,AA408:AA511),SUMPRODUCT(G408:G511,AA408:AA511))</f>
        <v>209.73231802871084</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391742.71938459703</v>
      </c>
      <c r="Z529" s="291">
        <f>SUMPRODUCT(H408:H511,Z408:Z511)</f>
        <v>330916.19729076436</v>
      </c>
      <c r="AA529" s="291">
        <f>IF(AA407="kW",SUMPRODUCT(N408:N511,S408:S511,AA408:AA511),SUMPRODUCT(H408:H511,AA408:AA511))</f>
        <v>209.73231802871084</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383569.3100766</v>
      </c>
      <c r="Z530" s="291">
        <f>SUMPRODUCT(I408:I511,Z408:Z511)</f>
        <v>330916.19729076436</v>
      </c>
      <c r="AA530" s="291">
        <f>IF(AA407="kW",SUMPRODUCT(N408:N511,T408:T511,AA408:AA511),SUMPRODUCT(I408:I511,AA408:AA511))</f>
        <v>209.73231802871084</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383569.3100766</v>
      </c>
      <c r="Z531" s="326">
        <f>SUMPRODUCT(J408:J511,Z408:Z511)</f>
        <v>328109.29293563176</v>
      </c>
      <c r="AA531" s="326">
        <f>IF(AA407="kW",SUMPRODUCT(N408:N511,U408:U511,AA408:AA511),SUMPRODUCT(J408:J511,AA408:AA511))</f>
        <v>209.4712918181736</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581</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5">
      <c r="B534" s="595" t="s">
        <v>525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P1130"/>
  <sheetViews>
    <sheetView topLeftCell="A951" zoomScale="90" zoomScaleNormal="90" workbookViewId="0">
      <pane xSplit="2" topLeftCell="I1" activePane="topRight" state="frozen"/>
      <selection pane="topRight" activeCell="Y1120" sqref="Y1120"/>
    </sheetView>
  </sheetViews>
  <sheetFormatPr defaultColWidth="9" defaultRowHeight="15" outlineLevelRow="1" outlineLevelCol="1"/>
  <cols>
    <col min="1" max="1" width="4.5703125" style="522" customWidth="1"/>
    <col min="2" max="2" width="44" style="427" customWidth="1"/>
    <col min="3" max="3" width="13.42578125" style="427" customWidth="1"/>
    <col min="4" max="4" width="15.5703125" style="427" bestFit="1" customWidth="1"/>
    <col min="5" max="13" width="10.140625" style="427" customWidth="1" outlineLevel="1"/>
    <col min="14" max="14" width="13.5703125" style="427" customWidth="1" outlineLevel="1"/>
    <col min="15" max="15" width="15.5703125" style="427" customWidth="1"/>
    <col min="16" max="24" width="9" style="427" customWidth="1" outlineLevel="1"/>
    <col min="25" max="25" width="16.5703125" style="427" customWidth="1"/>
    <col min="26" max="27" width="15" style="427" customWidth="1"/>
    <col min="28" max="28" width="17.5703125" style="427" customWidth="1"/>
    <col min="29" max="29" width="19.5703125" style="427" customWidth="1"/>
    <col min="30" max="30" width="18.5703125" style="427" customWidth="1"/>
    <col min="31" max="35" width="15" style="427" hidden="1" customWidth="1"/>
    <col min="36" max="38" width="17.28515625" style="427" hidden="1" customWidth="1"/>
    <col min="39" max="39" width="14.5703125" style="427" customWidth="1"/>
    <col min="40" max="40" width="11.5703125" style="427" customWidth="1"/>
    <col min="41" max="16384" width="9" style="427"/>
  </cols>
  <sheetData>
    <row r="13" spans="2:39" ht="15.75" thickBot="1"/>
    <row r="14" spans="2:39" ht="26.25" customHeight="1" thickBot="1">
      <c r="B14" s="825"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825"/>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825"/>
      <c r="C16" s="821" t="s">
        <v>550</v>
      </c>
      <c r="D16" s="822"/>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825" t="s">
        <v>504</v>
      </c>
      <c r="C18" s="826" t="s">
        <v>685</v>
      </c>
      <c r="D18" s="826"/>
      <c r="E18" s="826"/>
      <c r="F18" s="826"/>
      <c r="G18" s="826"/>
      <c r="H18" s="826"/>
      <c r="I18" s="826"/>
      <c r="J18" s="826"/>
      <c r="K18" s="826"/>
      <c r="L18" s="826"/>
      <c r="M18" s="826"/>
      <c r="N18" s="826"/>
      <c r="O18" s="826"/>
      <c r="P18" s="826"/>
      <c r="Q18" s="826"/>
      <c r="R18" s="826"/>
      <c r="S18" s="826"/>
      <c r="T18" s="826"/>
      <c r="U18" s="826"/>
      <c r="V18" s="826"/>
      <c r="W18" s="826"/>
      <c r="X18" s="826"/>
      <c r="Y18" s="606"/>
      <c r="Z18" s="606"/>
      <c r="AA18" s="606"/>
      <c r="AB18" s="606"/>
      <c r="AC18" s="606"/>
      <c r="AD18" s="606"/>
      <c r="AE18" s="270"/>
      <c r="AF18" s="265"/>
      <c r="AG18" s="265"/>
      <c r="AH18" s="265"/>
      <c r="AI18" s="265"/>
      <c r="AJ18" s="265"/>
      <c r="AK18" s="265"/>
      <c r="AL18" s="265"/>
      <c r="AM18" s="265"/>
    </row>
    <row r="19" spans="2:39" ht="45.75" customHeight="1">
      <c r="B19" s="825"/>
      <c r="C19" s="826" t="s">
        <v>564</v>
      </c>
      <c r="D19" s="826"/>
      <c r="E19" s="826"/>
      <c r="F19" s="826"/>
      <c r="G19" s="826"/>
      <c r="H19" s="826"/>
      <c r="I19" s="826"/>
      <c r="J19" s="826"/>
      <c r="K19" s="826"/>
      <c r="L19" s="826"/>
      <c r="M19" s="826"/>
      <c r="N19" s="826"/>
      <c r="O19" s="826"/>
      <c r="P19" s="826"/>
      <c r="Q19" s="826"/>
      <c r="R19" s="826"/>
      <c r="S19" s="826"/>
      <c r="T19" s="826"/>
      <c r="U19" s="826"/>
      <c r="V19" s="826"/>
      <c r="W19" s="826"/>
      <c r="X19" s="826"/>
      <c r="Y19" s="606"/>
      <c r="Z19" s="606"/>
      <c r="AA19" s="606"/>
      <c r="AB19" s="606"/>
      <c r="AC19" s="606"/>
      <c r="AD19" s="606"/>
      <c r="AE19" s="270"/>
      <c r="AF19" s="265"/>
      <c r="AG19" s="265"/>
      <c r="AH19" s="265"/>
      <c r="AI19" s="265"/>
      <c r="AJ19" s="265"/>
      <c r="AK19" s="265"/>
      <c r="AL19" s="265"/>
      <c r="AM19" s="265"/>
    </row>
    <row r="20" spans="2:39" ht="62.25" customHeight="1">
      <c r="B20" s="273"/>
      <c r="C20" s="826" t="s">
        <v>562</v>
      </c>
      <c r="D20" s="826"/>
      <c r="E20" s="826"/>
      <c r="F20" s="826"/>
      <c r="G20" s="826"/>
      <c r="H20" s="826"/>
      <c r="I20" s="826"/>
      <c r="J20" s="826"/>
      <c r="K20" s="826"/>
      <c r="L20" s="826"/>
      <c r="M20" s="826"/>
      <c r="N20" s="826"/>
      <c r="O20" s="826"/>
      <c r="P20" s="826"/>
      <c r="Q20" s="826"/>
      <c r="R20" s="826"/>
      <c r="S20" s="826"/>
      <c r="T20" s="826"/>
      <c r="U20" s="826"/>
      <c r="V20" s="826"/>
      <c r="W20" s="826"/>
      <c r="X20" s="826"/>
      <c r="Y20" s="606"/>
      <c r="Z20" s="606"/>
      <c r="AA20" s="606"/>
      <c r="AB20" s="606"/>
      <c r="AC20" s="606"/>
      <c r="AD20" s="606"/>
      <c r="AE20" s="428"/>
      <c r="AF20" s="265"/>
      <c r="AG20" s="265"/>
      <c r="AH20" s="265"/>
      <c r="AI20" s="265"/>
      <c r="AJ20" s="265"/>
      <c r="AK20" s="265"/>
      <c r="AL20" s="265"/>
      <c r="AM20" s="265"/>
    </row>
    <row r="21" spans="2:39" ht="37.5" customHeight="1">
      <c r="B21" s="273"/>
      <c r="C21" s="826" t="s">
        <v>628</v>
      </c>
      <c r="D21" s="826"/>
      <c r="E21" s="826"/>
      <c r="F21" s="826"/>
      <c r="G21" s="826"/>
      <c r="H21" s="826"/>
      <c r="I21" s="826"/>
      <c r="J21" s="826"/>
      <c r="K21" s="826"/>
      <c r="L21" s="826"/>
      <c r="M21" s="826"/>
      <c r="N21" s="826"/>
      <c r="O21" s="826"/>
      <c r="P21" s="826"/>
      <c r="Q21" s="826"/>
      <c r="R21" s="826"/>
      <c r="S21" s="826"/>
      <c r="T21" s="826"/>
      <c r="U21" s="826"/>
      <c r="V21" s="826"/>
      <c r="W21" s="826"/>
      <c r="X21" s="826"/>
      <c r="Y21" s="606"/>
      <c r="Z21" s="606"/>
      <c r="AA21" s="606"/>
      <c r="AB21" s="606"/>
      <c r="AC21" s="606"/>
      <c r="AD21" s="606"/>
      <c r="AE21" s="276"/>
      <c r="AF21" s="265"/>
      <c r="AG21" s="265"/>
      <c r="AH21" s="265"/>
      <c r="AI21" s="265"/>
      <c r="AJ21" s="265"/>
      <c r="AK21" s="265"/>
      <c r="AL21" s="265"/>
      <c r="AM21" s="265"/>
    </row>
    <row r="22" spans="2:39" ht="54.75" customHeight="1">
      <c r="B22" s="273"/>
      <c r="C22" s="826" t="s">
        <v>612</v>
      </c>
      <c r="D22" s="826"/>
      <c r="E22" s="826"/>
      <c r="F22" s="826"/>
      <c r="G22" s="826"/>
      <c r="H22" s="826"/>
      <c r="I22" s="826"/>
      <c r="J22" s="826"/>
      <c r="K22" s="826"/>
      <c r="L22" s="826"/>
      <c r="M22" s="826"/>
      <c r="N22" s="826"/>
      <c r="O22" s="826"/>
      <c r="P22" s="826"/>
      <c r="Q22" s="826"/>
      <c r="R22" s="826"/>
      <c r="S22" s="826"/>
      <c r="T22" s="826"/>
      <c r="U22" s="826"/>
      <c r="V22" s="826"/>
      <c r="W22" s="826"/>
      <c r="X22" s="826"/>
      <c r="Y22" s="606"/>
      <c r="Z22" s="606"/>
      <c r="AA22" s="606"/>
      <c r="AB22" s="606"/>
      <c r="AC22" s="606"/>
      <c r="AD22" s="606"/>
      <c r="AE22" s="428"/>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825" t="s">
        <v>526</v>
      </c>
      <c r="C24" s="596" t="s">
        <v>528</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825"/>
      <c r="C25" s="596" t="s">
        <v>529</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39"/>
      <c r="C26" s="596" t="s">
        <v>530</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39"/>
      <c r="C27" s="596" t="s">
        <v>531</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39"/>
      <c r="C28" s="596" t="s">
        <v>532</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39"/>
      <c r="C29" s="596" t="s">
        <v>533</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75">
      <c r="B33" s="280" t="s">
        <v>266</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827" t="s">
        <v>211</v>
      </c>
      <c r="C34" s="829" t="s">
        <v>33</v>
      </c>
      <c r="D34" s="284" t="s">
        <v>421</v>
      </c>
      <c r="E34" s="831" t="s">
        <v>209</v>
      </c>
      <c r="F34" s="832"/>
      <c r="G34" s="832"/>
      <c r="H34" s="832"/>
      <c r="I34" s="832"/>
      <c r="J34" s="832"/>
      <c r="K34" s="832"/>
      <c r="L34" s="832"/>
      <c r="M34" s="833"/>
      <c r="N34" s="837" t="s">
        <v>213</v>
      </c>
      <c r="O34" s="284" t="s">
        <v>422</v>
      </c>
      <c r="P34" s="831" t="s">
        <v>212</v>
      </c>
      <c r="Q34" s="832"/>
      <c r="R34" s="832"/>
      <c r="S34" s="832"/>
      <c r="T34" s="832"/>
      <c r="U34" s="832"/>
      <c r="V34" s="832"/>
      <c r="W34" s="832"/>
      <c r="X34" s="833"/>
      <c r="Y34" s="834" t="s">
        <v>243</v>
      </c>
      <c r="Z34" s="835"/>
      <c r="AA34" s="835"/>
      <c r="AB34" s="835"/>
      <c r="AC34" s="835"/>
      <c r="AD34" s="835"/>
      <c r="AE34" s="835"/>
      <c r="AF34" s="835"/>
      <c r="AG34" s="835"/>
      <c r="AH34" s="835"/>
      <c r="AI34" s="835"/>
      <c r="AJ34" s="835"/>
      <c r="AK34" s="835"/>
      <c r="AL34" s="835"/>
      <c r="AM34" s="836"/>
    </row>
    <row r="35" spans="1:39" ht="65.25" customHeight="1">
      <c r="B35" s="828"/>
      <c r="C35" s="830"/>
      <c r="D35" s="285">
        <v>2015</v>
      </c>
      <c r="E35" s="285">
        <v>2016</v>
      </c>
      <c r="F35" s="285">
        <v>2017</v>
      </c>
      <c r="G35" s="285">
        <v>2018</v>
      </c>
      <c r="H35" s="285">
        <v>2019</v>
      </c>
      <c r="I35" s="285">
        <v>2020</v>
      </c>
      <c r="J35" s="285">
        <v>2021</v>
      </c>
      <c r="K35" s="285">
        <v>2022</v>
      </c>
      <c r="L35" s="285">
        <v>2023</v>
      </c>
      <c r="M35" s="429">
        <v>2024</v>
      </c>
      <c r="N35" s="838"/>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 50 - 4,999 kW</v>
      </c>
      <c r="AB35" s="285" t="str">
        <f>'1.  LRAMVA Summary'!G52</f>
        <v>Street Light</v>
      </c>
      <c r="AC35" s="285" t="str">
        <f>'1.  LRAMVA Summary'!H52</f>
        <v>USL</v>
      </c>
      <c r="AD35" s="285" t="str">
        <f>'1.  LRAMVA Summary'!I52</f>
        <v>Embedded Distributor</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503</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kWh</v>
      </c>
      <c r="AD36" s="291" t="str">
        <f>'1.  LRAMVA Summary'!I53</f>
        <v>kW</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496</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outlineLevel="1">
      <c r="A38" s="522">
        <v>1</v>
      </c>
      <c r="B38" s="520" t="s">
        <v>95</v>
      </c>
      <c r="C38" s="291" t="s">
        <v>25</v>
      </c>
      <c r="D38" s="295">
        <f>'7.  Persistence Report'!AU95</f>
        <v>114215</v>
      </c>
      <c r="E38" s="295">
        <f>'7.  Persistence Report'!AV95</f>
        <v>113176</v>
      </c>
      <c r="F38" s="295">
        <f>'7.  Persistence Report'!AW95</f>
        <v>113176</v>
      </c>
      <c r="G38" s="295">
        <f>'7.  Persistence Report'!AX95</f>
        <v>113176</v>
      </c>
      <c r="H38" s="295">
        <f>'7.  Persistence Report'!AY95</f>
        <v>113176</v>
      </c>
      <c r="I38" s="295">
        <f>'7.  Persistence Report'!AZ95</f>
        <v>113176</v>
      </c>
      <c r="J38" s="295">
        <f>'7.  Persistence Report'!BA95</f>
        <v>113176</v>
      </c>
      <c r="K38" s="295">
        <f>'7.  Persistence Report'!BB95</f>
        <v>113151</v>
      </c>
      <c r="L38" s="295">
        <f>'7.  Persistence Report'!BC95</f>
        <v>113151</v>
      </c>
      <c r="M38" s="295">
        <f>'7.  Persistence Report'!BD95</f>
        <v>113151</v>
      </c>
      <c r="N38" s="291"/>
      <c r="O38" s="295">
        <f>'7.  Persistence Report'!P95</f>
        <v>7</v>
      </c>
      <c r="P38" s="295">
        <f>'7.  Persistence Report'!Q95</f>
        <v>7</v>
      </c>
      <c r="Q38" s="295">
        <f>'7.  Persistence Report'!R95</f>
        <v>7</v>
      </c>
      <c r="R38" s="295">
        <f>'7.  Persistence Report'!S95</f>
        <v>7</v>
      </c>
      <c r="S38" s="295">
        <f>'7.  Persistence Report'!T95</f>
        <v>7</v>
      </c>
      <c r="T38" s="295">
        <f>'7.  Persistence Report'!U95</f>
        <v>7</v>
      </c>
      <c r="U38" s="295">
        <f>'7.  Persistence Report'!V95</f>
        <v>7</v>
      </c>
      <c r="V38" s="295">
        <f>'7.  Persistence Report'!W95</f>
        <v>7</v>
      </c>
      <c r="W38" s="295">
        <f>'7.  Persistence Report'!X95</f>
        <v>7</v>
      </c>
      <c r="X38" s="295">
        <f>'7.  Persistence Report'!Y95</f>
        <v>7</v>
      </c>
      <c r="Y38" s="470">
        <v>1</v>
      </c>
      <c r="Z38" s="410"/>
      <c r="AA38" s="410"/>
      <c r="AB38" s="410"/>
      <c r="AC38" s="410"/>
      <c r="AD38" s="410"/>
      <c r="AE38" s="410"/>
      <c r="AF38" s="410"/>
      <c r="AG38" s="410"/>
      <c r="AH38" s="410"/>
      <c r="AI38" s="410"/>
      <c r="AJ38" s="410"/>
      <c r="AK38" s="410"/>
      <c r="AL38" s="410"/>
      <c r="AM38" s="296">
        <f>SUM(Y38:AL38)</f>
        <v>1</v>
      </c>
    </row>
    <row r="39" spans="1:39" outlineLevel="1">
      <c r="B39" s="294" t="s">
        <v>267</v>
      </c>
      <c r="C39" s="291" t="s">
        <v>163</v>
      </c>
      <c r="D39" s="295">
        <f>'7.  Persistence Report'!AU107</f>
        <v>19013</v>
      </c>
      <c r="E39" s="295">
        <f>'7.  Persistence Report'!AV107</f>
        <v>18740</v>
      </c>
      <c r="F39" s="295">
        <f>'7.  Persistence Report'!AW107</f>
        <v>18740</v>
      </c>
      <c r="G39" s="295">
        <f>'7.  Persistence Report'!AX107</f>
        <v>18740</v>
      </c>
      <c r="H39" s="295">
        <f>'7.  Persistence Report'!AY107</f>
        <v>18740</v>
      </c>
      <c r="I39" s="295">
        <f>'7.  Persistence Report'!AZ107</f>
        <v>18740</v>
      </c>
      <c r="J39" s="295">
        <f>'7.  Persistence Report'!BA107</f>
        <v>18740</v>
      </c>
      <c r="K39" s="295">
        <f>'7.  Persistence Report'!BB107</f>
        <v>18732</v>
      </c>
      <c r="L39" s="295">
        <f>'7.  Persistence Report'!BC107</f>
        <v>18732</v>
      </c>
      <c r="M39" s="295">
        <f>'7.  Persistence Report'!BD107</f>
        <v>18732</v>
      </c>
      <c r="N39" s="468"/>
      <c r="O39" s="295">
        <f>'7.  Persistence Report'!P107</f>
        <v>1</v>
      </c>
      <c r="P39" s="295">
        <f>'7.  Persistence Report'!Q107</f>
        <v>1</v>
      </c>
      <c r="Q39" s="295">
        <f>'7.  Persistence Report'!R107</f>
        <v>1</v>
      </c>
      <c r="R39" s="295">
        <f>'7.  Persistence Report'!S107</f>
        <v>1</v>
      </c>
      <c r="S39" s="295">
        <f>'7.  Persistence Report'!T107</f>
        <v>1</v>
      </c>
      <c r="T39" s="295">
        <f>'7.  Persistence Report'!U107</f>
        <v>1</v>
      </c>
      <c r="U39" s="295">
        <f>'7.  Persistence Report'!V107</f>
        <v>1</v>
      </c>
      <c r="V39" s="295">
        <f>'7.  Persistence Report'!W107</f>
        <v>1</v>
      </c>
      <c r="W39" s="295">
        <f>'7.  Persistence Report'!X107</f>
        <v>1</v>
      </c>
      <c r="X39" s="295">
        <f>'7.  Persistence Report'!Y107</f>
        <v>1</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outlineLevel="1">
      <c r="A41" s="522">
        <v>2</v>
      </c>
      <c r="B41" s="520" t="s">
        <v>96</v>
      </c>
      <c r="C41" s="291" t="s">
        <v>25</v>
      </c>
      <c r="D41" s="295">
        <f>'7.  Persistence Report'!AU96</f>
        <v>210320</v>
      </c>
      <c r="E41" s="295">
        <f>'7.  Persistence Report'!AV96</f>
        <v>206582</v>
      </c>
      <c r="F41" s="295">
        <f>'7.  Persistence Report'!AW96</f>
        <v>206582</v>
      </c>
      <c r="G41" s="295">
        <f>'7.  Persistence Report'!AX96</f>
        <v>206582</v>
      </c>
      <c r="H41" s="295">
        <f>'7.  Persistence Report'!AY96</f>
        <v>206582</v>
      </c>
      <c r="I41" s="295">
        <f>'7.  Persistence Report'!AZ96</f>
        <v>206582</v>
      </c>
      <c r="J41" s="295">
        <f>'7.  Persistence Report'!BA96</f>
        <v>206582</v>
      </c>
      <c r="K41" s="295">
        <f>'7.  Persistence Report'!BB96</f>
        <v>206474</v>
      </c>
      <c r="L41" s="295">
        <f>'7.  Persistence Report'!BC96</f>
        <v>206474</v>
      </c>
      <c r="M41" s="295">
        <f>'7.  Persistence Report'!BD96</f>
        <v>206474</v>
      </c>
      <c r="N41" s="291"/>
      <c r="O41" s="295">
        <f>'7.  Persistence Report'!P96</f>
        <v>14</v>
      </c>
      <c r="P41" s="295">
        <f>'7.  Persistence Report'!Q96</f>
        <v>14</v>
      </c>
      <c r="Q41" s="295">
        <f>'7.  Persistence Report'!R96</f>
        <v>14</v>
      </c>
      <c r="R41" s="295">
        <f>'7.  Persistence Report'!S96</f>
        <v>14</v>
      </c>
      <c r="S41" s="295">
        <f>'7.  Persistence Report'!T96</f>
        <v>14</v>
      </c>
      <c r="T41" s="295">
        <f>'7.  Persistence Report'!U96</f>
        <v>14</v>
      </c>
      <c r="U41" s="295">
        <f>'7.  Persistence Report'!V96</f>
        <v>14</v>
      </c>
      <c r="V41" s="295">
        <f>'7.  Persistence Report'!W96</f>
        <v>14</v>
      </c>
      <c r="W41" s="295">
        <f>'7.  Persistence Report'!X96</f>
        <v>14</v>
      </c>
      <c r="X41" s="295">
        <f>'7.  Persistence Report'!Y96</f>
        <v>14</v>
      </c>
      <c r="Y41" s="470">
        <v>1</v>
      </c>
      <c r="Z41" s="410"/>
      <c r="AA41" s="410"/>
      <c r="AB41" s="410"/>
      <c r="AC41" s="410"/>
      <c r="AD41" s="410"/>
      <c r="AE41" s="410"/>
      <c r="AF41" s="410"/>
      <c r="AG41" s="410"/>
      <c r="AH41" s="410"/>
      <c r="AI41" s="410"/>
      <c r="AJ41" s="410"/>
      <c r="AK41" s="410"/>
      <c r="AL41" s="410"/>
      <c r="AM41" s="296">
        <f>SUM(Y41:AL41)</f>
        <v>1</v>
      </c>
    </row>
    <row r="42" spans="1:39" outlineLevel="1">
      <c r="B42" s="294" t="s">
        <v>267</v>
      </c>
      <c r="C42" s="291" t="s">
        <v>163</v>
      </c>
      <c r="D42" s="295">
        <f>'7.  Persistence Report'!AU108</f>
        <v>2175</v>
      </c>
      <c r="E42" s="295">
        <f>'7.  Persistence Report'!AV108</f>
        <v>2150</v>
      </c>
      <c r="F42" s="295">
        <f>'7.  Persistence Report'!AW108</f>
        <v>2150</v>
      </c>
      <c r="G42" s="295">
        <f>'7.  Persistence Report'!AX108</f>
        <v>2150</v>
      </c>
      <c r="H42" s="295">
        <f>'7.  Persistence Report'!AY108</f>
        <v>2150</v>
      </c>
      <c r="I42" s="295">
        <f>'7.  Persistence Report'!AZ108</f>
        <v>2150</v>
      </c>
      <c r="J42" s="295">
        <f>'7.  Persistence Report'!BA108</f>
        <v>2150</v>
      </c>
      <c r="K42" s="295">
        <f>'7.  Persistence Report'!BB108</f>
        <v>2145</v>
      </c>
      <c r="L42" s="295">
        <f>'7.  Persistence Report'!BC108</f>
        <v>2145</v>
      </c>
      <c r="M42" s="295">
        <f>'7.  Persistence Report'!BD108</f>
        <v>2145</v>
      </c>
      <c r="N42" s="468"/>
      <c r="O42" s="295">
        <f>'7.  Persistence Report'!P108</f>
        <v>0</v>
      </c>
      <c r="P42" s="295">
        <f>'7.  Persistence Report'!Q108</f>
        <v>0</v>
      </c>
      <c r="Q42" s="295">
        <f>'7.  Persistence Report'!R108</f>
        <v>0</v>
      </c>
      <c r="R42" s="295">
        <f>'7.  Persistence Report'!S108</f>
        <v>0</v>
      </c>
      <c r="S42" s="295">
        <f>'7.  Persistence Report'!T108</f>
        <v>0</v>
      </c>
      <c r="T42" s="295">
        <f>'7.  Persistence Report'!U108</f>
        <v>0</v>
      </c>
      <c r="U42" s="295">
        <f>'7.  Persistence Report'!V108</f>
        <v>0</v>
      </c>
      <c r="V42" s="295">
        <f>'7.  Persistence Report'!W108</f>
        <v>0</v>
      </c>
      <c r="W42" s="295">
        <f>'7.  Persistence Report'!X108</f>
        <v>0</v>
      </c>
      <c r="X42" s="295">
        <f>'7.  Persistence Report'!Y108</f>
        <v>0</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outlineLevel="1">
      <c r="A44" s="522">
        <v>3</v>
      </c>
      <c r="B44" s="520" t="s">
        <v>97</v>
      </c>
      <c r="C44" s="291" t="s">
        <v>25</v>
      </c>
      <c r="D44" s="295">
        <f>'7.  Persistence Report'!AU94</f>
        <v>2951</v>
      </c>
      <c r="E44" s="295">
        <f>'7.  Persistence Report'!AV94</f>
        <v>2951</v>
      </c>
      <c r="F44" s="295">
        <f>'7.  Persistence Report'!AW94</f>
        <v>2951</v>
      </c>
      <c r="G44" s="295">
        <f>'7.  Persistence Report'!AX94</f>
        <v>2951</v>
      </c>
      <c r="H44" s="295">
        <f>'7.  Persistence Report'!AY94</f>
        <v>2442</v>
      </c>
      <c r="I44" s="295">
        <f>'7.  Persistence Report'!AZ94</f>
        <v>0</v>
      </c>
      <c r="J44" s="295">
        <f>'7.  Persistence Report'!BA94</f>
        <v>0</v>
      </c>
      <c r="K44" s="295">
        <f>'7.  Persistence Report'!BB94</f>
        <v>0</v>
      </c>
      <c r="L44" s="295">
        <f>'7.  Persistence Report'!BC94</f>
        <v>0</v>
      </c>
      <c r="M44" s="295">
        <f>'7.  Persistence Report'!BD94</f>
        <v>0</v>
      </c>
      <c r="N44" s="291"/>
      <c r="O44" s="295">
        <f>'7.  Persistence Report'!P94</f>
        <v>0</v>
      </c>
      <c r="P44" s="295">
        <f>'7.  Persistence Report'!Q94</f>
        <v>0</v>
      </c>
      <c r="Q44" s="295">
        <f>'7.  Persistence Report'!R94</f>
        <v>0</v>
      </c>
      <c r="R44" s="295">
        <f>'7.  Persistence Report'!S94</f>
        <v>0</v>
      </c>
      <c r="S44" s="295">
        <f>'7.  Persistence Report'!T94</f>
        <v>0</v>
      </c>
      <c r="T44" s="295">
        <f>'7.  Persistence Report'!U94</f>
        <v>0</v>
      </c>
      <c r="U44" s="295">
        <f>'7.  Persistence Report'!V94</f>
        <v>0</v>
      </c>
      <c r="V44" s="295">
        <f>'7.  Persistence Report'!W94</f>
        <v>0</v>
      </c>
      <c r="W44" s="295">
        <f>'7.  Persistence Report'!X94</f>
        <v>0</v>
      </c>
      <c r="X44" s="295">
        <f>'7.  Persistence Report'!Y94</f>
        <v>0</v>
      </c>
      <c r="Y44" s="470">
        <v>1</v>
      </c>
      <c r="Z44" s="410"/>
      <c r="AA44" s="410"/>
      <c r="AB44" s="410"/>
      <c r="AC44" s="410"/>
      <c r="AD44" s="410"/>
      <c r="AE44" s="410"/>
      <c r="AF44" s="410"/>
      <c r="AG44" s="410"/>
      <c r="AH44" s="410"/>
      <c r="AI44" s="410"/>
      <c r="AJ44" s="410"/>
      <c r="AK44" s="410"/>
      <c r="AL44" s="410"/>
      <c r="AM44" s="296">
        <f>SUM(Y44:AL44)</f>
        <v>1</v>
      </c>
    </row>
    <row r="45" spans="1:39" outlineLevel="1">
      <c r="B45" s="294" t="s">
        <v>267</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outlineLevel="1">
      <c r="A47" s="522">
        <v>4</v>
      </c>
      <c r="B47" s="520" t="s">
        <v>671</v>
      </c>
      <c r="C47" s="291" t="s">
        <v>25</v>
      </c>
      <c r="D47" s="295">
        <f>'7.  Persistence Report'!AU97</f>
        <v>110171</v>
      </c>
      <c r="E47" s="295">
        <f>'7.  Persistence Report'!AV97</f>
        <v>110171</v>
      </c>
      <c r="F47" s="295">
        <f>'7.  Persistence Report'!AW97</f>
        <v>110171</v>
      </c>
      <c r="G47" s="295">
        <f>'7.  Persistence Report'!AX97</f>
        <v>110171</v>
      </c>
      <c r="H47" s="295">
        <f>'7.  Persistence Report'!AY97</f>
        <v>110171</v>
      </c>
      <c r="I47" s="295">
        <f>'7.  Persistence Report'!AZ97</f>
        <v>110171</v>
      </c>
      <c r="J47" s="295">
        <f>'7.  Persistence Report'!BA97</f>
        <v>110171</v>
      </c>
      <c r="K47" s="295">
        <f>'7.  Persistence Report'!BB97</f>
        <v>110171</v>
      </c>
      <c r="L47" s="295">
        <f>'7.  Persistence Report'!BC97</f>
        <v>110171</v>
      </c>
      <c r="M47" s="295">
        <f>'7.  Persistence Report'!BD97</f>
        <v>110171</v>
      </c>
      <c r="N47" s="291"/>
      <c r="O47" s="295">
        <f>'7.  Persistence Report'!P97</f>
        <v>59</v>
      </c>
      <c r="P47" s="295">
        <f>'7.  Persistence Report'!Q97</f>
        <v>59</v>
      </c>
      <c r="Q47" s="295">
        <f>'7.  Persistence Report'!R97</f>
        <v>59</v>
      </c>
      <c r="R47" s="295">
        <f>'7.  Persistence Report'!S97</f>
        <v>59</v>
      </c>
      <c r="S47" s="295">
        <f>'7.  Persistence Report'!T97</f>
        <v>59</v>
      </c>
      <c r="T47" s="295">
        <f>'7.  Persistence Report'!U97</f>
        <v>59</v>
      </c>
      <c r="U47" s="295">
        <f>'7.  Persistence Report'!V97</f>
        <v>59</v>
      </c>
      <c r="V47" s="295">
        <f>'7.  Persistence Report'!W97</f>
        <v>59</v>
      </c>
      <c r="W47" s="295">
        <f>'7.  Persistence Report'!X97</f>
        <v>59</v>
      </c>
      <c r="X47" s="295">
        <f>'7.  Persistence Report'!Y97</f>
        <v>59</v>
      </c>
      <c r="Y47" s="470">
        <v>1</v>
      </c>
      <c r="Z47" s="410"/>
      <c r="AA47" s="410"/>
      <c r="AB47" s="410"/>
      <c r="AC47" s="410"/>
      <c r="AD47" s="410"/>
      <c r="AE47" s="410"/>
      <c r="AF47" s="410"/>
      <c r="AG47" s="410"/>
      <c r="AH47" s="410"/>
      <c r="AI47" s="410"/>
      <c r="AJ47" s="410"/>
      <c r="AK47" s="410"/>
      <c r="AL47" s="410"/>
      <c r="AM47" s="296">
        <f>SUM(Y47:AL47)</f>
        <v>1</v>
      </c>
    </row>
    <row r="48" spans="1:39" outlineLevel="1">
      <c r="B48" s="294" t="s">
        <v>267</v>
      </c>
      <c r="C48" s="291" t="s">
        <v>163</v>
      </c>
      <c r="D48" s="295">
        <f>'7.  Persistence Report'!AU109</f>
        <v>2019</v>
      </c>
      <c r="E48" s="295">
        <f>'7.  Persistence Report'!AV109</f>
        <v>2019</v>
      </c>
      <c r="F48" s="295">
        <f>'7.  Persistence Report'!AW109</f>
        <v>2019</v>
      </c>
      <c r="G48" s="295">
        <f>'7.  Persistence Report'!AX109</f>
        <v>2019</v>
      </c>
      <c r="H48" s="295">
        <f>'7.  Persistence Report'!AY109</f>
        <v>2019</v>
      </c>
      <c r="I48" s="295">
        <f>'7.  Persistence Report'!AZ109</f>
        <v>2019</v>
      </c>
      <c r="J48" s="295">
        <f>'7.  Persistence Report'!BA109</f>
        <v>2019</v>
      </c>
      <c r="K48" s="295">
        <f>'7.  Persistence Report'!BB109</f>
        <v>2019</v>
      </c>
      <c r="L48" s="295">
        <f>'7.  Persistence Report'!BC109</f>
        <v>2019</v>
      </c>
      <c r="M48" s="295">
        <f>'7.  Persistence Report'!BD109</f>
        <v>2019</v>
      </c>
      <c r="N48" s="468"/>
      <c r="O48" s="295">
        <f>'7.  Persistence Report'!P109</f>
        <v>1</v>
      </c>
      <c r="P48" s="295">
        <f>'7.  Persistence Report'!Q109</f>
        <v>1</v>
      </c>
      <c r="Q48" s="295">
        <f>'7.  Persistence Report'!R109</f>
        <v>1</v>
      </c>
      <c r="R48" s="295">
        <f>'7.  Persistence Report'!S109</f>
        <v>1</v>
      </c>
      <c r="S48" s="295">
        <f>'7.  Persistence Report'!T109</f>
        <v>1</v>
      </c>
      <c r="T48" s="295">
        <f>'7.  Persistence Report'!U109</f>
        <v>1</v>
      </c>
      <c r="U48" s="295">
        <f>'7.  Persistence Report'!V109</f>
        <v>1</v>
      </c>
      <c r="V48" s="295">
        <f>'7.  Persistence Report'!W109</f>
        <v>1</v>
      </c>
      <c r="W48" s="295">
        <f>'7.  Persistence Report'!X109</f>
        <v>1</v>
      </c>
      <c r="X48" s="295">
        <f>'7.  Persistence Report'!Y109</f>
        <v>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c r="E50" s="295"/>
      <c r="F50" s="295"/>
      <c r="G50" s="295"/>
      <c r="H50" s="295"/>
      <c r="I50" s="295"/>
      <c r="J50" s="295"/>
      <c r="K50" s="295"/>
      <c r="L50" s="295"/>
      <c r="M50" s="295"/>
      <c r="N50" s="291"/>
      <c r="O50" s="295"/>
      <c r="P50" s="295"/>
      <c r="Q50" s="295"/>
      <c r="R50" s="295"/>
      <c r="S50" s="295"/>
      <c r="T50" s="295"/>
      <c r="U50" s="295"/>
      <c r="V50" s="295"/>
      <c r="W50" s="295"/>
      <c r="X50" s="295"/>
      <c r="Y50" s="410"/>
      <c r="Z50" s="410"/>
      <c r="AA50" s="410"/>
      <c r="AB50" s="410"/>
      <c r="AC50" s="410"/>
      <c r="AD50" s="410"/>
      <c r="AE50" s="410"/>
      <c r="AF50" s="410"/>
      <c r="AG50" s="410"/>
      <c r="AH50" s="410"/>
      <c r="AI50" s="410"/>
      <c r="AJ50" s="410"/>
      <c r="AK50" s="410"/>
      <c r="AL50" s="410"/>
      <c r="AM50" s="296">
        <f>SUM(Y50:AL50)</f>
        <v>0</v>
      </c>
    </row>
    <row r="51" spans="1:39" outlineLevel="1">
      <c r="B51" s="294" t="s">
        <v>267</v>
      </c>
      <c r="C51" s="291" t="s">
        <v>163</v>
      </c>
      <c r="D51" s="295"/>
      <c r="E51" s="295"/>
      <c r="F51" s="295"/>
      <c r="G51" s="295"/>
      <c r="H51" s="295"/>
      <c r="I51" s="295"/>
      <c r="J51" s="295"/>
      <c r="K51" s="295"/>
      <c r="L51" s="295"/>
      <c r="M51" s="295"/>
      <c r="N51" s="468"/>
      <c r="O51" s="295"/>
      <c r="P51" s="295"/>
      <c r="Q51" s="295"/>
      <c r="R51" s="295"/>
      <c r="S51" s="295"/>
      <c r="T51" s="295"/>
      <c r="U51" s="295"/>
      <c r="V51" s="295"/>
      <c r="W51" s="295"/>
      <c r="X51" s="295"/>
      <c r="Y51" s="411">
        <f>Y50</f>
        <v>0</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497</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outlineLevel="1">
      <c r="A54" s="522">
        <v>6</v>
      </c>
      <c r="B54" s="520" t="s">
        <v>99</v>
      </c>
      <c r="C54" s="291" t="s">
        <v>25</v>
      </c>
      <c r="D54" s="295">
        <f>'7.  Persistence Report'!AU98</f>
        <v>71357</v>
      </c>
      <c r="E54" s="295">
        <f>'7.  Persistence Report'!AV98</f>
        <v>71357</v>
      </c>
      <c r="F54" s="295">
        <f>'7.  Persistence Report'!AW98</f>
        <v>71357</v>
      </c>
      <c r="G54" s="295">
        <f>'7.  Persistence Report'!AX98</f>
        <v>71357</v>
      </c>
      <c r="H54" s="295">
        <f>'7.  Persistence Report'!AY98</f>
        <v>0</v>
      </c>
      <c r="I54" s="295">
        <f>'7.  Persistence Report'!AZ98</f>
        <v>0</v>
      </c>
      <c r="J54" s="295">
        <f>'7.  Persistence Report'!BA98</f>
        <v>0</v>
      </c>
      <c r="K54" s="295">
        <f>'7.  Persistence Report'!BB98</f>
        <v>0</v>
      </c>
      <c r="L54" s="295">
        <f>'7.  Persistence Report'!BC98</f>
        <v>0</v>
      </c>
      <c r="M54" s="295">
        <f>'7.  Persistence Report'!BD98</f>
        <v>0</v>
      </c>
      <c r="N54" s="295">
        <v>12</v>
      </c>
      <c r="O54" s="295">
        <f>'7.  Persistence Report'!P98</f>
        <v>15</v>
      </c>
      <c r="P54" s="295">
        <f>'7.  Persistence Report'!Q98</f>
        <v>15</v>
      </c>
      <c r="Q54" s="295">
        <f>'7.  Persistence Report'!R98</f>
        <v>15</v>
      </c>
      <c r="R54" s="295">
        <f>'7.  Persistence Report'!S98</f>
        <v>15</v>
      </c>
      <c r="S54" s="295">
        <f>'7.  Persistence Report'!T98</f>
        <v>0</v>
      </c>
      <c r="T54" s="295">
        <f>'7.  Persistence Report'!U98</f>
        <v>0</v>
      </c>
      <c r="U54" s="295">
        <f>'7.  Persistence Report'!V98</f>
        <v>0</v>
      </c>
      <c r="V54" s="295">
        <f>'7.  Persistence Report'!W98</f>
        <v>0</v>
      </c>
      <c r="W54" s="295">
        <f>'7.  Persistence Report'!X98</f>
        <v>0</v>
      </c>
      <c r="X54" s="295">
        <f>'7.  Persistence Report'!Y98</f>
        <v>0</v>
      </c>
      <c r="Y54" s="415"/>
      <c r="Z54" s="410">
        <f>'3-a.  Rate Class Allocations'!G39</f>
        <v>0</v>
      </c>
      <c r="AA54" s="410">
        <f>'3-a.  Rate Class Allocations'!H39</f>
        <v>1</v>
      </c>
      <c r="AB54" s="410"/>
      <c r="AC54" s="410"/>
      <c r="AD54" s="410"/>
      <c r="AE54" s="410"/>
      <c r="AF54" s="415"/>
      <c r="AG54" s="415"/>
      <c r="AH54" s="415"/>
      <c r="AI54" s="415"/>
      <c r="AJ54" s="415"/>
      <c r="AK54" s="415"/>
      <c r="AL54" s="415"/>
      <c r="AM54" s="296">
        <f>SUM(Y54:AL54)</f>
        <v>1</v>
      </c>
    </row>
    <row r="55" spans="1:39" outlineLevel="1">
      <c r="B55" s="294" t="s">
        <v>267</v>
      </c>
      <c r="C55" s="291" t="s">
        <v>163</v>
      </c>
      <c r="D55" s="295">
        <f>'7.  Persistence Report'!AU110</f>
        <v>4802</v>
      </c>
      <c r="E55" s="295">
        <f>'7.  Persistence Report'!AV110</f>
        <v>4802</v>
      </c>
      <c r="F55" s="295">
        <f>'7.  Persistence Report'!AW110</f>
        <v>4802</v>
      </c>
      <c r="G55" s="295">
        <f>'7.  Persistence Report'!AX110</f>
        <v>4802</v>
      </c>
      <c r="H55" s="295">
        <f>'7.  Persistence Report'!AY110</f>
        <v>76159</v>
      </c>
      <c r="I55" s="295">
        <f>'7.  Persistence Report'!AZ110</f>
        <v>76159</v>
      </c>
      <c r="J55" s="295">
        <f>'7.  Persistence Report'!BA110</f>
        <v>76159</v>
      </c>
      <c r="K55" s="295">
        <f>'7.  Persistence Report'!BB110</f>
        <v>76159</v>
      </c>
      <c r="L55" s="295">
        <f>'7.  Persistence Report'!BC110</f>
        <v>76159</v>
      </c>
      <c r="M55" s="295">
        <f>'7.  Persistence Report'!BD110</f>
        <v>76159</v>
      </c>
      <c r="N55" s="295">
        <f>N54</f>
        <v>12</v>
      </c>
      <c r="O55" s="295">
        <f>'7.  Persistence Report'!P110</f>
        <v>1</v>
      </c>
      <c r="P55" s="295"/>
      <c r="Q55" s="295"/>
      <c r="R55" s="295"/>
      <c r="S55" s="295"/>
      <c r="T55" s="295"/>
      <c r="U55" s="295"/>
      <c r="V55" s="295"/>
      <c r="W55" s="295"/>
      <c r="X55" s="295"/>
      <c r="Y55" s="411">
        <f>Y54</f>
        <v>0</v>
      </c>
      <c r="Z55" s="411">
        <f t="shared" ref="Z55" si="53">Z54</f>
        <v>0</v>
      </c>
      <c r="AA55" s="411">
        <f t="shared" ref="AA55" si="54">AA54</f>
        <v>1</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Report'!AU99</f>
        <v>2323198</v>
      </c>
      <c r="E57" s="295">
        <f>'7.  Persistence Report'!AV99</f>
        <v>2323198</v>
      </c>
      <c r="F57" s="295">
        <f>'7.  Persistence Report'!AW99</f>
        <v>2304472</v>
      </c>
      <c r="G57" s="295">
        <f>'7.  Persistence Report'!AX99</f>
        <v>2304472</v>
      </c>
      <c r="H57" s="295">
        <f>'7.  Persistence Report'!AY99</f>
        <v>2304472</v>
      </c>
      <c r="I57" s="295">
        <f>'7.  Persistence Report'!AZ99</f>
        <v>2304472</v>
      </c>
      <c r="J57" s="295">
        <f>'7.  Persistence Report'!BA99</f>
        <v>2264894</v>
      </c>
      <c r="K57" s="295">
        <f>'7.  Persistence Report'!BB99</f>
        <v>2264894</v>
      </c>
      <c r="L57" s="295">
        <f>'7.  Persistence Report'!BC99</f>
        <v>2263293</v>
      </c>
      <c r="M57" s="295">
        <f>'7.  Persistence Report'!BD99</f>
        <v>2134287</v>
      </c>
      <c r="N57" s="295">
        <v>12</v>
      </c>
      <c r="O57" s="295">
        <f>'7.  Persistence Report'!P99</f>
        <v>153</v>
      </c>
      <c r="P57" s="295">
        <f>'7.  Persistence Report'!Q99</f>
        <v>153</v>
      </c>
      <c r="Q57" s="295">
        <f>'7.  Persistence Report'!R99</f>
        <v>147</v>
      </c>
      <c r="R57" s="295">
        <f>'7.  Persistence Report'!S99</f>
        <v>147</v>
      </c>
      <c r="S57" s="295">
        <f>'7.  Persistence Report'!T99</f>
        <v>147</v>
      </c>
      <c r="T57" s="295">
        <f>'7.  Persistence Report'!U99</f>
        <v>147</v>
      </c>
      <c r="U57" s="295">
        <f>'7.  Persistence Report'!V99</f>
        <v>144</v>
      </c>
      <c r="V57" s="295">
        <f>'7.  Persistence Report'!W99</f>
        <v>144</v>
      </c>
      <c r="W57" s="295">
        <f>'7.  Persistence Report'!X99</f>
        <v>143</v>
      </c>
      <c r="X57" s="295">
        <f>'7.  Persistence Report'!Y99</f>
        <v>133</v>
      </c>
      <c r="Y57" s="533"/>
      <c r="Z57" s="410">
        <f>'3-a.  Rate Class Allocations'!G40</f>
        <v>2.4118987915715571E-2</v>
      </c>
      <c r="AA57" s="410">
        <f>'3-a.  Rate Class Allocations'!H40</f>
        <v>0.97588101208428446</v>
      </c>
      <c r="AB57" s="410"/>
      <c r="AC57" s="533"/>
      <c r="AD57" s="410"/>
      <c r="AE57" s="410"/>
      <c r="AF57" s="415"/>
      <c r="AG57" s="415"/>
      <c r="AH57" s="415"/>
      <c r="AI57" s="415"/>
      <c r="AJ57" s="415"/>
      <c r="AK57" s="415"/>
      <c r="AL57" s="415"/>
      <c r="AM57" s="296">
        <f>SUM(Y57:AL57)</f>
        <v>1</v>
      </c>
    </row>
    <row r="58" spans="1:39" outlineLevel="1">
      <c r="B58" s="294" t="s">
        <v>267</v>
      </c>
      <c r="C58" s="291" t="s">
        <v>163</v>
      </c>
      <c r="D58" s="295">
        <f>'7.  Persistence Report'!AU111+'7.  Persistence Report'!AU121</f>
        <v>50534</v>
      </c>
      <c r="E58" s="295">
        <f>'7.  Persistence Report'!AV111+'7.  Persistence Report'!AV121</f>
        <v>50534</v>
      </c>
      <c r="F58" s="295">
        <f>'7.  Persistence Report'!AW111+'7.  Persistence Report'!AW121</f>
        <v>69260</v>
      </c>
      <c r="G58" s="295">
        <f>'7.  Persistence Report'!AX111+'7.  Persistence Report'!AX121</f>
        <v>69302</v>
      </c>
      <c r="H58" s="295">
        <f>'7.  Persistence Report'!AY111+'7.  Persistence Report'!AY121</f>
        <v>69302</v>
      </c>
      <c r="I58" s="295">
        <f>'7.  Persistence Report'!AZ111+'7.  Persistence Report'!AZ121</f>
        <v>69302</v>
      </c>
      <c r="J58" s="295">
        <f>'7.  Persistence Report'!BA111+'7.  Persistence Report'!BA121</f>
        <v>108880</v>
      </c>
      <c r="K58" s="295">
        <f>'7.  Persistence Report'!BB111+'7.  Persistence Report'!BB121</f>
        <v>108880</v>
      </c>
      <c r="L58" s="295">
        <f>'7.  Persistence Report'!BC111+'7.  Persistence Report'!BC121</f>
        <v>108880</v>
      </c>
      <c r="M58" s="295">
        <f>'7.  Persistence Report'!BD111+'7.  Persistence Report'!BD121</f>
        <v>97197</v>
      </c>
      <c r="N58" s="295">
        <f>N57</f>
        <v>12</v>
      </c>
      <c r="O58" s="295">
        <f>'7.  Persistence Report'!P111+'7.  Persistence Report'!P121</f>
        <v>6</v>
      </c>
      <c r="P58" s="295">
        <f>'7.  Persistence Report'!Q111+'7.  Persistence Report'!Q121</f>
        <v>6</v>
      </c>
      <c r="Q58" s="295">
        <f>'7.  Persistence Report'!R111+'7.  Persistence Report'!R121</f>
        <v>12</v>
      </c>
      <c r="R58" s="295">
        <f>'7.  Persistence Report'!S111+'7.  Persistence Report'!S121</f>
        <v>12</v>
      </c>
      <c r="S58" s="295">
        <f>'7.  Persistence Report'!T111+'7.  Persistence Report'!T121</f>
        <v>12</v>
      </c>
      <c r="T58" s="295">
        <f>'7.  Persistence Report'!U111+'7.  Persistence Report'!U121</f>
        <v>12</v>
      </c>
      <c r="U58" s="295">
        <f>'7.  Persistence Report'!V111+'7.  Persistence Report'!V121</f>
        <v>15</v>
      </c>
      <c r="V58" s="295">
        <f>'7.  Persistence Report'!W111+'7.  Persistence Report'!W121</f>
        <v>15</v>
      </c>
      <c r="W58" s="295">
        <f>'7.  Persistence Report'!X111+'7.  Persistence Report'!X121</f>
        <v>15</v>
      </c>
      <c r="X58" s="295">
        <f>'7.  Persistence Report'!Y111+'7.  Persistence Report'!Y121</f>
        <v>14</v>
      </c>
      <c r="Y58" s="411">
        <f>Y57</f>
        <v>0</v>
      </c>
      <c r="Z58" s="411">
        <f>Z57</f>
        <v>2.4118987915715571E-2</v>
      </c>
      <c r="AA58" s="411">
        <f t="shared" ref="AA58" si="66">AA57</f>
        <v>0.97588101208428446</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f>'7.  Persistence Report'!AU100</f>
        <v>95530</v>
      </c>
      <c r="E60" s="295">
        <f>'7.  Persistence Report'!AV100</f>
        <v>75532</v>
      </c>
      <c r="F60" s="295">
        <f>'7.  Persistence Report'!AW100</f>
        <v>69392</v>
      </c>
      <c r="G60" s="295">
        <f>'7.  Persistence Report'!AX100</f>
        <v>69392</v>
      </c>
      <c r="H60" s="295">
        <f>'7.  Persistence Report'!AY100</f>
        <v>69392</v>
      </c>
      <c r="I60" s="295">
        <f>'7.  Persistence Report'!AZ100</f>
        <v>69392</v>
      </c>
      <c r="J60" s="295">
        <f>'7.  Persistence Report'!BA100</f>
        <v>69392</v>
      </c>
      <c r="K60" s="295">
        <f>'7.  Persistence Report'!BB100</f>
        <v>69392</v>
      </c>
      <c r="L60" s="295">
        <f>'7.  Persistence Report'!BC100</f>
        <v>69392</v>
      </c>
      <c r="M60" s="295">
        <f>'7.  Persistence Report'!BD100</f>
        <v>69392</v>
      </c>
      <c r="N60" s="295">
        <v>12</v>
      </c>
      <c r="O60" s="295">
        <f>'7.  Persistence Report'!P100</f>
        <v>23</v>
      </c>
      <c r="P60" s="295">
        <f>'7.  Persistence Report'!Q100</f>
        <v>18</v>
      </c>
      <c r="Q60" s="295">
        <f>'7.  Persistence Report'!R100</f>
        <v>17</v>
      </c>
      <c r="R60" s="295">
        <f>'7.  Persistence Report'!S100</f>
        <v>17</v>
      </c>
      <c r="S60" s="295">
        <f>'7.  Persistence Report'!T100</f>
        <v>17</v>
      </c>
      <c r="T60" s="295">
        <f>'7.  Persistence Report'!U100</f>
        <v>17</v>
      </c>
      <c r="U60" s="295">
        <f>'7.  Persistence Report'!V100</f>
        <v>17</v>
      </c>
      <c r="V60" s="295">
        <f>'7.  Persistence Report'!W100</f>
        <v>17</v>
      </c>
      <c r="W60" s="295">
        <f>'7.  Persistence Report'!X100</f>
        <v>17</v>
      </c>
      <c r="X60" s="295">
        <f>'7.  Persistence Report'!Y100</f>
        <v>17</v>
      </c>
      <c r="Y60" s="415"/>
      <c r="Z60" s="410">
        <f>'3-a.  Rate Class Allocations'!G41</f>
        <v>1</v>
      </c>
      <c r="AA60" s="410">
        <f>'3-a.  Rate Class Allocations'!H41</f>
        <v>0</v>
      </c>
      <c r="AB60" s="410"/>
      <c r="AC60" s="410"/>
      <c r="AD60" s="410"/>
      <c r="AE60" s="410"/>
      <c r="AF60" s="415"/>
      <c r="AG60" s="415"/>
      <c r="AH60" s="415"/>
      <c r="AI60" s="415"/>
      <c r="AJ60" s="415"/>
      <c r="AK60" s="415"/>
      <c r="AL60" s="415"/>
      <c r="AM60" s="296">
        <f>SUM(Y60:AL60)</f>
        <v>1</v>
      </c>
    </row>
    <row r="61" spans="1:39" outlineLevel="1">
      <c r="B61" s="294" t="s">
        <v>267</v>
      </c>
      <c r="C61" s="291" t="s">
        <v>163</v>
      </c>
      <c r="D61" s="295">
        <f>'7.  Persistence Report'!AU122</f>
        <v>-24864</v>
      </c>
      <c r="E61" s="295">
        <f>'7.  Persistence Report'!AV122</f>
        <v>-4866</v>
      </c>
      <c r="F61" s="295">
        <f>'7.  Persistence Report'!AW122</f>
        <v>1274</v>
      </c>
      <c r="G61" s="295">
        <f>'7.  Persistence Report'!AX122</f>
        <v>5424</v>
      </c>
      <c r="H61" s="295">
        <f>'7.  Persistence Report'!AY122</f>
        <v>5424</v>
      </c>
      <c r="I61" s="295">
        <f>'7.  Persistence Report'!AZ122</f>
        <v>5424</v>
      </c>
      <c r="J61" s="295">
        <f>'7.  Persistence Report'!BA122</f>
        <v>5424</v>
      </c>
      <c r="K61" s="295">
        <f>'7.  Persistence Report'!BB122</f>
        <v>5424</v>
      </c>
      <c r="L61" s="295">
        <f>'7.  Persistence Report'!BC122</f>
        <v>5424</v>
      </c>
      <c r="M61" s="295">
        <f>'7.  Persistence Report'!BD122</f>
        <v>5424</v>
      </c>
      <c r="N61" s="295">
        <f>N60</f>
        <v>12</v>
      </c>
      <c r="O61" s="295">
        <f>'7.  Persistence Report'!P122</f>
        <v>-6</v>
      </c>
      <c r="P61" s="295">
        <f>'7.  Persistence Report'!Q122</f>
        <v>-1</v>
      </c>
      <c r="Q61" s="295">
        <f>'7.  Persistence Report'!R122</f>
        <v>0</v>
      </c>
      <c r="R61" s="295">
        <f>'7.  Persistence Report'!S122</f>
        <v>1</v>
      </c>
      <c r="S61" s="295">
        <f>'7.  Persistence Report'!T122</f>
        <v>1</v>
      </c>
      <c r="T61" s="295">
        <f>'7.  Persistence Report'!U122</f>
        <v>1</v>
      </c>
      <c r="U61" s="295">
        <f>'7.  Persistence Report'!V122</f>
        <v>1</v>
      </c>
      <c r="V61" s="295">
        <f>'7.  Persistence Report'!W122</f>
        <v>1</v>
      </c>
      <c r="W61" s="295">
        <f>'7.  Persistence Report'!X122</f>
        <v>1</v>
      </c>
      <c r="X61" s="295">
        <f>'7.  Persistence Report'!Y122</f>
        <v>1</v>
      </c>
      <c r="Y61" s="411">
        <f>Y60</f>
        <v>0</v>
      </c>
      <c r="Z61" s="411">
        <f t="shared" ref="Z61" si="78">Z60</f>
        <v>1</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7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c r="AC70" s="410"/>
      <c r="AD70" s="410"/>
      <c r="AE70" s="410"/>
      <c r="AF70" s="415"/>
      <c r="AG70" s="415"/>
      <c r="AH70" s="415"/>
      <c r="AI70" s="415"/>
      <c r="AJ70" s="415"/>
      <c r="AK70" s="415"/>
      <c r="AL70" s="415"/>
      <c r="AM70" s="296">
        <f>SUM(Y70:AL70)</f>
        <v>0</v>
      </c>
    </row>
    <row r="71" spans="1:39"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0</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45"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outlineLevel="1">
      <c r="B74" s="520"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410"/>
      <c r="Z76" s="410"/>
      <c r="AA76" s="410"/>
      <c r="AB76" s="410"/>
      <c r="AC76" s="410"/>
      <c r="AD76" s="410"/>
      <c r="AE76" s="410"/>
      <c r="AF76" s="415"/>
      <c r="AG76" s="415"/>
      <c r="AH76" s="415"/>
      <c r="AI76" s="415"/>
      <c r="AJ76" s="415"/>
      <c r="AK76" s="415"/>
      <c r="AL76" s="415"/>
      <c r="AM76" s="296">
        <f>SUM(Y76:AL76)</f>
        <v>0</v>
      </c>
    </row>
    <row r="77" spans="1:39" outlineLevel="1">
      <c r="B77" s="520"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75" outlineLevel="1">
      <c r="B79" s="288" t="s">
        <v>107</v>
      </c>
      <c r="C79" s="289"/>
      <c r="D79" s="290"/>
      <c r="E79" s="290"/>
      <c r="F79" s="290"/>
      <c r="G79" s="290"/>
      <c r="H79" s="290"/>
      <c r="I79" s="290"/>
      <c r="J79" s="290"/>
      <c r="K79" s="290"/>
      <c r="L79" s="290"/>
      <c r="M79" s="290"/>
      <c r="N79" s="290"/>
      <c r="O79" s="290"/>
      <c r="P79" s="290"/>
      <c r="Q79" s="290"/>
      <c r="R79" s="290"/>
      <c r="S79" s="290"/>
      <c r="T79" s="290"/>
      <c r="U79" s="290"/>
      <c r="V79" s="290"/>
      <c r="W79" s="290"/>
      <c r="X79" s="290"/>
      <c r="Y79" s="414"/>
      <c r="Z79" s="414"/>
      <c r="AA79" s="414"/>
      <c r="AB79" s="414"/>
      <c r="AC79" s="414"/>
      <c r="AD79" s="414"/>
      <c r="AE79" s="414"/>
      <c r="AF79" s="414"/>
      <c r="AG79" s="414"/>
      <c r="AH79" s="414"/>
      <c r="AI79" s="414"/>
      <c r="AJ79" s="414"/>
      <c r="AK79" s="414"/>
      <c r="AL79" s="414"/>
      <c r="AM79" s="292"/>
    </row>
    <row r="80" spans="1:39" outlineLevel="1">
      <c r="A80" s="522">
        <v>14</v>
      </c>
      <c r="B80" s="315" t="s">
        <v>108</v>
      </c>
      <c r="C80" s="291" t="s">
        <v>25</v>
      </c>
      <c r="D80" s="295">
        <f>'7.  Persistence Report'!AU101</f>
        <v>1135</v>
      </c>
      <c r="E80" s="295">
        <f>'7.  Persistence Report'!AV101</f>
        <v>991</v>
      </c>
      <c r="F80" s="295">
        <f>'7.  Persistence Report'!AW101</f>
        <v>961</v>
      </c>
      <c r="G80" s="295">
        <f>'7.  Persistence Report'!AX101</f>
        <v>931</v>
      </c>
      <c r="H80" s="295">
        <f>'7.  Persistence Report'!AY101</f>
        <v>931</v>
      </c>
      <c r="I80" s="295">
        <f>'7.  Persistence Report'!AZ101</f>
        <v>931</v>
      </c>
      <c r="J80" s="295">
        <f>'7.  Persistence Report'!BA101</f>
        <v>931</v>
      </c>
      <c r="K80" s="295">
        <f>'7.  Persistence Report'!BB101</f>
        <v>931</v>
      </c>
      <c r="L80" s="295">
        <f>'7.  Persistence Report'!BC101</f>
        <v>722</v>
      </c>
      <c r="M80" s="295">
        <f>'7.  Persistence Report'!BD101</f>
        <v>722</v>
      </c>
      <c r="N80" s="295">
        <v>12</v>
      </c>
      <c r="O80" s="295">
        <f>'7.  Persistence Report'!P101</f>
        <v>0</v>
      </c>
      <c r="P80" s="295">
        <f>'7.  Persistence Report'!Q101</f>
        <v>0</v>
      </c>
      <c r="Q80" s="295">
        <f>'7.  Persistence Report'!R101</f>
        <v>0</v>
      </c>
      <c r="R80" s="295">
        <f>'7.  Persistence Report'!S101</f>
        <v>0</v>
      </c>
      <c r="S80" s="295">
        <f>'7.  Persistence Report'!T101</f>
        <v>0</v>
      </c>
      <c r="T80" s="295">
        <f>'7.  Persistence Report'!U101</f>
        <v>0</v>
      </c>
      <c r="U80" s="295">
        <f>'7.  Persistence Report'!V101</f>
        <v>0</v>
      </c>
      <c r="V80" s="295">
        <f>'7.  Persistence Report'!W101</f>
        <v>0</v>
      </c>
      <c r="W80" s="295">
        <f>'7.  Persistence Report'!X101</f>
        <v>0</v>
      </c>
      <c r="X80" s="295">
        <f>'7.  Persistence Report'!Y101</f>
        <v>0</v>
      </c>
      <c r="Y80" s="533">
        <v>1</v>
      </c>
      <c r="Z80" s="410"/>
      <c r="AA80" s="410"/>
      <c r="AB80" s="410"/>
      <c r="AC80" s="410"/>
      <c r="AD80" s="410"/>
      <c r="AE80" s="410"/>
      <c r="AF80" s="410"/>
      <c r="AG80" s="410"/>
      <c r="AH80" s="410"/>
      <c r="AI80" s="410"/>
      <c r="AJ80" s="410"/>
      <c r="AK80" s="410"/>
      <c r="AL80" s="410"/>
      <c r="AM80" s="296">
        <f>SUM(Y80:AL80)</f>
        <v>1</v>
      </c>
    </row>
    <row r="81" spans="1:40"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75" outlineLevel="1">
      <c r="A83" s="523"/>
      <c r="B83" s="288" t="s">
        <v>489</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outlineLevel="1">
      <c r="A84" s="522">
        <v>15</v>
      </c>
      <c r="B84" s="294" t="s">
        <v>494</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outlineLevel="1">
      <c r="A87" s="522">
        <v>16</v>
      </c>
      <c r="B87" s="324" t="s">
        <v>490</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outlineLevel="1">
      <c r="A88" s="522"/>
      <c r="B88" s="324"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75" outlineLevel="1">
      <c r="B90" s="519" t="s">
        <v>495</v>
      </c>
      <c r="C90" s="320"/>
      <c r="D90" s="290"/>
      <c r="E90" s="290"/>
      <c r="F90" s="290"/>
      <c r="G90" s="290"/>
      <c r="H90" s="290"/>
      <c r="I90" s="290"/>
      <c r="J90" s="290"/>
      <c r="K90" s="290"/>
      <c r="L90" s="290"/>
      <c r="M90" s="290"/>
      <c r="N90" s="290"/>
      <c r="O90" s="289"/>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40"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outlineLevel="1">
      <c r="A94" s="522">
        <v>18</v>
      </c>
      <c r="B94" s="520"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7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75" outlineLevel="1">
      <c r="B103" s="518" t="s">
        <v>502</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75" outlineLevel="1">
      <c r="B104" s="288" t="s">
        <v>498</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outlineLevel="1">
      <c r="B106" s="294" t="s">
        <v>267</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outlineLevel="1">
      <c r="B109" s="294" t="s">
        <v>267</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outlineLevel="1">
      <c r="B112" s="294" t="s">
        <v>267</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30" outlineLevel="1">
      <c r="A114" s="522">
        <v>24</v>
      </c>
      <c r="B114" s="520" t="s">
        <v>116</v>
      </c>
      <c r="C114" s="291" t="s">
        <v>25</v>
      </c>
      <c r="D114" s="295"/>
      <c r="E114" s="295"/>
      <c r="F114" s="295"/>
      <c r="G114" s="295"/>
      <c r="H114" s="295"/>
      <c r="I114" s="295"/>
      <c r="J114" s="295"/>
      <c r="K114" s="295"/>
      <c r="L114" s="295"/>
      <c r="M114" s="295"/>
      <c r="N114" s="291"/>
      <c r="O114" s="295"/>
      <c r="P114" s="295"/>
      <c r="Q114" s="295"/>
      <c r="R114" s="295"/>
      <c r="S114" s="295"/>
      <c r="T114" s="295"/>
      <c r="U114" s="295"/>
      <c r="V114" s="295"/>
      <c r="W114" s="295"/>
      <c r="X114" s="295"/>
      <c r="Y114" s="410"/>
      <c r="Z114" s="410"/>
      <c r="AA114" s="410"/>
      <c r="AB114" s="410"/>
      <c r="AC114" s="410"/>
      <c r="AD114" s="410"/>
      <c r="AE114" s="410"/>
      <c r="AF114" s="410"/>
      <c r="AG114" s="410"/>
      <c r="AH114" s="410"/>
      <c r="AI114" s="410"/>
      <c r="AJ114" s="410"/>
      <c r="AK114" s="410"/>
      <c r="AL114" s="410"/>
      <c r="AM114" s="296">
        <f>SUM(Y114:AL114)</f>
        <v>0</v>
      </c>
    </row>
    <row r="115" spans="1:39" outlineLevel="1">
      <c r="B115" s="294" t="s">
        <v>267</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0</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75" outlineLevel="1">
      <c r="B117" s="288" t="s">
        <v>499</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f>'3-a.  Rate Class Allocations'!G42</f>
        <v>0</v>
      </c>
      <c r="AA118" s="410">
        <f>'3-a.  Rate Class Allocations'!H42</f>
        <v>1</v>
      </c>
      <c r="AB118" s="410"/>
      <c r="AC118" s="410"/>
      <c r="AD118" s="410"/>
      <c r="AE118" s="410"/>
      <c r="AF118" s="415"/>
      <c r="AG118" s="415"/>
      <c r="AH118" s="415"/>
      <c r="AI118" s="415"/>
      <c r="AJ118" s="415"/>
      <c r="AK118" s="415"/>
      <c r="AL118" s="415"/>
      <c r="AM118" s="296">
        <f>SUM(Y118:AL118)</f>
        <v>1</v>
      </c>
    </row>
    <row r="119" spans="1:39" outlineLevel="1">
      <c r="B119" s="294" t="s">
        <v>267</v>
      </c>
      <c r="C119" s="291" t="s">
        <v>163</v>
      </c>
      <c r="D119" s="295">
        <f>'7.  Persistence Report'!AU106+'7.  Persistence Report'!AU120</f>
        <v>186919</v>
      </c>
      <c r="E119" s="295">
        <f>'7.  Persistence Report'!AV106+'7.  Persistence Report'!AV120</f>
        <v>186919</v>
      </c>
      <c r="F119" s="295">
        <f>'7.  Persistence Report'!AW106+'7.  Persistence Report'!AW120</f>
        <v>186919</v>
      </c>
      <c r="G119" s="295">
        <f>'7.  Persistence Report'!AX106+'7.  Persistence Report'!AX120</f>
        <v>191709</v>
      </c>
      <c r="H119" s="295">
        <f>'7.  Persistence Report'!AY106+'7.  Persistence Report'!AY120</f>
        <v>191709</v>
      </c>
      <c r="I119" s="295">
        <f>'7.  Persistence Report'!AZ106+'7.  Persistence Report'!AZ120</f>
        <v>191709</v>
      </c>
      <c r="J119" s="295">
        <f>'7.  Persistence Report'!BA106+'7.  Persistence Report'!BA120</f>
        <v>191710</v>
      </c>
      <c r="K119" s="295">
        <f>'7.  Persistence Report'!BB106+'7.  Persistence Report'!BB120</f>
        <v>191710</v>
      </c>
      <c r="L119" s="295">
        <f>'7.  Persistence Report'!BC106+'7.  Persistence Report'!BC120</f>
        <v>191710</v>
      </c>
      <c r="M119" s="295">
        <f>'7.  Persistence Report'!BD106+'7.  Persistence Report'!BD120</f>
        <v>186261</v>
      </c>
      <c r="N119" s="295">
        <f>N118</f>
        <v>12</v>
      </c>
      <c r="O119" s="295">
        <f>'7.  Persistence Report'!P106+'7.  Persistence Report'!P120</f>
        <v>32</v>
      </c>
      <c r="P119" s="295">
        <f>'7.  Persistence Report'!Q106+'7.  Persistence Report'!Q120</f>
        <v>32</v>
      </c>
      <c r="Q119" s="295">
        <f>'7.  Persistence Report'!R106+'7.  Persistence Report'!R120</f>
        <v>32</v>
      </c>
      <c r="R119" s="295">
        <f>'7.  Persistence Report'!S106+'7.  Persistence Report'!S120</f>
        <v>33</v>
      </c>
      <c r="S119" s="295">
        <f>'7.  Persistence Report'!T106+'7.  Persistence Report'!T120</f>
        <v>33</v>
      </c>
      <c r="T119" s="295">
        <f>'7.  Persistence Report'!U106+'7.  Persistence Report'!U120</f>
        <v>33</v>
      </c>
      <c r="U119" s="295">
        <f>'7.  Persistence Report'!V106+'7.  Persistence Report'!V120</f>
        <v>33</v>
      </c>
      <c r="V119" s="295">
        <f>'7.  Persistence Report'!W106+'7.  Persistence Report'!W120</f>
        <v>33</v>
      </c>
      <c r="W119" s="295">
        <f>'7.  Persistence Report'!X106+'7.  Persistence Report'!X120</f>
        <v>33</v>
      </c>
      <c r="X119" s="295">
        <f>'7.  Persistence Report'!Y106+'7.  Persistence Report'!Y120</f>
        <v>31</v>
      </c>
      <c r="Y119" s="411">
        <f>Y118</f>
        <v>0</v>
      </c>
      <c r="Z119" s="411">
        <f t="shared" ref="Z119" si="228">Z118</f>
        <v>0</v>
      </c>
      <c r="AA119" s="411">
        <f t="shared" ref="AA119" si="229">AA118</f>
        <v>1</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c r="AA121" s="533"/>
      <c r="AB121" s="410"/>
      <c r="AC121" s="533"/>
      <c r="AD121" s="410"/>
      <c r="AE121" s="410"/>
      <c r="AF121" s="415"/>
      <c r="AG121" s="415"/>
      <c r="AH121" s="415"/>
      <c r="AI121" s="415"/>
      <c r="AJ121" s="415"/>
      <c r="AK121" s="415"/>
      <c r="AL121" s="415"/>
      <c r="AM121" s="296">
        <f>SUM(Y121:AL121)</f>
        <v>0</v>
      </c>
    </row>
    <row r="122" spans="1:39" outlineLevel="1">
      <c r="B122" s="294" t="s">
        <v>267</v>
      </c>
      <c r="C122" s="291" t="s">
        <v>163</v>
      </c>
      <c r="D122" s="295"/>
      <c r="E122" s="295"/>
      <c r="F122" s="295"/>
      <c r="G122" s="295"/>
      <c r="H122" s="295"/>
      <c r="I122" s="295"/>
      <c r="J122" s="295"/>
      <c r="K122" s="295"/>
      <c r="L122" s="295"/>
      <c r="M122" s="295"/>
      <c r="N122" s="295">
        <f>N121</f>
        <v>12</v>
      </c>
      <c r="O122" s="295"/>
      <c r="P122" s="295"/>
      <c r="Q122" s="295"/>
      <c r="R122" s="295"/>
      <c r="S122" s="295"/>
      <c r="T122" s="295"/>
      <c r="U122" s="295"/>
      <c r="V122" s="295"/>
      <c r="W122" s="295"/>
      <c r="X122" s="295"/>
      <c r="Y122" s="411">
        <f>Y121</f>
        <v>0</v>
      </c>
      <c r="Z122" s="411">
        <f t="shared" ref="Z122" si="241">Z121</f>
        <v>0</v>
      </c>
      <c r="AA122" s="411">
        <f t="shared" ref="AA122" si="242">AA121</f>
        <v>0</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75" outlineLevel="1">
      <c r="B142" s="288" t="s">
        <v>500</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75" outlineLevel="1">
      <c r="B152" s="288" t="s">
        <v>501</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45"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outlineLevel="1">
      <c r="B172" s="294" t="s">
        <v>267</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30"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45"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0" outlineLevel="1">
      <c r="A192" s="522">
        <v>49</v>
      </c>
      <c r="B192" s="520"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 r="B195" s="327" t="s">
        <v>271</v>
      </c>
      <c r="C195" s="329"/>
      <c r="D195" s="329">
        <f>SUM(D38:D193)</f>
        <v>3169475</v>
      </c>
      <c r="E195" s="329"/>
      <c r="F195" s="329"/>
      <c r="G195" s="329"/>
      <c r="H195" s="329"/>
      <c r="I195" s="329"/>
      <c r="J195" s="329"/>
      <c r="K195" s="329"/>
      <c r="L195" s="329"/>
      <c r="M195" s="329"/>
      <c r="N195" s="329"/>
      <c r="O195" s="329">
        <f>SUM(O38:O193)</f>
        <v>306</v>
      </c>
      <c r="P195" s="329"/>
      <c r="Q195" s="329"/>
      <c r="R195" s="329"/>
      <c r="S195" s="329"/>
      <c r="T195" s="329"/>
      <c r="U195" s="329"/>
      <c r="V195" s="329"/>
      <c r="W195" s="329"/>
      <c r="X195" s="329"/>
      <c r="Y195" s="329">
        <f>IF(Y36="kWh",SUMPRODUCT(D38:D193,Y38:Y193))</f>
        <v>461999</v>
      </c>
      <c r="Z195" s="329">
        <f>IF(Z36="kWh",SUMPRODUCT(D38:D193,Z38:Z193))</f>
        <v>127918.01342314735</v>
      </c>
      <c r="AA195" s="329">
        <f>IF(AA36="kw",SUMPRODUCT(N38:N193,O38:O193,AA38:AA193),SUMPRODUCT(D38:D193,AA38:AA193))</f>
        <v>2437.9809710568147</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7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872686</v>
      </c>
      <c r="Z196" s="392">
        <f>HLOOKUP(Z35,'2. LRAMVA Threshold'!$B$42:$Q$53,7,FALSE)</f>
        <v>172591</v>
      </c>
      <c r="AA196" s="392">
        <f>HLOOKUP(AA35,'2. LRAMVA Threshold'!$B$42:$Q$53,7,FALSE)</f>
        <v>1202</v>
      </c>
      <c r="AB196" s="392">
        <f>HLOOKUP(AB35,'2. LRAMVA Threshold'!$B$42:$Q$53,7,FALSE)</f>
        <v>0</v>
      </c>
      <c r="AC196" s="392">
        <f>HLOOKUP(AC35,'2. LRAMVA Threshold'!$B$42:$Q$53,7,FALSE)</f>
        <v>0</v>
      </c>
      <c r="AD196" s="392">
        <f>HLOOKUP(AD35,'2. LRAMVA Threshold'!$B$42:$Q$53,7,FALSE)</f>
        <v>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1.21E-2</v>
      </c>
      <c r="Z198" s="341">
        <f>HLOOKUP(Z$35,'3.  Distribution Rates'!$C$122:$P$133,7,FALSE)</f>
        <v>1.3100000000000001E-2</v>
      </c>
      <c r="AA198" s="341">
        <f>HLOOKUP(AA$35,'3.  Distribution Rates'!$C$122:$P$133,7,FALSE)</f>
        <v>1.7672000000000001</v>
      </c>
      <c r="AB198" s="341">
        <f>HLOOKUP(AB$35,'3.  Distribution Rates'!$C$122:$P$133,7,FALSE)</f>
        <v>5.2987000000000002</v>
      </c>
      <c r="AC198" s="341">
        <f>HLOOKUP(AC$35,'3.  Distribution Rates'!$C$122:$P$133,7,FALSE)</f>
        <v>1.1599999999999999E-2</v>
      </c>
      <c r="AD198" s="341">
        <f>HLOOKUP(AD$35,'3.  Distribution Rates'!$C$122:$P$133,7,FALSE)</f>
        <v>0</v>
      </c>
      <c r="AE198" s="341">
        <f>HLOOKUP(AE$35,'3.  Distribution Rates'!$C$122:$P$133,7,FALSE)</f>
        <v>0</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3166.3815070882611</v>
      </c>
      <c r="Z199" s="378">
        <f>'4.  2011-2014 LRAM'!Z138*Z198</f>
        <v>7936.3838465617919</v>
      </c>
      <c r="AA199" s="378">
        <f>'4.  2011-2014 LRAM'!AA138*AA198</f>
        <v>454.34711999999996</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11557.112473650053</v>
      </c>
    </row>
    <row r="200" spans="2:39">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2334.299260046706</v>
      </c>
      <c r="Z200" s="378">
        <f>'4.  2011-2014 LRAM'!Z267*Z198</f>
        <v>2449.3065366114765</v>
      </c>
      <c r="AA200" s="378">
        <f>'4.  2011-2014 LRAM'!AA267*AA198</f>
        <v>2565.8699671629997</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7349.4757638211831</v>
      </c>
    </row>
    <row r="201" spans="2:39">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1713.682661621543</v>
      </c>
      <c r="Z201" s="378">
        <f>'4.  2011-2014 LRAM'!Z396*Z198</f>
        <v>3927.2764297235281</v>
      </c>
      <c r="AA201" s="378">
        <f>'4.  2011-2014 LRAM'!AA396*AA198</f>
        <v>2206.9659620954203</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7847.925053440491</v>
      </c>
    </row>
    <row r="202" spans="2:39">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5099.9602367075277</v>
      </c>
      <c r="Z202" s="378">
        <f>'4.  2011-2014 LRAM'!Z526*Z198</f>
        <v>6057.8045513950128</v>
      </c>
      <c r="AA202" s="378">
        <f>'4.  2011-2014 LRAM'!AA526*AA198</f>
        <v>370.63895242033783</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11528.403740522879</v>
      </c>
    </row>
    <row r="203" spans="2:39">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5590.1878999999999</v>
      </c>
      <c r="Z203" s="378">
        <f>Z195*Z198</f>
        <v>1675.7259758432303</v>
      </c>
      <c r="AA203" s="378">
        <f>AA195*AA198</f>
        <v>4308.3999720516031</v>
      </c>
      <c r="AB203" s="378">
        <f t="shared" ref="AB203:AL203" si="553">AB195*AB198</f>
        <v>0</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11574.313847894833</v>
      </c>
    </row>
    <row r="204" spans="2:39" ht="15.7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17904.511565464039</v>
      </c>
      <c r="Z204" s="346">
        <f>SUM(Z199:Z203)</f>
        <v>22046.49734013504</v>
      </c>
      <c r="AA204" s="346">
        <f t="shared" ref="AA204:AE204" si="554">SUM(AA199:AA203)</f>
        <v>9906.2219737303603</v>
      </c>
      <c r="AB204" s="346">
        <f t="shared" si="554"/>
        <v>0</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49857.230879329443</v>
      </c>
    </row>
    <row r="205" spans="2:39" ht="15.7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10559.500599999999</v>
      </c>
      <c r="Z205" s="347">
        <f t="shared" ref="Z205:AE205" si="556">Z196*Z198</f>
        <v>2260.9421000000002</v>
      </c>
      <c r="AA205" s="347">
        <f t="shared" si="556"/>
        <v>2124.1744000000003</v>
      </c>
      <c r="AB205" s="347">
        <f t="shared" si="556"/>
        <v>0</v>
      </c>
      <c r="AC205" s="347">
        <f t="shared" si="556"/>
        <v>0</v>
      </c>
      <c r="AD205" s="347">
        <f t="shared" si="556"/>
        <v>0</v>
      </c>
      <c r="AE205" s="347">
        <f t="shared" si="556"/>
        <v>0</v>
      </c>
      <c r="AF205" s="347">
        <f>AF196*AF198</f>
        <v>0</v>
      </c>
      <c r="AG205" s="347">
        <f t="shared" ref="AG205:AL205" si="557">AG196*AG198</f>
        <v>0</v>
      </c>
      <c r="AH205" s="347">
        <f t="shared" si="557"/>
        <v>0</v>
      </c>
      <c r="AI205" s="347">
        <f t="shared" si="557"/>
        <v>0</v>
      </c>
      <c r="AJ205" s="347">
        <f t="shared" si="557"/>
        <v>0</v>
      </c>
      <c r="AK205" s="347">
        <f t="shared" si="557"/>
        <v>0</v>
      </c>
      <c r="AL205" s="347">
        <f t="shared" si="557"/>
        <v>0</v>
      </c>
      <c r="AM205" s="407">
        <f>SUM(Y205:AL205)</f>
        <v>14944.617099999999</v>
      </c>
    </row>
    <row r="206" spans="2:39" ht="15.7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34912.613779329447</v>
      </c>
    </row>
    <row r="207" spans="2:39">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456780</v>
      </c>
      <c r="Z208" s="291">
        <f>SUMPRODUCT(E38:E193,Z38:Z193)</f>
        <v>127918.01342314735</v>
      </c>
      <c r="AA208" s="291">
        <f>IF(AA36="kw",SUMPRODUCT(N38:N193,P38:P193,AA38:AA193),SUMPRODUCT(E38:E193,AA38:AA193))</f>
        <v>2425.9809710568147</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456750</v>
      </c>
      <c r="Z209" s="291">
        <f>SUMPRODUCT(F38:F193,Z38:Z193)</f>
        <v>127918.01342314735</v>
      </c>
      <c r="AA209" s="291">
        <f>IF(AA36="kw",SUMPRODUCT(N38:N193,Q38:Q193,AA38:AA193),SUMPRODUCT(F38:F193,AA38:AA193))</f>
        <v>2425.9809710568152</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456720</v>
      </c>
      <c r="Z210" s="291">
        <f>SUMPRODUCT(G38:G193,Z38:Z193)</f>
        <v>132069.02642063983</v>
      </c>
      <c r="AA210" s="291">
        <f>IF(AA36="kw",SUMPRODUCT(N38:N193,R38:R193,AA38:AA193),SUMPRODUCT(G38:G193,AA38:AA193))</f>
        <v>2437.9809710568152</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456211</v>
      </c>
      <c r="Z211" s="291">
        <f>SUMPRODUCT(H38:H193,Z38:Z193)</f>
        <v>132069.02642063983</v>
      </c>
      <c r="AA211" s="291">
        <f>IF(AA36="kw",SUMPRODUCT(N38:N193,S38:S193,AA38:AA193),SUMPRODUCT(H38:H193,AA38:AA193))</f>
        <v>2257.9809710568152</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453769</v>
      </c>
      <c r="Z212" s="326">
        <f>SUMPRODUCT(I38:I193,Z38:Z193)</f>
        <v>132069.02642063983</v>
      </c>
      <c r="AA212" s="326">
        <f>IF(AA36="kw",SUMPRODUCT(N38:N193,T38:T193,AA38:AA193),SUMPRODUCT(I38:I193,AA38:AA193))</f>
        <v>2257.9809710568152</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581</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75">
      <c r="B216" s="280" t="s">
        <v>273</v>
      </c>
      <c r="C216" s="281"/>
      <c r="D216" s="590" t="s">
        <v>525</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827" t="s">
        <v>211</v>
      </c>
      <c r="C217" s="829" t="s">
        <v>33</v>
      </c>
      <c r="D217" s="284" t="s">
        <v>421</v>
      </c>
      <c r="E217" s="831" t="s">
        <v>209</v>
      </c>
      <c r="F217" s="832"/>
      <c r="G217" s="832"/>
      <c r="H217" s="832"/>
      <c r="I217" s="832"/>
      <c r="J217" s="832"/>
      <c r="K217" s="832"/>
      <c r="L217" s="832"/>
      <c r="M217" s="833"/>
      <c r="N217" s="837" t="s">
        <v>213</v>
      </c>
      <c r="O217" s="284" t="s">
        <v>422</v>
      </c>
      <c r="P217" s="831" t="s">
        <v>212</v>
      </c>
      <c r="Q217" s="832"/>
      <c r="R217" s="832"/>
      <c r="S217" s="832"/>
      <c r="T217" s="832"/>
      <c r="U217" s="832"/>
      <c r="V217" s="832"/>
      <c r="W217" s="832"/>
      <c r="X217" s="833"/>
      <c r="Y217" s="834" t="s">
        <v>243</v>
      </c>
      <c r="Z217" s="835"/>
      <c r="AA217" s="835"/>
      <c r="AB217" s="835"/>
      <c r="AC217" s="835"/>
      <c r="AD217" s="835"/>
      <c r="AE217" s="835"/>
      <c r="AF217" s="835"/>
      <c r="AG217" s="835"/>
      <c r="AH217" s="835"/>
      <c r="AI217" s="835"/>
      <c r="AJ217" s="835"/>
      <c r="AK217" s="835"/>
      <c r="AL217" s="835"/>
      <c r="AM217" s="836"/>
    </row>
    <row r="218" spans="1:39" ht="60.75" customHeight="1">
      <c r="B218" s="828"/>
      <c r="C218" s="830"/>
      <c r="D218" s="285">
        <v>2016</v>
      </c>
      <c r="E218" s="285">
        <v>2017</v>
      </c>
      <c r="F218" s="285">
        <v>2018</v>
      </c>
      <c r="G218" s="285">
        <v>2019</v>
      </c>
      <c r="H218" s="285">
        <v>2020</v>
      </c>
      <c r="I218" s="285">
        <v>2021</v>
      </c>
      <c r="J218" s="285">
        <v>2022</v>
      </c>
      <c r="K218" s="285">
        <v>2023</v>
      </c>
      <c r="L218" s="285">
        <v>2024</v>
      </c>
      <c r="M218" s="285">
        <v>2025</v>
      </c>
      <c r="N218" s="838"/>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 50 - 4,999 kW</v>
      </c>
      <c r="AB218" s="285" t="str">
        <f>'1.  LRAMVA Summary'!G52</f>
        <v>Street Light</v>
      </c>
      <c r="AC218" s="285" t="str">
        <f>'1.  LRAMVA Summary'!H52</f>
        <v>USL</v>
      </c>
      <c r="AD218" s="285" t="str">
        <f>'1.  LRAMVA Summary'!I52</f>
        <v>Embedded Distributor</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503</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kWh</v>
      </c>
      <c r="AD219" s="291" t="str">
        <f>'1.  LRAMVA Summary'!I53</f>
        <v>kW</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outlineLevel="1">
      <c r="B220" s="288" t="s">
        <v>496</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outlineLevel="1">
      <c r="B222" s="294" t="s">
        <v>289</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7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outlineLevel="1">
      <c r="B225" s="294" t="s">
        <v>289</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7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outlineLevel="1">
      <c r="B228" s="294" t="s">
        <v>289</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outlineLevel="1">
      <c r="A230" s="522">
        <v>4</v>
      </c>
      <c r="B230" s="520" t="s">
        <v>671</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outlineLevel="1">
      <c r="B231" s="294" t="s">
        <v>289</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outlineLevel="1">
      <c r="B234" s="294" t="s">
        <v>289</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75" outlineLevel="1">
      <c r="B236" s="319" t="s">
        <v>497</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7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45"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75"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75" outlineLevel="1">
      <c r="A266" s="523"/>
      <c r="B266" s="288" t="s">
        <v>489</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outlineLevel="1">
      <c r="A267" s="522">
        <v>15</v>
      </c>
      <c r="B267" s="294" t="s">
        <v>494</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outlineLevel="1">
      <c r="A270" s="522">
        <v>16</v>
      </c>
      <c r="B270" s="324" t="s">
        <v>490</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outlineLevel="1">
      <c r="A271" s="522"/>
      <c r="B271" s="324"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75" outlineLevel="1">
      <c r="B273" s="519" t="s">
        <v>495</v>
      </c>
      <c r="C273" s="320"/>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7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75" outlineLevel="1">
      <c r="B286" s="518" t="s">
        <v>502</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75" outlineLevel="1">
      <c r="B287" s="288" t="s">
        <v>498</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outlineLevel="1">
      <c r="A288" s="522">
        <v>21</v>
      </c>
      <c r="B288" s="520" t="s">
        <v>113</v>
      </c>
      <c r="C288" s="291" t="s">
        <v>25</v>
      </c>
      <c r="D288" s="295">
        <f>'7.  Persistence Report'!AV102</f>
        <v>906318</v>
      </c>
      <c r="E288" s="295">
        <f>'7.  Persistence Report'!AW102</f>
        <v>906318</v>
      </c>
      <c r="F288" s="295">
        <f>'7.  Persistence Report'!AX102</f>
        <v>906318</v>
      </c>
      <c r="G288" s="295">
        <f>'7.  Persistence Report'!AY102</f>
        <v>906318</v>
      </c>
      <c r="H288" s="295">
        <f>'7.  Persistence Report'!AZ102</f>
        <v>906318</v>
      </c>
      <c r="I288" s="295">
        <f>'7.  Persistence Report'!BA102</f>
        <v>906318</v>
      </c>
      <c r="J288" s="295">
        <f>'7.  Persistence Report'!BB102</f>
        <v>906318</v>
      </c>
      <c r="K288" s="295">
        <f>'7.  Persistence Report'!BC102</f>
        <v>906206</v>
      </c>
      <c r="L288" s="295">
        <f>'7.  Persistence Report'!BD102</f>
        <v>906206</v>
      </c>
      <c r="M288" s="295">
        <f>'7.  Persistence Report'!BE102</f>
        <v>902619</v>
      </c>
      <c r="N288" s="291"/>
      <c r="O288" s="295">
        <f>'7.  Persistence Report'!Q102</f>
        <v>59</v>
      </c>
      <c r="P288" s="295">
        <f>'7.  Persistence Report'!R102</f>
        <v>59</v>
      </c>
      <c r="Q288" s="295">
        <f>'7.  Persistence Report'!S102</f>
        <v>59</v>
      </c>
      <c r="R288" s="295">
        <f>'7.  Persistence Report'!T102</f>
        <v>59</v>
      </c>
      <c r="S288" s="295">
        <f>'7.  Persistence Report'!U102</f>
        <v>59</v>
      </c>
      <c r="T288" s="295">
        <f>'7.  Persistence Report'!V102</f>
        <v>59</v>
      </c>
      <c r="U288" s="295">
        <f>'7.  Persistence Report'!W102</f>
        <v>59</v>
      </c>
      <c r="V288" s="295">
        <f>'7.  Persistence Report'!X102</f>
        <v>59</v>
      </c>
      <c r="W288" s="295">
        <f>'7.  Persistence Report'!Y102</f>
        <v>59</v>
      </c>
      <c r="X288" s="295">
        <f>'7.  Persistence Report'!Z102</f>
        <v>59</v>
      </c>
      <c r="Y288" s="410">
        <v>1</v>
      </c>
      <c r="Z288" s="410"/>
      <c r="AA288" s="410"/>
      <c r="AB288" s="410"/>
      <c r="AC288" s="410"/>
      <c r="AD288" s="410"/>
      <c r="AE288" s="410"/>
      <c r="AF288" s="410"/>
      <c r="AG288" s="410"/>
      <c r="AH288" s="410"/>
      <c r="AI288" s="410"/>
      <c r="AJ288" s="410"/>
      <c r="AK288" s="410"/>
      <c r="AL288" s="410"/>
      <c r="AM288" s="296">
        <f>SUM(Y288:AL288)</f>
        <v>1</v>
      </c>
    </row>
    <row r="289" spans="1:39" outlineLevel="1">
      <c r="B289" s="294" t="s">
        <v>289</v>
      </c>
      <c r="C289" s="291" t="s">
        <v>163</v>
      </c>
      <c r="D289" s="295">
        <f>'7.  Persistence Report'!AV123</f>
        <v>86033</v>
      </c>
      <c r="E289" s="295">
        <f>'7.  Persistence Report'!AW123</f>
        <v>86033</v>
      </c>
      <c r="F289" s="295">
        <f>'7.  Persistence Report'!AX123</f>
        <v>86033</v>
      </c>
      <c r="G289" s="295">
        <f>'7.  Persistence Report'!AY123</f>
        <v>86033</v>
      </c>
      <c r="H289" s="295">
        <f>'7.  Persistence Report'!AZ123</f>
        <v>86033</v>
      </c>
      <c r="I289" s="295">
        <f>'7.  Persistence Report'!BA123</f>
        <v>86033</v>
      </c>
      <c r="J289" s="295">
        <f>'7.  Persistence Report'!BB123</f>
        <v>86033</v>
      </c>
      <c r="K289" s="295">
        <f>'7.  Persistence Report'!BC123</f>
        <v>86026</v>
      </c>
      <c r="L289" s="295">
        <f>'7.  Persistence Report'!BD123</f>
        <v>86026</v>
      </c>
      <c r="M289" s="295">
        <f>'7.  Persistence Report'!BE123</f>
        <v>86125</v>
      </c>
      <c r="N289" s="291"/>
      <c r="O289" s="295">
        <f>'7.  Persistence Report'!Q123</f>
        <v>5</v>
      </c>
      <c r="P289" s="295">
        <f>'7.  Persistence Report'!R123</f>
        <v>5</v>
      </c>
      <c r="Q289" s="295">
        <f>'7.  Persistence Report'!S123</f>
        <v>5</v>
      </c>
      <c r="R289" s="295">
        <f>'7.  Persistence Report'!T123</f>
        <v>5</v>
      </c>
      <c r="S289" s="295">
        <f>'7.  Persistence Report'!U123</f>
        <v>5</v>
      </c>
      <c r="T289" s="295">
        <f>'7.  Persistence Report'!V123</f>
        <v>5</v>
      </c>
      <c r="U289" s="295">
        <f>'7.  Persistence Report'!W123</f>
        <v>5</v>
      </c>
      <c r="V289" s="295">
        <f>'7.  Persistence Report'!X123</f>
        <v>5</v>
      </c>
      <c r="W289" s="295">
        <f>'7.  Persistence Report'!Y123</f>
        <v>5</v>
      </c>
      <c r="X289" s="295">
        <f>'7.  Persistence Report'!Z123</f>
        <v>5</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Report'!AV103</f>
        <v>166406</v>
      </c>
      <c r="E291" s="295">
        <f>'7.  Persistence Report'!AW103</f>
        <v>166406</v>
      </c>
      <c r="F291" s="295">
        <f>'7.  Persistence Report'!AX103</f>
        <v>166406</v>
      </c>
      <c r="G291" s="295">
        <f>'7.  Persistence Report'!AY103</f>
        <v>166406</v>
      </c>
      <c r="H291" s="295">
        <f>'7.  Persistence Report'!AZ103</f>
        <v>166406</v>
      </c>
      <c r="I291" s="295">
        <f>'7.  Persistence Report'!BA103</f>
        <v>166406</v>
      </c>
      <c r="J291" s="295">
        <f>'7.  Persistence Report'!BB103</f>
        <v>166406</v>
      </c>
      <c r="K291" s="295">
        <f>'7.  Persistence Report'!BC103</f>
        <v>166406</v>
      </c>
      <c r="L291" s="295">
        <f>'7.  Persistence Report'!BD103</f>
        <v>166406</v>
      </c>
      <c r="M291" s="295">
        <f>'7.  Persistence Report'!BE103</f>
        <v>166406</v>
      </c>
      <c r="N291" s="291"/>
      <c r="O291" s="295">
        <f>'7.  Persistence Report'!Q103</f>
        <v>50</v>
      </c>
      <c r="P291" s="295">
        <f>'7.  Persistence Report'!R103</f>
        <v>50</v>
      </c>
      <c r="Q291" s="295">
        <f>'7.  Persistence Report'!S103</f>
        <v>50</v>
      </c>
      <c r="R291" s="295">
        <f>'7.  Persistence Report'!T103</f>
        <v>50</v>
      </c>
      <c r="S291" s="295">
        <f>'7.  Persistence Report'!U103</f>
        <v>50</v>
      </c>
      <c r="T291" s="295">
        <f>'7.  Persistence Report'!V103</f>
        <v>50</v>
      </c>
      <c r="U291" s="295">
        <f>'7.  Persistence Report'!W103</f>
        <v>50</v>
      </c>
      <c r="V291" s="295">
        <f>'7.  Persistence Report'!X103</f>
        <v>50</v>
      </c>
      <c r="W291" s="295">
        <f>'7.  Persistence Report'!Y103</f>
        <v>50</v>
      </c>
      <c r="X291" s="295">
        <f>'7.  Persistence Report'!Z103</f>
        <v>50</v>
      </c>
      <c r="Y291" s="410">
        <v>1</v>
      </c>
      <c r="Z291" s="410"/>
      <c r="AA291" s="410"/>
      <c r="AB291" s="410"/>
      <c r="AC291" s="410"/>
      <c r="AD291" s="410"/>
      <c r="AE291" s="410"/>
      <c r="AF291" s="410"/>
      <c r="AG291" s="410"/>
      <c r="AH291" s="410"/>
      <c r="AI291" s="410"/>
      <c r="AJ291" s="410"/>
      <c r="AK291" s="410"/>
      <c r="AL291" s="410"/>
      <c r="AM291" s="296">
        <f>SUM(Y291:AL291)</f>
        <v>1</v>
      </c>
    </row>
    <row r="292" spans="1:39" outlineLevel="1">
      <c r="B292" s="294" t="s">
        <v>289</v>
      </c>
      <c r="C292" s="291" t="s">
        <v>163</v>
      </c>
      <c r="D292" s="295">
        <f>'7.  Persistence Report'!AV124</f>
        <v>957</v>
      </c>
      <c r="E292" s="295">
        <f>'7.  Persistence Report'!AW124</f>
        <v>957</v>
      </c>
      <c r="F292" s="295">
        <f>'7.  Persistence Report'!AX124</f>
        <v>957</v>
      </c>
      <c r="G292" s="295">
        <f>'7.  Persistence Report'!AY124</f>
        <v>957</v>
      </c>
      <c r="H292" s="295">
        <f>'7.  Persistence Report'!AZ124</f>
        <v>957</v>
      </c>
      <c r="I292" s="295">
        <f>'7.  Persistence Report'!BA124</f>
        <v>957</v>
      </c>
      <c r="J292" s="295">
        <f>'7.  Persistence Report'!BB124</f>
        <v>957</v>
      </c>
      <c r="K292" s="295">
        <f>'7.  Persistence Report'!BC124</f>
        <v>957</v>
      </c>
      <c r="L292" s="295">
        <f>'7.  Persistence Report'!BD124</f>
        <v>957</v>
      </c>
      <c r="M292" s="295">
        <f>'7.  Persistence Report'!BE124</f>
        <v>957</v>
      </c>
      <c r="N292" s="291"/>
      <c r="O292" s="295">
        <f>'7.  Persistence Report'!Q124</f>
        <v>0</v>
      </c>
      <c r="P292" s="295">
        <f>'7.  Persistence Report'!R124</f>
        <v>0</v>
      </c>
      <c r="Q292" s="295">
        <f>'7.  Persistence Report'!S124</f>
        <v>0</v>
      </c>
      <c r="R292" s="295">
        <f>'7.  Persistence Report'!T124</f>
        <v>0</v>
      </c>
      <c r="S292" s="295">
        <f>'7.  Persistence Report'!U124</f>
        <v>0</v>
      </c>
      <c r="T292" s="295">
        <f>'7.  Persistence Report'!V124</f>
        <v>0</v>
      </c>
      <c r="U292" s="295">
        <f>'7.  Persistence Report'!W124</f>
        <v>0</v>
      </c>
      <c r="V292" s="295">
        <f>'7.  Persistence Report'!X124</f>
        <v>0</v>
      </c>
      <c r="W292" s="295">
        <f>'7.  Persistence Report'!Y124</f>
        <v>0</v>
      </c>
      <c r="X292" s="295">
        <f>'7.  Persistence Report'!Z124</f>
        <v>0</v>
      </c>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outlineLevel="1">
      <c r="B295" s="294" t="s">
        <v>289</v>
      </c>
      <c r="C295" s="291" t="s">
        <v>163</v>
      </c>
      <c r="D295" s="295"/>
      <c r="E295" s="295"/>
      <c r="F295" s="295"/>
      <c r="G295" s="295"/>
      <c r="H295" s="295"/>
      <c r="I295" s="295"/>
      <c r="J295" s="295"/>
      <c r="K295" s="295"/>
      <c r="L295" s="295"/>
      <c r="M295" s="295"/>
      <c r="N295" s="291"/>
      <c r="O295" s="295"/>
      <c r="P295" s="295"/>
      <c r="Q295" s="295"/>
      <c r="R295" s="295"/>
      <c r="S295" s="295"/>
      <c r="T295" s="295"/>
      <c r="U295" s="295"/>
      <c r="V295" s="295"/>
      <c r="W295" s="295"/>
      <c r="X295" s="295"/>
      <c r="Y295" s="411">
        <f>Y294</f>
        <v>0</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30" outlineLevel="1">
      <c r="A297" s="522">
        <v>24</v>
      </c>
      <c r="B297" s="520" t="s">
        <v>116</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outlineLevel="1">
      <c r="B298" s="294" t="s">
        <v>289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75" outlineLevel="1">
      <c r="B300" s="288" t="s">
        <v>499</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outlineLevel="1">
      <c r="A301" s="522">
        <v>25</v>
      </c>
      <c r="B301" s="520" t="s">
        <v>117</v>
      </c>
      <c r="C301" s="291" t="s">
        <v>25</v>
      </c>
      <c r="D301" s="295"/>
      <c r="E301" s="295"/>
      <c r="F301" s="295"/>
      <c r="G301" s="295"/>
      <c r="H301" s="295"/>
      <c r="I301" s="295"/>
      <c r="J301" s="295"/>
      <c r="K301" s="295"/>
      <c r="L301" s="295"/>
      <c r="M301" s="295"/>
      <c r="N301" s="295">
        <v>12</v>
      </c>
      <c r="O301" s="295"/>
      <c r="P301" s="295"/>
      <c r="Q301" s="295"/>
      <c r="R301" s="295"/>
      <c r="S301" s="295"/>
      <c r="T301" s="295"/>
      <c r="U301" s="295"/>
      <c r="V301" s="295"/>
      <c r="W301" s="295"/>
      <c r="X301" s="295"/>
      <c r="Y301" s="426"/>
      <c r="Z301" s="410"/>
      <c r="AA301" s="410"/>
      <c r="AB301" s="410"/>
      <c r="AC301" s="410"/>
      <c r="AD301" s="410"/>
      <c r="AE301" s="410"/>
      <c r="AF301" s="410"/>
      <c r="AG301" s="415"/>
      <c r="AH301" s="415"/>
      <c r="AI301" s="415"/>
      <c r="AJ301" s="415"/>
      <c r="AK301" s="415"/>
      <c r="AL301" s="415"/>
      <c r="AM301" s="296">
        <f>SUM(Y301:AL301)</f>
        <v>0</v>
      </c>
    </row>
    <row r="302" spans="1:39"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411">
        <f>Y301</f>
        <v>0</v>
      </c>
      <c r="Z302" s="411">
        <f t="shared" ref="Z302" si="798">Z301</f>
        <v>0</v>
      </c>
      <c r="AA302" s="411">
        <f t="shared" ref="AA302" si="799">AA301</f>
        <v>0</v>
      </c>
      <c r="AB302" s="411">
        <f t="shared" ref="AB302" si="800">AB301</f>
        <v>0</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outlineLevel="1">
      <c r="A304" s="522">
        <v>26</v>
      </c>
      <c r="B304" s="520" t="s">
        <v>118</v>
      </c>
      <c r="C304" s="291" t="s">
        <v>25</v>
      </c>
      <c r="D304" s="295">
        <f>'7.  Persistence Report'!AV104</f>
        <v>921843</v>
      </c>
      <c r="E304" s="295">
        <f>'7.  Persistence Report'!AW104</f>
        <v>914993</v>
      </c>
      <c r="F304" s="295">
        <f>'7.  Persistence Report'!AX104</f>
        <v>914993</v>
      </c>
      <c r="G304" s="295">
        <f>'7.  Persistence Report'!AY104</f>
        <v>914993</v>
      </c>
      <c r="H304" s="295">
        <f>'7.  Persistence Report'!AZ104</f>
        <v>914993</v>
      </c>
      <c r="I304" s="295">
        <f>'7.  Persistence Report'!BA104</f>
        <v>914993</v>
      </c>
      <c r="J304" s="295">
        <f>'7.  Persistence Report'!BB104</f>
        <v>914993</v>
      </c>
      <c r="K304" s="295">
        <f>'7.  Persistence Report'!BC104</f>
        <v>914993</v>
      </c>
      <c r="L304" s="295">
        <f>'7.  Persistence Report'!BD104</f>
        <v>662198</v>
      </c>
      <c r="M304" s="295">
        <f>'7.  Persistence Report'!BE104</f>
        <v>662198</v>
      </c>
      <c r="N304" s="295">
        <v>12</v>
      </c>
      <c r="O304" s="295">
        <f>'7.  Persistence Report'!Q104</f>
        <v>114</v>
      </c>
      <c r="P304" s="295">
        <f>'7.  Persistence Report'!R104</f>
        <v>113</v>
      </c>
      <c r="Q304" s="295">
        <f>'7.  Persistence Report'!S104</f>
        <v>113</v>
      </c>
      <c r="R304" s="295">
        <f>'7.  Persistence Report'!T104</f>
        <v>113</v>
      </c>
      <c r="S304" s="295">
        <f>'7.  Persistence Report'!U104</f>
        <v>113</v>
      </c>
      <c r="T304" s="295">
        <f>'7.  Persistence Report'!V104</f>
        <v>113</v>
      </c>
      <c r="U304" s="295">
        <f>'7.  Persistence Report'!W104</f>
        <v>113</v>
      </c>
      <c r="V304" s="295">
        <f>'7.  Persistence Report'!X104</f>
        <v>113</v>
      </c>
      <c r="W304" s="295">
        <f>'7.  Persistence Report'!Y104</f>
        <v>52</v>
      </c>
      <c r="X304" s="295">
        <f>'7.  Persistence Report'!Z104</f>
        <v>52</v>
      </c>
      <c r="Y304" s="426"/>
      <c r="Z304" s="410">
        <f>'3-a.  Rate Class Allocations'!G44</f>
        <v>2.0967417492661383E-2</v>
      </c>
      <c r="AA304" s="410">
        <f>'3-a.  Rate Class Allocations'!H44</f>
        <v>0.97903258250733871</v>
      </c>
      <c r="AB304" s="410"/>
      <c r="AC304" s="410"/>
      <c r="AD304" s="410"/>
      <c r="AE304" s="410"/>
      <c r="AF304" s="410"/>
      <c r="AG304" s="415"/>
      <c r="AH304" s="415"/>
      <c r="AI304" s="415"/>
      <c r="AJ304" s="415"/>
      <c r="AK304" s="415"/>
      <c r="AL304" s="415"/>
      <c r="AM304" s="296">
        <f>SUM(Y304:AL304)</f>
        <v>1</v>
      </c>
    </row>
    <row r="305" spans="1:39" outlineLevel="1">
      <c r="B305" s="294" t="s">
        <v>289</v>
      </c>
      <c r="C305" s="291" t="s">
        <v>163</v>
      </c>
      <c r="D305" s="295">
        <f>'7.  Persistence Report'!AV125</f>
        <v>464081</v>
      </c>
      <c r="E305" s="295">
        <f>'7.  Persistence Report'!AW125</f>
        <v>470931</v>
      </c>
      <c r="F305" s="295">
        <f>'7.  Persistence Report'!AX125</f>
        <v>471293</v>
      </c>
      <c r="G305" s="295">
        <f>'7.  Persistence Report'!AY125</f>
        <v>471293</v>
      </c>
      <c r="H305" s="295">
        <f>'7.  Persistence Report'!AZ125</f>
        <v>471293</v>
      </c>
      <c r="I305" s="295">
        <f>'7.  Persistence Report'!BA125</f>
        <v>471293</v>
      </c>
      <c r="J305" s="295">
        <f>'7.  Persistence Report'!BB125</f>
        <v>471293</v>
      </c>
      <c r="K305" s="295">
        <f>'7.  Persistence Report'!BC125</f>
        <v>471293</v>
      </c>
      <c r="L305" s="295">
        <f>'7.  Persistence Report'!BD125</f>
        <v>471293</v>
      </c>
      <c r="M305" s="295">
        <f>'7.  Persistence Report'!BE125</f>
        <v>471293</v>
      </c>
      <c r="N305" s="295">
        <f>N304</f>
        <v>12</v>
      </c>
      <c r="O305" s="295">
        <f>'7.  Persistence Report'!Q125</f>
        <v>13</v>
      </c>
      <c r="P305" s="295">
        <f>'7.  Persistence Report'!R125</f>
        <v>15</v>
      </c>
      <c r="Q305" s="295">
        <f>'7.  Persistence Report'!S125</f>
        <v>15</v>
      </c>
      <c r="R305" s="295">
        <f>'7.  Persistence Report'!T125</f>
        <v>15</v>
      </c>
      <c r="S305" s="295">
        <f>'7.  Persistence Report'!U125</f>
        <v>15</v>
      </c>
      <c r="T305" s="295">
        <f>'7.  Persistence Report'!V125</f>
        <v>15</v>
      </c>
      <c r="U305" s="295">
        <f>'7.  Persistence Report'!W125</f>
        <v>15</v>
      </c>
      <c r="V305" s="295">
        <f>'7.  Persistence Report'!X125</f>
        <v>15</v>
      </c>
      <c r="W305" s="295">
        <f>'7.  Persistence Report'!Y125</f>
        <v>15</v>
      </c>
      <c r="X305" s="295">
        <f>'7.  Persistence Report'!Z125</f>
        <v>15</v>
      </c>
      <c r="Y305" s="411">
        <f>Y304</f>
        <v>0</v>
      </c>
      <c r="Z305" s="411">
        <f t="shared" ref="Z305" si="811">Z304</f>
        <v>2.0967417492661383E-2</v>
      </c>
      <c r="AA305" s="411">
        <f t="shared" ref="AA305" si="812">AA304</f>
        <v>0.97903258250733871</v>
      </c>
      <c r="AB305" s="411">
        <f t="shared" ref="AB305" si="813">AB304</f>
        <v>0</v>
      </c>
      <c r="AC305" s="411">
        <f t="shared" ref="AC305" si="814">AC304</f>
        <v>0</v>
      </c>
      <c r="AD305" s="411">
        <f t="shared" ref="AD305" si="815">AD304</f>
        <v>0</v>
      </c>
      <c r="AE305" s="411">
        <f t="shared" ref="AE305" si="816">AE304</f>
        <v>0</v>
      </c>
      <c r="AF305" s="411">
        <f t="shared" ref="AF305" si="817">AF304</f>
        <v>0</v>
      </c>
      <c r="AG305" s="411">
        <f t="shared" ref="AG305" si="818">AG304</f>
        <v>0</v>
      </c>
      <c r="AH305" s="411">
        <f t="shared" ref="AH305" si="819">AH304</f>
        <v>0</v>
      </c>
      <c r="AI305" s="411">
        <f t="shared" ref="AI305" si="820">AI304</f>
        <v>0</v>
      </c>
      <c r="AJ305" s="411">
        <f t="shared" ref="AJ305" si="821">AJ304</f>
        <v>0</v>
      </c>
      <c r="AK305" s="411">
        <f t="shared" ref="AK305" si="822">AK304</f>
        <v>0</v>
      </c>
      <c r="AL305" s="411">
        <f t="shared" ref="AL305" si="823">AL304</f>
        <v>0</v>
      </c>
      <c r="AM305" s="306"/>
    </row>
    <row r="306" spans="1:39" outlineLevel="1">
      <c r="B306" s="294"/>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412"/>
      <c r="Z306" s="425"/>
      <c r="AA306" s="425"/>
      <c r="AB306" s="425"/>
      <c r="AC306" s="425"/>
      <c r="AD306" s="425"/>
      <c r="AE306" s="425"/>
      <c r="AF306" s="425"/>
      <c r="AG306" s="425"/>
      <c r="AH306" s="425"/>
      <c r="AI306" s="425"/>
      <c r="AJ306" s="425"/>
      <c r="AK306" s="425"/>
      <c r="AL306" s="425"/>
      <c r="AM306" s="306"/>
    </row>
    <row r="307" spans="1:39" ht="30" outlineLevel="1">
      <c r="A307" s="522">
        <v>27</v>
      </c>
      <c r="B307" s="520" t="s">
        <v>119</v>
      </c>
      <c r="C307" s="291" t="s">
        <v>25</v>
      </c>
      <c r="D307" s="295">
        <f>'7.  Persistence Report'!AV105</f>
        <v>189166</v>
      </c>
      <c r="E307" s="295">
        <f>'7.  Persistence Report'!AW105</f>
        <v>189166</v>
      </c>
      <c r="F307" s="295">
        <f>'7.  Persistence Report'!AX105</f>
        <v>189166</v>
      </c>
      <c r="G307" s="295">
        <f>'7.  Persistence Report'!AY105</f>
        <v>187428</v>
      </c>
      <c r="H307" s="295">
        <f>'7.  Persistence Report'!AZ105</f>
        <v>171337</v>
      </c>
      <c r="I307" s="295">
        <f>'7.  Persistence Report'!BA105</f>
        <v>145926</v>
      </c>
      <c r="J307" s="295">
        <f>'7.  Persistence Report'!BB105</f>
        <v>109061</v>
      </c>
      <c r="K307" s="295">
        <f>'7.  Persistence Report'!BC105</f>
        <v>70208</v>
      </c>
      <c r="L307" s="295">
        <f>'7.  Persistence Report'!BD105</f>
        <v>49594</v>
      </c>
      <c r="M307" s="295">
        <f>'7.  Persistence Report'!BE105</f>
        <v>29442</v>
      </c>
      <c r="N307" s="295">
        <v>12</v>
      </c>
      <c r="O307" s="295">
        <f>'7.  Persistence Report'!Q105</f>
        <v>35</v>
      </c>
      <c r="P307" s="295">
        <f>'7.  Persistence Report'!R105</f>
        <v>35</v>
      </c>
      <c r="Q307" s="295">
        <f>'7.  Persistence Report'!S105</f>
        <v>35</v>
      </c>
      <c r="R307" s="295">
        <f>'7.  Persistence Report'!T105</f>
        <v>35</v>
      </c>
      <c r="S307" s="295">
        <f>'7.  Persistence Report'!U105</f>
        <v>34</v>
      </c>
      <c r="T307" s="295">
        <f>'7.  Persistence Report'!V105</f>
        <v>30</v>
      </c>
      <c r="U307" s="295">
        <f>'7.  Persistence Report'!W105</f>
        <v>25</v>
      </c>
      <c r="V307" s="295">
        <f>'7.  Persistence Report'!X105</f>
        <v>18</v>
      </c>
      <c r="W307" s="295">
        <f>'7.  Persistence Report'!Y105</f>
        <v>13</v>
      </c>
      <c r="X307" s="295">
        <f>'7.  Persistence Report'!Z105</f>
        <v>9</v>
      </c>
      <c r="Y307" s="426"/>
      <c r="Z307" s="410">
        <f>'3-a.  Rate Class Allocations'!G45</f>
        <v>1</v>
      </c>
      <c r="AA307" s="410">
        <f>'3-a.  Rate Class Allocations'!H45</f>
        <v>0</v>
      </c>
      <c r="AB307" s="410"/>
      <c r="AC307" s="410"/>
      <c r="AD307" s="410"/>
      <c r="AE307" s="410"/>
      <c r="AF307" s="410"/>
      <c r="AG307" s="415"/>
      <c r="AH307" s="415"/>
      <c r="AI307" s="415"/>
      <c r="AJ307" s="415"/>
      <c r="AK307" s="415"/>
      <c r="AL307" s="415"/>
      <c r="AM307" s="296">
        <f>SUM(Y307:AL307)</f>
        <v>1</v>
      </c>
    </row>
    <row r="308" spans="1:39" outlineLevel="1">
      <c r="B308" s="294" t="s">
        <v>289</v>
      </c>
      <c r="C308" s="291" t="s">
        <v>163</v>
      </c>
      <c r="D308" s="295">
        <f>'7.  Persistence Report'!AV126</f>
        <v>50569</v>
      </c>
      <c r="E308" s="295">
        <f>'7.  Persistence Report'!AW126</f>
        <v>50569</v>
      </c>
      <c r="F308" s="295">
        <f>'7.  Persistence Report'!AX126</f>
        <v>50569</v>
      </c>
      <c r="G308" s="295">
        <f>'7.  Persistence Report'!AY126</f>
        <v>50056</v>
      </c>
      <c r="H308" s="295">
        <f>'7.  Persistence Report'!AZ126</f>
        <v>46845</v>
      </c>
      <c r="I308" s="295">
        <f>'7.  Persistence Report'!BA126</f>
        <v>38039</v>
      </c>
      <c r="J308" s="295">
        <f>'7.  Persistence Report'!BB126</f>
        <v>29089</v>
      </c>
      <c r="K308" s="295">
        <f>'7.  Persistence Report'!BC126</f>
        <v>17204</v>
      </c>
      <c r="L308" s="295">
        <f>'7.  Persistence Report'!BD126</f>
        <v>13224</v>
      </c>
      <c r="M308" s="295">
        <f>'7.  Persistence Report'!BE126</f>
        <v>9722</v>
      </c>
      <c r="N308" s="295">
        <f>N307</f>
        <v>12</v>
      </c>
      <c r="O308" s="295">
        <f>'7.  Persistence Report'!Q126</f>
        <v>10</v>
      </c>
      <c r="P308" s="295">
        <f>'7.  Persistence Report'!R126</f>
        <v>10</v>
      </c>
      <c r="Q308" s="295">
        <f>'7.  Persistence Report'!S126</f>
        <v>10</v>
      </c>
      <c r="R308" s="295">
        <f>'7.  Persistence Report'!T126</f>
        <v>10</v>
      </c>
      <c r="S308" s="295">
        <f>'7.  Persistence Report'!U126</f>
        <v>9</v>
      </c>
      <c r="T308" s="295">
        <f>'7.  Persistence Report'!V126</f>
        <v>8</v>
      </c>
      <c r="U308" s="295">
        <f>'7.  Persistence Report'!W126</f>
        <v>7</v>
      </c>
      <c r="V308" s="295">
        <f>'7.  Persistence Report'!X126</f>
        <v>4</v>
      </c>
      <c r="W308" s="295">
        <f>'7.  Persistence Report'!Y126</f>
        <v>4</v>
      </c>
      <c r="X308" s="295">
        <f>'7.  Persistence Report'!Z126</f>
        <v>3</v>
      </c>
      <c r="Y308" s="411">
        <f>Y307</f>
        <v>0</v>
      </c>
      <c r="Z308" s="411">
        <f t="shared" ref="Z308" si="824">Z307</f>
        <v>1</v>
      </c>
      <c r="AA308" s="411">
        <f t="shared" ref="AA308" si="825">AA307</f>
        <v>0</v>
      </c>
      <c r="AB308" s="411">
        <f t="shared" ref="AB308" si="826">AB307</f>
        <v>0</v>
      </c>
      <c r="AC308" s="411">
        <f t="shared" ref="AC308" si="827">AC307</f>
        <v>0</v>
      </c>
      <c r="AD308" s="411">
        <f t="shared" ref="AD308" si="828">AD307</f>
        <v>0</v>
      </c>
      <c r="AE308" s="411">
        <f t="shared" ref="AE308" si="829">AE307</f>
        <v>0</v>
      </c>
      <c r="AF308" s="411">
        <f t="shared" ref="AF308" si="830">AF307</f>
        <v>0</v>
      </c>
      <c r="AG308" s="411">
        <f t="shared" ref="AG308" si="831">AG307</f>
        <v>0</v>
      </c>
      <c r="AH308" s="411">
        <f t="shared" ref="AH308" si="832">AH307</f>
        <v>0</v>
      </c>
      <c r="AI308" s="411">
        <f t="shared" ref="AI308" si="833">AI307</f>
        <v>0</v>
      </c>
      <c r="AJ308" s="411">
        <f t="shared" ref="AJ308" si="834">AJ307</f>
        <v>0</v>
      </c>
      <c r="AK308" s="411">
        <f t="shared" ref="AK308" si="835">AK307</f>
        <v>0</v>
      </c>
      <c r="AL308" s="411">
        <f t="shared" ref="AL308" si="836">AL307</f>
        <v>0</v>
      </c>
      <c r="AM308" s="306"/>
    </row>
    <row r="309" spans="1:39" outlineLevel="1">
      <c r="B309" s="294"/>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2"/>
      <c r="Z309" s="425"/>
      <c r="AA309" s="425"/>
      <c r="AB309" s="425"/>
      <c r="AC309" s="425"/>
      <c r="AD309" s="425"/>
      <c r="AE309" s="425"/>
      <c r="AF309" s="425"/>
      <c r="AG309" s="425"/>
      <c r="AH309" s="425"/>
      <c r="AI309" s="425"/>
      <c r="AJ309" s="425"/>
      <c r="AK309" s="425"/>
      <c r="AL309" s="425"/>
      <c r="AM309" s="306"/>
    </row>
    <row r="310" spans="1:39" ht="30" outlineLevel="1">
      <c r="A310" s="522">
        <v>28</v>
      </c>
      <c r="B310" s="520" t="s">
        <v>120</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6"/>
      <c r="Z310" s="410"/>
      <c r="AA310" s="410"/>
      <c r="AB310" s="410"/>
      <c r="AC310" s="410"/>
      <c r="AD310" s="410"/>
      <c r="AE310" s="410"/>
      <c r="AF310" s="410"/>
      <c r="AG310" s="415"/>
      <c r="AH310" s="415"/>
      <c r="AI310" s="415"/>
      <c r="AJ310" s="415"/>
      <c r="AK310" s="415"/>
      <c r="AL310" s="415"/>
      <c r="AM310" s="296">
        <f>SUM(Y310:AL310)</f>
        <v>0</v>
      </c>
    </row>
    <row r="311" spans="1:39"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 t="shared" ref="Z311" si="837">Z310</f>
        <v>0</v>
      </c>
      <c r="AA311" s="411">
        <f t="shared" ref="AA311" si="838">AA310</f>
        <v>0</v>
      </c>
      <c r="AB311" s="411">
        <f t="shared" ref="AB311" si="839">AB310</f>
        <v>0</v>
      </c>
      <c r="AC311" s="411">
        <f t="shared" ref="AC311" si="840">AC310</f>
        <v>0</v>
      </c>
      <c r="AD311" s="411">
        <f t="shared" ref="AD311" si="841">AD310</f>
        <v>0</v>
      </c>
      <c r="AE311" s="411">
        <f t="shared" ref="AE311" si="842">AE310</f>
        <v>0</v>
      </c>
      <c r="AF311" s="411">
        <f t="shared" ref="AF311" si="843">AF310</f>
        <v>0</v>
      </c>
      <c r="AG311" s="411">
        <f t="shared" ref="AG311" si="844">AG310</f>
        <v>0</v>
      </c>
      <c r="AH311" s="411">
        <f t="shared" ref="AH311" si="845">AH310</f>
        <v>0</v>
      </c>
      <c r="AI311" s="411">
        <f t="shared" ref="AI311" si="846">AI310</f>
        <v>0</v>
      </c>
      <c r="AJ311" s="411">
        <f t="shared" ref="AJ311" si="847">AJ310</f>
        <v>0</v>
      </c>
      <c r="AK311" s="411">
        <f t="shared" ref="AK311" si="848">AK310</f>
        <v>0</v>
      </c>
      <c r="AL311" s="411">
        <f t="shared" ref="AL311" si="849">AL310</f>
        <v>0</v>
      </c>
      <c r="AM311" s="306"/>
    </row>
    <row r="312" spans="1:39" outlineLevel="1">
      <c r="B312" s="294"/>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2"/>
      <c r="Z312" s="425"/>
      <c r="AA312" s="425"/>
      <c r="AB312" s="425"/>
      <c r="AC312" s="425"/>
      <c r="AD312" s="425"/>
      <c r="AE312" s="425"/>
      <c r="AF312" s="425"/>
      <c r="AG312" s="425"/>
      <c r="AH312" s="425"/>
      <c r="AI312" s="425"/>
      <c r="AJ312" s="425"/>
      <c r="AK312" s="425"/>
      <c r="AL312" s="425"/>
      <c r="AM312" s="306"/>
    </row>
    <row r="313" spans="1:39" ht="30" outlineLevel="1">
      <c r="A313" s="522">
        <v>29</v>
      </c>
      <c r="B313" s="520" t="s">
        <v>121</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26"/>
      <c r="Z313" s="410"/>
      <c r="AA313" s="410"/>
      <c r="AB313" s="410"/>
      <c r="AC313" s="410"/>
      <c r="AD313" s="410"/>
      <c r="AE313" s="410"/>
      <c r="AF313" s="410"/>
      <c r="AG313" s="415"/>
      <c r="AH313" s="415"/>
      <c r="AI313" s="415"/>
      <c r="AJ313" s="415"/>
      <c r="AK313" s="415"/>
      <c r="AL313" s="415"/>
      <c r="AM313" s="296">
        <f>SUM(Y313:AL313)</f>
        <v>0</v>
      </c>
    </row>
    <row r="314" spans="1:39" outlineLevel="1">
      <c r="B314" s="294" t="s">
        <v>289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 t="shared" ref="Z314" si="850">Z313</f>
        <v>0</v>
      </c>
      <c r="AA314" s="411">
        <f t="shared" ref="AA314" si="851">AA313</f>
        <v>0</v>
      </c>
      <c r="AB314" s="411">
        <f t="shared" ref="AB314" si="852">AB313</f>
        <v>0</v>
      </c>
      <c r="AC314" s="411">
        <f t="shared" ref="AC314" si="853">AC313</f>
        <v>0</v>
      </c>
      <c r="AD314" s="411">
        <f t="shared" ref="AD314" si="854">AD313</f>
        <v>0</v>
      </c>
      <c r="AE314" s="411">
        <f t="shared" ref="AE314" si="855">AE313</f>
        <v>0</v>
      </c>
      <c r="AF314" s="411">
        <f t="shared" ref="AF314" si="856">AF313</f>
        <v>0</v>
      </c>
      <c r="AG314" s="411">
        <f t="shared" ref="AG314" si="857">AG313</f>
        <v>0</v>
      </c>
      <c r="AH314" s="411">
        <f t="shared" ref="AH314" si="858">AH313</f>
        <v>0</v>
      </c>
      <c r="AI314" s="411">
        <f t="shared" ref="AI314" si="859">AI313</f>
        <v>0</v>
      </c>
      <c r="AJ314" s="411">
        <f t="shared" ref="AJ314" si="860">AJ313</f>
        <v>0</v>
      </c>
      <c r="AK314" s="411">
        <f t="shared" ref="AK314" si="861">AK313</f>
        <v>0</v>
      </c>
      <c r="AL314" s="411">
        <f t="shared" ref="AL314" si="862">AL313</f>
        <v>0</v>
      </c>
      <c r="AM314" s="306"/>
    </row>
    <row r="315" spans="1:39" outlineLevel="1">
      <c r="B315" s="294"/>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412"/>
      <c r="Z315" s="425"/>
      <c r="AA315" s="425"/>
      <c r="AB315" s="425"/>
      <c r="AC315" s="425"/>
      <c r="AD315" s="425"/>
      <c r="AE315" s="425"/>
      <c r="AF315" s="425"/>
      <c r="AG315" s="425"/>
      <c r="AH315" s="425"/>
      <c r="AI315" s="425"/>
      <c r="AJ315" s="425"/>
      <c r="AK315" s="425"/>
      <c r="AL315" s="425"/>
      <c r="AM315" s="306"/>
    </row>
    <row r="316" spans="1:39" ht="30" outlineLevel="1">
      <c r="A316" s="522">
        <v>30</v>
      </c>
      <c r="B316" s="520" t="s">
        <v>122</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26"/>
      <c r="Z316" s="410"/>
      <c r="AA316" s="410"/>
      <c r="AB316" s="410"/>
      <c r="AC316" s="410"/>
      <c r="AD316" s="410"/>
      <c r="AE316" s="410"/>
      <c r="AF316" s="410"/>
      <c r="AG316" s="415"/>
      <c r="AH316" s="415"/>
      <c r="AI316" s="415"/>
      <c r="AJ316" s="415"/>
      <c r="AK316" s="415"/>
      <c r="AL316" s="415"/>
      <c r="AM316" s="296">
        <f>SUM(Y316:AL316)</f>
        <v>0</v>
      </c>
    </row>
    <row r="317" spans="1:39" outlineLevel="1">
      <c r="B317" s="294" t="s">
        <v>289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 t="shared" ref="Z317" si="863">Z316</f>
        <v>0</v>
      </c>
      <c r="AA317" s="411">
        <f t="shared" ref="AA317" si="864">AA316</f>
        <v>0</v>
      </c>
      <c r="AB317" s="411">
        <f t="shared" ref="AB317" si="865">AB316</f>
        <v>0</v>
      </c>
      <c r="AC317" s="411">
        <f t="shared" ref="AC317" si="866">AC316</f>
        <v>0</v>
      </c>
      <c r="AD317" s="411">
        <f t="shared" ref="AD317" si="867">AD316</f>
        <v>0</v>
      </c>
      <c r="AE317" s="411">
        <f t="shared" ref="AE317" si="868">AE316</f>
        <v>0</v>
      </c>
      <c r="AF317" s="411">
        <f t="shared" ref="AF317" si="869">AF316</f>
        <v>0</v>
      </c>
      <c r="AG317" s="411">
        <f t="shared" ref="AG317" si="870">AG316</f>
        <v>0</v>
      </c>
      <c r="AH317" s="411">
        <f t="shared" ref="AH317" si="871">AH316</f>
        <v>0</v>
      </c>
      <c r="AI317" s="411">
        <f t="shared" ref="AI317" si="872">AI316</f>
        <v>0</v>
      </c>
      <c r="AJ317" s="411">
        <f t="shared" ref="AJ317" si="873">AJ316</f>
        <v>0</v>
      </c>
      <c r="AK317" s="411">
        <f t="shared" ref="AK317" si="874">AK316</f>
        <v>0</v>
      </c>
      <c r="AL317" s="411">
        <f t="shared" ref="AL317" si="875">AL316</f>
        <v>0</v>
      </c>
      <c r="AM317" s="306"/>
    </row>
    <row r="318" spans="1:39" outlineLevel="1">
      <c r="B318" s="294"/>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412"/>
      <c r="Z318" s="425"/>
      <c r="AA318" s="425"/>
      <c r="AB318" s="425"/>
      <c r="AC318" s="425"/>
      <c r="AD318" s="425"/>
      <c r="AE318" s="425"/>
      <c r="AF318" s="425"/>
      <c r="AG318" s="425"/>
      <c r="AH318" s="425"/>
      <c r="AI318" s="425"/>
      <c r="AJ318" s="425"/>
      <c r="AK318" s="425"/>
      <c r="AL318" s="425"/>
      <c r="AM318" s="306"/>
    </row>
    <row r="319" spans="1:39" ht="30" outlineLevel="1">
      <c r="A319" s="522">
        <v>31</v>
      </c>
      <c r="B319" s="520" t="s">
        <v>123</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6"/>
      <c r="Z319" s="410"/>
      <c r="AA319" s="410"/>
      <c r="AB319" s="410"/>
      <c r="AC319" s="410"/>
      <c r="AD319" s="410"/>
      <c r="AE319" s="410"/>
      <c r="AF319" s="410"/>
      <c r="AG319" s="415"/>
      <c r="AH319" s="415"/>
      <c r="AI319" s="415"/>
      <c r="AJ319" s="415"/>
      <c r="AK319" s="415"/>
      <c r="AL319" s="415"/>
      <c r="AM319" s="296">
        <f>SUM(Y319:AL319)</f>
        <v>0</v>
      </c>
    </row>
    <row r="320" spans="1:39"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1">
        <f>Y319</f>
        <v>0</v>
      </c>
      <c r="Z320" s="411">
        <f t="shared" ref="Z320" si="876">Z319</f>
        <v>0</v>
      </c>
      <c r="AA320" s="411">
        <f t="shared" ref="AA320" si="877">AA319</f>
        <v>0</v>
      </c>
      <c r="AB320" s="411">
        <f t="shared" ref="AB320" si="878">AB319</f>
        <v>0</v>
      </c>
      <c r="AC320" s="411">
        <f t="shared" ref="AC320" si="879">AC319</f>
        <v>0</v>
      </c>
      <c r="AD320" s="411">
        <f t="shared" ref="AD320" si="880">AD319</f>
        <v>0</v>
      </c>
      <c r="AE320" s="411">
        <f t="shared" ref="AE320" si="881">AE319</f>
        <v>0</v>
      </c>
      <c r="AF320" s="411">
        <f t="shared" ref="AF320" si="882">AF319</f>
        <v>0</v>
      </c>
      <c r="AG320" s="411">
        <f t="shared" ref="AG320" si="883">AG319</f>
        <v>0</v>
      </c>
      <c r="AH320" s="411">
        <f t="shared" ref="AH320" si="884">AH319</f>
        <v>0</v>
      </c>
      <c r="AI320" s="411">
        <f t="shared" ref="AI320" si="885">AI319</f>
        <v>0</v>
      </c>
      <c r="AJ320" s="411">
        <f t="shared" ref="AJ320" si="886">AJ319</f>
        <v>0</v>
      </c>
      <c r="AK320" s="411">
        <f t="shared" ref="AK320" si="887">AK319</f>
        <v>0</v>
      </c>
      <c r="AL320" s="411">
        <f t="shared" ref="AL320" si="888">AL319</f>
        <v>0</v>
      </c>
      <c r="AM320" s="306"/>
    </row>
    <row r="321" spans="1:39" outlineLevel="1">
      <c r="B321" s="520"/>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412"/>
      <c r="Z321" s="425"/>
      <c r="AA321" s="425"/>
      <c r="AB321" s="425"/>
      <c r="AC321" s="425"/>
      <c r="AD321" s="425"/>
      <c r="AE321" s="425"/>
      <c r="AF321" s="425"/>
      <c r="AG321" s="425"/>
      <c r="AH321" s="425"/>
      <c r="AI321" s="425"/>
      <c r="AJ321" s="425"/>
      <c r="AK321" s="425"/>
      <c r="AL321" s="425"/>
      <c r="AM321" s="306"/>
    </row>
    <row r="322" spans="1:39" ht="30" outlineLevel="1">
      <c r="A322" s="522">
        <v>32</v>
      </c>
      <c r="B322" s="520" t="s">
        <v>124</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6"/>
      <c r="Z322" s="410"/>
      <c r="AA322" s="410"/>
      <c r="AB322" s="410"/>
      <c r="AC322" s="410"/>
      <c r="AD322" s="410"/>
      <c r="AE322" s="410"/>
      <c r="AF322" s="410"/>
      <c r="AG322" s="415"/>
      <c r="AH322" s="415"/>
      <c r="AI322" s="415"/>
      <c r="AJ322" s="415"/>
      <c r="AK322" s="415"/>
      <c r="AL322" s="415"/>
      <c r="AM322" s="296">
        <f>SUM(Y322:AL322)</f>
        <v>0</v>
      </c>
    </row>
    <row r="323" spans="1:39"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1">
        <f>Y322</f>
        <v>0</v>
      </c>
      <c r="Z323" s="411">
        <f t="shared" ref="Z323" si="889">Z322</f>
        <v>0</v>
      </c>
      <c r="AA323" s="411">
        <f t="shared" ref="AA323" si="890">AA322</f>
        <v>0</v>
      </c>
      <c r="AB323" s="411">
        <f t="shared" ref="AB323" si="891">AB322</f>
        <v>0</v>
      </c>
      <c r="AC323" s="411">
        <f t="shared" ref="AC323" si="892">AC322</f>
        <v>0</v>
      </c>
      <c r="AD323" s="411">
        <f t="shared" ref="AD323" si="893">AD322</f>
        <v>0</v>
      </c>
      <c r="AE323" s="411">
        <f t="shared" ref="AE323" si="894">AE322</f>
        <v>0</v>
      </c>
      <c r="AF323" s="411">
        <f t="shared" ref="AF323" si="895">AF322</f>
        <v>0</v>
      </c>
      <c r="AG323" s="411">
        <f t="shared" ref="AG323" si="896">AG322</f>
        <v>0</v>
      </c>
      <c r="AH323" s="411">
        <f t="shared" ref="AH323" si="897">AH322</f>
        <v>0</v>
      </c>
      <c r="AI323" s="411">
        <f t="shared" ref="AI323" si="898">AI322</f>
        <v>0</v>
      </c>
      <c r="AJ323" s="411">
        <f t="shared" ref="AJ323" si="899">AJ322</f>
        <v>0</v>
      </c>
      <c r="AK323" s="411">
        <f t="shared" ref="AK323" si="900">AK322</f>
        <v>0</v>
      </c>
      <c r="AL323" s="411">
        <f t="shared" ref="AL323" si="901">AL322</f>
        <v>0</v>
      </c>
      <c r="AM323" s="306"/>
    </row>
    <row r="324" spans="1:39" outlineLevel="1">
      <c r="B324" s="520"/>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412"/>
      <c r="Z324" s="425"/>
      <c r="AA324" s="425"/>
      <c r="AB324" s="425"/>
      <c r="AC324" s="425"/>
      <c r="AD324" s="425"/>
      <c r="AE324" s="425"/>
      <c r="AF324" s="425"/>
      <c r="AG324" s="425"/>
      <c r="AH324" s="425"/>
      <c r="AI324" s="425"/>
      <c r="AJ324" s="425"/>
      <c r="AK324" s="425"/>
      <c r="AL324" s="425"/>
      <c r="AM324" s="306"/>
    </row>
    <row r="325" spans="1:39" ht="15.75" outlineLevel="1">
      <c r="B325" s="288" t="s">
        <v>500</v>
      </c>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outlineLevel="1">
      <c r="A326" s="522">
        <v>33</v>
      </c>
      <c r="B326" s="520" t="s">
        <v>125</v>
      </c>
      <c r="C326" s="291" t="s">
        <v>25</v>
      </c>
      <c r="D326" s="295"/>
      <c r="E326" s="295"/>
      <c r="F326" s="295"/>
      <c r="G326" s="295"/>
      <c r="H326" s="295"/>
      <c r="I326" s="295"/>
      <c r="J326" s="295"/>
      <c r="K326" s="295"/>
      <c r="L326" s="295"/>
      <c r="M326" s="295"/>
      <c r="N326" s="295">
        <v>0</v>
      </c>
      <c r="O326" s="295"/>
      <c r="P326" s="295"/>
      <c r="Q326" s="295"/>
      <c r="R326" s="295"/>
      <c r="S326" s="295"/>
      <c r="T326" s="295"/>
      <c r="U326" s="295"/>
      <c r="V326" s="295"/>
      <c r="W326" s="295"/>
      <c r="X326" s="295"/>
      <c r="Y326" s="426"/>
      <c r="Z326" s="410"/>
      <c r="AA326" s="410"/>
      <c r="AB326" s="410"/>
      <c r="AC326" s="410"/>
      <c r="AD326" s="410"/>
      <c r="AE326" s="410"/>
      <c r="AF326" s="410"/>
      <c r="AG326" s="415"/>
      <c r="AH326" s="415"/>
      <c r="AI326" s="415"/>
      <c r="AJ326" s="415"/>
      <c r="AK326" s="415"/>
      <c r="AL326" s="415"/>
      <c r="AM326" s="296">
        <f>SUM(Y326:AL326)</f>
        <v>0</v>
      </c>
    </row>
    <row r="327" spans="1:39" outlineLevel="1">
      <c r="B327" s="294" t="s">
        <v>289</v>
      </c>
      <c r="C327" s="291" t="s">
        <v>163</v>
      </c>
      <c r="D327" s="295"/>
      <c r="E327" s="295"/>
      <c r="F327" s="295"/>
      <c r="G327" s="295"/>
      <c r="H327" s="295"/>
      <c r="I327" s="295"/>
      <c r="J327" s="295"/>
      <c r="K327" s="295"/>
      <c r="L327" s="295"/>
      <c r="M327" s="295"/>
      <c r="N327" s="295">
        <f>N326</f>
        <v>0</v>
      </c>
      <c r="O327" s="295"/>
      <c r="P327" s="295"/>
      <c r="Q327" s="295"/>
      <c r="R327" s="295"/>
      <c r="S327" s="295"/>
      <c r="T327" s="295"/>
      <c r="U327" s="295"/>
      <c r="V327" s="295"/>
      <c r="W327" s="295"/>
      <c r="X327" s="295"/>
      <c r="Y327" s="411">
        <f>Y326</f>
        <v>0</v>
      </c>
      <c r="Z327" s="411">
        <f t="shared" ref="Z327" si="902">Z326</f>
        <v>0</v>
      </c>
      <c r="AA327" s="411">
        <f t="shared" ref="AA327" si="903">AA326</f>
        <v>0</v>
      </c>
      <c r="AB327" s="411">
        <f t="shared" ref="AB327" si="904">AB326</f>
        <v>0</v>
      </c>
      <c r="AC327" s="411">
        <f t="shared" ref="AC327" si="905">AC326</f>
        <v>0</v>
      </c>
      <c r="AD327" s="411">
        <f t="shared" ref="AD327" si="906">AD326</f>
        <v>0</v>
      </c>
      <c r="AE327" s="411">
        <f t="shared" ref="AE327" si="907">AE326</f>
        <v>0</v>
      </c>
      <c r="AF327" s="411">
        <f t="shared" ref="AF327" si="908">AF326</f>
        <v>0</v>
      </c>
      <c r="AG327" s="411">
        <f t="shared" ref="AG327" si="909">AG326</f>
        <v>0</v>
      </c>
      <c r="AH327" s="411">
        <f t="shared" ref="AH327" si="910">AH326</f>
        <v>0</v>
      </c>
      <c r="AI327" s="411">
        <f t="shared" ref="AI327" si="911">AI326</f>
        <v>0</v>
      </c>
      <c r="AJ327" s="411">
        <f t="shared" ref="AJ327" si="912">AJ326</f>
        <v>0</v>
      </c>
      <c r="AK327" s="411">
        <f t="shared" ref="AK327" si="913">AK326</f>
        <v>0</v>
      </c>
      <c r="AL327" s="411">
        <f t="shared" ref="AL327" si="914">AL326</f>
        <v>0</v>
      </c>
      <c r="AM327" s="306"/>
    </row>
    <row r="328" spans="1:39" outlineLevel="1">
      <c r="B328" s="520"/>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412"/>
      <c r="Z328" s="425"/>
      <c r="AA328" s="425"/>
      <c r="AB328" s="425"/>
      <c r="AC328" s="425"/>
      <c r="AD328" s="425"/>
      <c r="AE328" s="425"/>
      <c r="AF328" s="425"/>
      <c r="AG328" s="425"/>
      <c r="AH328" s="425"/>
      <c r="AI328" s="425"/>
      <c r="AJ328" s="425"/>
      <c r="AK328" s="425"/>
      <c r="AL328" s="425"/>
      <c r="AM328" s="306"/>
    </row>
    <row r="329" spans="1:39" outlineLevel="1">
      <c r="A329" s="522">
        <v>34</v>
      </c>
      <c r="B329" s="520" t="s">
        <v>126</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6"/>
      <c r="Z329" s="410"/>
      <c r="AA329" s="410"/>
      <c r="AB329" s="410"/>
      <c r="AC329" s="410"/>
      <c r="AD329" s="410"/>
      <c r="AE329" s="410"/>
      <c r="AF329" s="410"/>
      <c r="AG329" s="415"/>
      <c r="AH329" s="415"/>
      <c r="AI329" s="415"/>
      <c r="AJ329" s="415"/>
      <c r="AK329" s="415"/>
      <c r="AL329" s="415"/>
      <c r="AM329" s="296">
        <f>SUM(Y329:AL329)</f>
        <v>0</v>
      </c>
    </row>
    <row r="330" spans="1:39"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1">
        <f>Y329</f>
        <v>0</v>
      </c>
      <c r="Z330" s="411">
        <f t="shared" ref="Z330" si="915">Z329</f>
        <v>0</v>
      </c>
      <c r="AA330" s="411">
        <f t="shared" ref="AA330" si="916">AA329</f>
        <v>0</v>
      </c>
      <c r="AB330" s="411">
        <f t="shared" ref="AB330" si="917">AB329</f>
        <v>0</v>
      </c>
      <c r="AC330" s="411">
        <f t="shared" ref="AC330" si="918">AC329</f>
        <v>0</v>
      </c>
      <c r="AD330" s="411">
        <f t="shared" ref="AD330" si="919">AD329</f>
        <v>0</v>
      </c>
      <c r="AE330" s="411">
        <f t="shared" ref="AE330" si="920">AE329</f>
        <v>0</v>
      </c>
      <c r="AF330" s="411">
        <f t="shared" ref="AF330" si="921">AF329</f>
        <v>0</v>
      </c>
      <c r="AG330" s="411">
        <f t="shared" ref="AG330" si="922">AG329</f>
        <v>0</v>
      </c>
      <c r="AH330" s="411">
        <f t="shared" ref="AH330" si="923">AH329</f>
        <v>0</v>
      </c>
      <c r="AI330" s="411">
        <f t="shared" ref="AI330" si="924">AI329</f>
        <v>0</v>
      </c>
      <c r="AJ330" s="411">
        <f t="shared" ref="AJ330" si="925">AJ329</f>
        <v>0</v>
      </c>
      <c r="AK330" s="411">
        <f t="shared" ref="AK330" si="926">AK329</f>
        <v>0</v>
      </c>
      <c r="AL330" s="411">
        <f t="shared" ref="AL330" si="927">AL329</f>
        <v>0</v>
      </c>
      <c r="AM330" s="306"/>
    </row>
    <row r="331" spans="1:39" outlineLevel="1">
      <c r="B331" s="520"/>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412"/>
      <c r="Z331" s="425"/>
      <c r="AA331" s="425"/>
      <c r="AB331" s="425"/>
      <c r="AC331" s="425"/>
      <c r="AD331" s="425"/>
      <c r="AE331" s="425"/>
      <c r="AF331" s="425"/>
      <c r="AG331" s="425"/>
      <c r="AH331" s="425"/>
      <c r="AI331" s="425"/>
      <c r="AJ331" s="425"/>
      <c r="AK331" s="425"/>
      <c r="AL331" s="425"/>
      <c r="AM331" s="306"/>
    </row>
    <row r="332" spans="1:39" outlineLevel="1">
      <c r="A332" s="522">
        <v>35</v>
      </c>
      <c r="B332" s="520" t="s">
        <v>127</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6"/>
      <c r="Z332" s="410"/>
      <c r="AA332" s="410"/>
      <c r="AB332" s="410"/>
      <c r="AC332" s="410"/>
      <c r="AD332" s="410"/>
      <c r="AE332" s="410"/>
      <c r="AF332" s="410"/>
      <c r="AG332" s="415"/>
      <c r="AH332" s="415"/>
      <c r="AI332" s="415"/>
      <c r="AJ332" s="415"/>
      <c r="AK332" s="415"/>
      <c r="AL332" s="415"/>
      <c r="AM332" s="296">
        <f>SUM(Y332:AL332)</f>
        <v>0</v>
      </c>
    </row>
    <row r="333" spans="1:39"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1">
        <f>Y332</f>
        <v>0</v>
      </c>
      <c r="Z333" s="411">
        <f t="shared" ref="Z333" si="928">Z332</f>
        <v>0</v>
      </c>
      <c r="AA333" s="411">
        <f t="shared" ref="AA333" si="929">AA332</f>
        <v>0</v>
      </c>
      <c r="AB333" s="411">
        <f t="shared" ref="AB333" si="930">AB332</f>
        <v>0</v>
      </c>
      <c r="AC333" s="411">
        <f t="shared" ref="AC333" si="931">AC332</f>
        <v>0</v>
      </c>
      <c r="AD333" s="411">
        <f t="shared" ref="AD333" si="932">AD332</f>
        <v>0</v>
      </c>
      <c r="AE333" s="411">
        <f t="shared" ref="AE333" si="933">AE332</f>
        <v>0</v>
      </c>
      <c r="AF333" s="411">
        <f t="shared" ref="AF333" si="934">AF332</f>
        <v>0</v>
      </c>
      <c r="AG333" s="411">
        <f t="shared" ref="AG333" si="935">AG332</f>
        <v>0</v>
      </c>
      <c r="AH333" s="411">
        <f t="shared" ref="AH333" si="936">AH332</f>
        <v>0</v>
      </c>
      <c r="AI333" s="411">
        <f t="shared" ref="AI333" si="937">AI332</f>
        <v>0</v>
      </c>
      <c r="AJ333" s="411">
        <f t="shared" ref="AJ333" si="938">AJ332</f>
        <v>0</v>
      </c>
      <c r="AK333" s="411">
        <f t="shared" ref="AK333" si="939">AK332</f>
        <v>0</v>
      </c>
      <c r="AL333" s="411">
        <f t="shared" ref="AL333" si="940">AL332</f>
        <v>0</v>
      </c>
      <c r="AM333" s="306"/>
    </row>
    <row r="334" spans="1:39" outlineLevel="1">
      <c r="B334" s="294"/>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5"/>
      <c r="AA334" s="425"/>
      <c r="AB334" s="425"/>
      <c r="AC334" s="425"/>
      <c r="AD334" s="425"/>
      <c r="AE334" s="425"/>
      <c r="AF334" s="425"/>
      <c r="AG334" s="425"/>
      <c r="AH334" s="425"/>
      <c r="AI334" s="425"/>
      <c r="AJ334" s="425"/>
      <c r="AK334" s="425"/>
      <c r="AL334" s="425"/>
      <c r="AM334" s="306"/>
    </row>
    <row r="335" spans="1:39" ht="15.75" outlineLevel="1">
      <c r="B335" s="288" t="s">
        <v>501</v>
      </c>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45" outlineLevel="1">
      <c r="A336" s="522">
        <v>36</v>
      </c>
      <c r="B336" s="520" t="s">
        <v>128</v>
      </c>
      <c r="C336" s="291" t="s">
        <v>25</v>
      </c>
      <c r="D336" s="295"/>
      <c r="E336" s="295"/>
      <c r="F336" s="295"/>
      <c r="G336" s="295"/>
      <c r="H336" s="295"/>
      <c r="I336" s="295"/>
      <c r="J336" s="295"/>
      <c r="K336" s="295"/>
      <c r="L336" s="295"/>
      <c r="M336" s="295"/>
      <c r="N336" s="295">
        <v>12</v>
      </c>
      <c r="O336" s="295"/>
      <c r="P336" s="295"/>
      <c r="Q336" s="295"/>
      <c r="R336" s="295"/>
      <c r="S336" s="295"/>
      <c r="T336" s="295"/>
      <c r="U336" s="295"/>
      <c r="V336" s="295"/>
      <c r="W336" s="295"/>
      <c r="X336" s="295"/>
      <c r="Y336" s="426"/>
      <c r="Z336" s="410"/>
      <c r="AA336" s="410"/>
      <c r="AB336" s="410"/>
      <c r="AC336" s="410"/>
      <c r="AD336" s="410"/>
      <c r="AE336" s="410"/>
      <c r="AF336" s="410"/>
      <c r="AG336" s="415"/>
      <c r="AH336" s="415"/>
      <c r="AI336" s="415"/>
      <c r="AJ336" s="415"/>
      <c r="AK336" s="415"/>
      <c r="AL336" s="415"/>
      <c r="AM336" s="296">
        <f>SUM(Y336:AL336)</f>
        <v>0</v>
      </c>
    </row>
    <row r="337" spans="1:39" outlineLevel="1">
      <c r="B337" s="294" t="s">
        <v>289</v>
      </c>
      <c r="C337" s="291" t="s">
        <v>163</v>
      </c>
      <c r="D337" s="295"/>
      <c r="E337" s="295"/>
      <c r="F337" s="295"/>
      <c r="G337" s="295"/>
      <c r="H337" s="295"/>
      <c r="I337" s="295"/>
      <c r="J337" s="295"/>
      <c r="K337" s="295"/>
      <c r="L337" s="295"/>
      <c r="M337" s="295"/>
      <c r="N337" s="295">
        <f>N336</f>
        <v>12</v>
      </c>
      <c r="O337" s="295"/>
      <c r="P337" s="295"/>
      <c r="Q337" s="295"/>
      <c r="R337" s="295"/>
      <c r="S337" s="295"/>
      <c r="T337" s="295"/>
      <c r="U337" s="295"/>
      <c r="V337" s="295"/>
      <c r="W337" s="295"/>
      <c r="X337" s="295"/>
      <c r="Y337" s="411">
        <f>Y336</f>
        <v>0</v>
      </c>
      <c r="Z337" s="411">
        <f t="shared" ref="Z337" si="941">Z336</f>
        <v>0</v>
      </c>
      <c r="AA337" s="411">
        <f t="shared" ref="AA337" si="942">AA336</f>
        <v>0</v>
      </c>
      <c r="AB337" s="411">
        <f t="shared" ref="AB337" si="943">AB336</f>
        <v>0</v>
      </c>
      <c r="AC337" s="411">
        <f t="shared" ref="AC337" si="944">AC336</f>
        <v>0</v>
      </c>
      <c r="AD337" s="411">
        <f t="shared" ref="AD337" si="945">AD336</f>
        <v>0</v>
      </c>
      <c r="AE337" s="411">
        <f t="shared" ref="AE337" si="946">AE336</f>
        <v>0</v>
      </c>
      <c r="AF337" s="411">
        <f t="shared" ref="AF337" si="947">AF336</f>
        <v>0</v>
      </c>
      <c r="AG337" s="411">
        <f t="shared" ref="AG337" si="948">AG336</f>
        <v>0</v>
      </c>
      <c r="AH337" s="411">
        <f t="shared" ref="AH337" si="949">AH336</f>
        <v>0</v>
      </c>
      <c r="AI337" s="411">
        <f t="shared" ref="AI337" si="950">AI336</f>
        <v>0</v>
      </c>
      <c r="AJ337" s="411">
        <f t="shared" ref="AJ337" si="951">AJ336</f>
        <v>0</v>
      </c>
      <c r="AK337" s="411">
        <f t="shared" ref="AK337" si="952">AK336</f>
        <v>0</v>
      </c>
      <c r="AL337" s="411">
        <f t="shared" ref="AL337" si="953">AL336</f>
        <v>0</v>
      </c>
      <c r="AM337" s="306"/>
    </row>
    <row r="338" spans="1:39" outlineLevel="1">
      <c r="B338" s="520"/>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412"/>
      <c r="Z338" s="425"/>
      <c r="AA338" s="425"/>
      <c r="AB338" s="425"/>
      <c r="AC338" s="425"/>
      <c r="AD338" s="425"/>
      <c r="AE338" s="425"/>
      <c r="AF338" s="425"/>
      <c r="AG338" s="425"/>
      <c r="AH338" s="425"/>
      <c r="AI338" s="425"/>
      <c r="AJ338" s="425"/>
      <c r="AK338" s="425"/>
      <c r="AL338" s="425"/>
      <c r="AM338" s="306"/>
    </row>
    <row r="339" spans="1:39" ht="30" outlineLevel="1">
      <c r="A339" s="522">
        <v>37</v>
      </c>
      <c r="B339" s="520" t="s">
        <v>129</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6"/>
      <c r="Z339" s="410"/>
      <c r="AA339" s="410"/>
      <c r="AB339" s="410"/>
      <c r="AC339" s="410"/>
      <c r="AD339" s="410"/>
      <c r="AE339" s="410"/>
      <c r="AF339" s="410"/>
      <c r="AG339" s="415"/>
      <c r="AH339" s="415"/>
      <c r="AI339" s="415"/>
      <c r="AJ339" s="415"/>
      <c r="AK339" s="415"/>
      <c r="AL339" s="415"/>
      <c r="AM339" s="296">
        <f>SUM(Y339:AL339)</f>
        <v>0</v>
      </c>
    </row>
    <row r="340" spans="1:39"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1">
        <f>Y339</f>
        <v>0</v>
      </c>
      <c r="Z340" s="411">
        <f t="shared" ref="Z340" si="954">Z339</f>
        <v>0</v>
      </c>
      <c r="AA340" s="411">
        <f t="shared" ref="AA340" si="955">AA339</f>
        <v>0</v>
      </c>
      <c r="AB340" s="411">
        <f t="shared" ref="AB340" si="956">AB339</f>
        <v>0</v>
      </c>
      <c r="AC340" s="411">
        <f t="shared" ref="AC340" si="957">AC339</f>
        <v>0</v>
      </c>
      <c r="AD340" s="411">
        <f t="shared" ref="AD340" si="958">AD339</f>
        <v>0</v>
      </c>
      <c r="AE340" s="411">
        <f t="shared" ref="AE340" si="959">AE339</f>
        <v>0</v>
      </c>
      <c r="AF340" s="411">
        <f t="shared" ref="AF340" si="960">AF339</f>
        <v>0</v>
      </c>
      <c r="AG340" s="411">
        <f t="shared" ref="AG340" si="961">AG339</f>
        <v>0</v>
      </c>
      <c r="AH340" s="411">
        <f t="shared" ref="AH340" si="962">AH339</f>
        <v>0</v>
      </c>
      <c r="AI340" s="411">
        <f t="shared" ref="AI340" si="963">AI339</f>
        <v>0</v>
      </c>
      <c r="AJ340" s="411">
        <f t="shared" ref="AJ340" si="964">AJ339</f>
        <v>0</v>
      </c>
      <c r="AK340" s="411">
        <f t="shared" ref="AK340" si="965">AK339</f>
        <v>0</v>
      </c>
      <c r="AL340" s="411">
        <f t="shared" ref="AL340" si="966">AL339</f>
        <v>0</v>
      </c>
      <c r="AM340" s="306"/>
    </row>
    <row r="341" spans="1:39" outlineLevel="1">
      <c r="B341" s="520"/>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412"/>
      <c r="Z341" s="425"/>
      <c r="AA341" s="425"/>
      <c r="AB341" s="425"/>
      <c r="AC341" s="425"/>
      <c r="AD341" s="425"/>
      <c r="AE341" s="425"/>
      <c r="AF341" s="425"/>
      <c r="AG341" s="425"/>
      <c r="AH341" s="425"/>
      <c r="AI341" s="425"/>
      <c r="AJ341" s="425"/>
      <c r="AK341" s="425"/>
      <c r="AL341" s="425"/>
      <c r="AM341" s="306"/>
    </row>
    <row r="342" spans="1:39" outlineLevel="1">
      <c r="A342" s="522">
        <v>38</v>
      </c>
      <c r="B342" s="520" t="s">
        <v>130</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6"/>
      <c r="Z342" s="410"/>
      <c r="AA342" s="410"/>
      <c r="AB342" s="410"/>
      <c r="AC342" s="410"/>
      <c r="AD342" s="410"/>
      <c r="AE342" s="410"/>
      <c r="AF342" s="410"/>
      <c r="AG342" s="415"/>
      <c r="AH342" s="415"/>
      <c r="AI342" s="415"/>
      <c r="AJ342" s="415"/>
      <c r="AK342" s="415"/>
      <c r="AL342" s="415"/>
      <c r="AM342" s="296">
        <f>SUM(Y342:AL342)</f>
        <v>0</v>
      </c>
    </row>
    <row r="343" spans="1:39"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1">
        <f>Y342</f>
        <v>0</v>
      </c>
      <c r="Z343" s="411">
        <f t="shared" ref="Z343" si="967">Z342</f>
        <v>0</v>
      </c>
      <c r="AA343" s="411">
        <f t="shared" ref="AA343" si="968">AA342</f>
        <v>0</v>
      </c>
      <c r="AB343" s="411">
        <f t="shared" ref="AB343" si="969">AB342</f>
        <v>0</v>
      </c>
      <c r="AC343" s="411">
        <f t="shared" ref="AC343" si="970">AC342</f>
        <v>0</v>
      </c>
      <c r="AD343" s="411">
        <f t="shared" ref="AD343" si="971">AD342</f>
        <v>0</v>
      </c>
      <c r="AE343" s="411">
        <f t="shared" ref="AE343" si="972">AE342</f>
        <v>0</v>
      </c>
      <c r="AF343" s="411">
        <f t="shared" ref="AF343" si="973">AF342</f>
        <v>0</v>
      </c>
      <c r="AG343" s="411">
        <f t="shared" ref="AG343" si="974">AG342</f>
        <v>0</v>
      </c>
      <c r="AH343" s="411">
        <f t="shared" ref="AH343" si="975">AH342</f>
        <v>0</v>
      </c>
      <c r="AI343" s="411">
        <f t="shared" ref="AI343" si="976">AI342</f>
        <v>0</v>
      </c>
      <c r="AJ343" s="411">
        <f t="shared" ref="AJ343" si="977">AJ342</f>
        <v>0</v>
      </c>
      <c r="AK343" s="411">
        <f t="shared" ref="AK343" si="978">AK342</f>
        <v>0</v>
      </c>
      <c r="AL343" s="411">
        <f t="shared" ref="AL343" si="979">AL342</f>
        <v>0</v>
      </c>
      <c r="AM343" s="306"/>
    </row>
    <row r="344" spans="1:39" outlineLevel="1">
      <c r="B344" s="520"/>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412"/>
      <c r="Z344" s="425"/>
      <c r="AA344" s="425"/>
      <c r="AB344" s="425"/>
      <c r="AC344" s="425"/>
      <c r="AD344" s="425"/>
      <c r="AE344" s="425"/>
      <c r="AF344" s="425"/>
      <c r="AG344" s="425"/>
      <c r="AH344" s="425"/>
      <c r="AI344" s="425"/>
      <c r="AJ344" s="425"/>
      <c r="AK344" s="425"/>
      <c r="AL344" s="425"/>
      <c r="AM344" s="306"/>
    </row>
    <row r="345" spans="1:39" ht="30" outlineLevel="1">
      <c r="A345" s="522">
        <v>39</v>
      </c>
      <c r="B345" s="520" t="s">
        <v>131</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6"/>
      <c r="Z345" s="410"/>
      <c r="AA345" s="410"/>
      <c r="AB345" s="410"/>
      <c r="AC345" s="410"/>
      <c r="AD345" s="410"/>
      <c r="AE345" s="410"/>
      <c r="AF345" s="410"/>
      <c r="AG345" s="415"/>
      <c r="AH345" s="415"/>
      <c r="AI345" s="415"/>
      <c r="AJ345" s="415"/>
      <c r="AK345" s="415"/>
      <c r="AL345" s="415"/>
      <c r="AM345" s="296">
        <f>SUM(Y345:AL345)</f>
        <v>0</v>
      </c>
    </row>
    <row r="346" spans="1:39"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1">
        <f>Y345</f>
        <v>0</v>
      </c>
      <c r="Z346" s="411">
        <f t="shared" ref="Z346" si="980">Z345</f>
        <v>0</v>
      </c>
      <c r="AA346" s="411">
        <f t="shared" ref="AA346" si="981">AA345</f>
        <v>0</v>
      </c>
      <c r="AB346" s="411">
        <f t="shared" ref="AB346" si="982">AB345</f>
        <v>0</v>
      </c>
      <c r="AC346" s="411">
        <f t="shared" ref="AC346" si="983">AC345</f>
        <v>0</v>
      </c>
      <c r="AD346" s="411">
        <f t="shared" ref="AD346" si="984">AD345</f>
        <v>0</v>
      </c>
      <c r="AE346" s="411">
        <f t="shared" ref="AE346" si="985">AE345</f>
        <v>0</v>
      </c>
      <c r="AF346" s="411">
        <f t="shared" ref="AF346" si="986">AF345</f>
        <v>0</v>
      </c>
      <c r="AG346" s="411">
        <f t="shared" ref="AG346" si="987">AG345</f>
        <v>0</v>
      </c>
      <c r="AH346" s="411">
        <f t="shared" ref="AH346" si="988">AH345</f>
        <v>0</v>
      </c>
      <c r="AI346" s="411">
        <f t="shared" ref="AI346" si="989">AI345</f>
        <v>0</v>
      </c>
      <c r="AJ346" s="411">
        <f t="shared" ref="AJ346" si="990">AJ345</f>
        <v>0</v>
      </c>
      <c r="AK346" s="411">
        <f t="shared" ref="AK346" si="991">AK345</f>
        <v>0</v>
      </c>
      <c r="AL346" s="411">
        <f t="shared" ref="AL346" si="992">AL345</f>
        <v>0</v>
      </c>
      <c r="AM346" s="306"/>
    </row>
    <row r="347" spans="1:39" outlineLevel="1">
      <c r="B347" s="520"/>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412"/>
      <c r="Z347" s="425"/>
      <c r="AA347" s="425"/>
      <c r="AB347" s="425"/>
      <c r="AC347" s="425"/>
      <c r="AD347" s="425"/>
      <c r="AE347" s="425"/>
      <c r="AF347" s="425"/>
      <c r="AG347" s="425"/>
      <c r="AH347" s="425"/>
      <c r="AI347" s="425"/>
      <c r="AJ347" s="425"/>
      <c r="AK347" s="425"/>
      <c r="AL347" s="425"/>
      <c r="AM347" s="306"/>
    </row>
    <row r="348" spans="1:39" ht="30" outlineLevel="1">
      <c r="A348" s="522">
        <v>40</v>
      </c>
      <c r="B348" s="520" t="s">
        <v>132</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6"/>
      <c r="Z348" s="410"/>
      <c r="AA348" s="410"/>
      <c r="AB348" s="410"/>
      <c r="AC348" s="410"/>
      <c r="AD348" s="410"/>
      <c r="AE348" s="410"/>
      <c r="AF348" s="410"/>
      <c r="AG348" s="415"/>
      <c r="AH348" s="415"/>
      <c r="AI348" s="415"/>
      <c r="AJ348" s="415"/>
      <c r="AK348" s="415"/>
      <c r="AL348" s="415"/>
      <c r="AM348" s="296">
        <f>SUM(Y348:AL348)</f>
        <v>0</v>
      </c>
    </row>
    <row r="349" spans="1:39"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1">
        <f>Y348</f>
        <v>0</v>
      </c>
      <c r="Z349" s="411">
        <f t="shared" ref="Z349" si="993">Z348</f>
        <v>0</v>
      </c>
      <c r="AA349" s="411">
        <f t="shared" ref="AA349" si="994">AA348</f>
        <v>0</v>
      </c>
      <c r="AB349" s="411">
        <f t="shared" ref="AB349" si="995">AB348</f>
        <v>0</v>
      </c>
      <c r="AC349" s="411">
        <f t="shared" ref="AC349" si="996">AC348</f>
        <v>0</v>
      </c>
      <c r="AD349" s="411">
        <f t="shared" ref="AD349" si="997">AD348</f>
        <v>0</v>
      </c>
      <c r="AE349" s="411">
        <f t="shared" ref="AE349" si="998">AE348</f>
        <v>0</v>
      </c>
      <c r="AF349" s="411">
        <f t="shared" ref="AF349" si="999">AF348</f>
        <v>0</v>
      </c>
      <c r="AG349" s="411">
        <f t="shared" ref="AG349" si="1000">AG348</f>
        <v>0</v>
      </c>
      <c r="AH349" s="411">
        <f t="shared" ref="AH349" si="1001">AH348</f>
        <v>0</v>
      </c>
      <c r="AI349" s="411">
        <f t="shared" ref="AI349" si="1002">AI348</f>
        <v>0</v>
      </c>
      <c r="AJ349" s="411">
        <f t="shared" ref="AJ349" si="1003">AJ348</f>
        <v>0</v>
      </c>
      <c r="AK349" s="411">
        <f t="shared" ref="AK349" si="1004">AK348</f>
        <v>0</v>
      </c>
      <c r="AL349" s="411">
        <f t="shared" ref="AL349" si="1005">AL348</f>
        <v>0</v>
      </c>
      <c r="AM349" s="306"/>
    </row>
    <row r="350" spans="1:39" outlineLevel="1">
      <c r="B350" s="520"/>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25"/>
      <c r="AA350" s="425"/>
      <c r="AB350" s="425"/>
      <c r="AC350" s="425"/>
      <c r="AD350" s="425"/>
      <c r="AE350" s="425"/>
      <c r="AF350" s="425"/>
      <c r="AG350" s="425"/>
      <c r="AH350" s="425"/>
      <c r="AI350" s="425"/>
      <c r="AJ350" s="425"/>
      <c r="AK350" s="425"/>
      <c r="AL350" s="425"/>
      <c r="AM350" s="306"/>
    </row>
    <row r="351" spans="1:39" ht="45" outlineLevel="1">
      <c r="A351" s="522">
        <v>41</v>
      </c>
      <c r="B351" s="520" t="s">
        <v>133</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6"/>
      <c r="Z351" s="410"/>
      <c r="AA351" s="410"/>
      <c r="AB351" s="410"/>
      <c r="AC351" s="410"/>
      <c r="AD351" s="410"/>
      <c r="AE351" s="410"/>
      <c r="AF351" s="410"/>
      <c r="AG351" s="415"/>
      <c r="AH351" s="415"/>
      <c r="AI351" s="415"/>
      <c r="AJ351" s="415"/>
      <c r="AK351" s="415"/>
      <c r="AL351" s="415"/>
      <c r="AM351" s="296">
        <f>SUM(Y351:AL351)</f>
        <v>0</v>
      </c>
    </row>
    <row r="352" spans="1:39"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1">
        <f>Y351</f>
        <v>0</v>
      </c>
      <c r="Z352" s="411">
        <f t="shared" ref="Z352" si="1006">Z351</f>
        <v>0</v>
      </c>
      <c r="AA352" s="411">
        <f t="shared" ref="AA352" si="1007">AA351</f>
        <v>0</v>
      </c>
      <c r="AB352" s="411">
        <f t="shared" ref="AB352" si="1008">AB351</f>
        <v>0</v>
      </c>
      <c r="AC352" s="411">
        <f t="shared" ref="AC352" si="1009">AC351</f>
        <v>0</v>
      </c>
      <c r="AD352" s="411">
        <f t="shared" ref="AD352" si="1010">AD351</f>
        <v>0</v>
      </c>
      <c r="AE352" s="411">
        <f t="shared" ref="AE352" si="1011">AE351</f>
        <v>0</v>
      </c>
      <c r="AF352" s="411">
        <f t="shared" ref="AF352" si="1012">AF351</f>
        <v>0</v>
      </c>
      <c r="AG352" s="411">
        <f t="shared" ref="AG352" si="1013">AG351</f>
        <v>0</v>
      </c>
      <c r="AH352" s="411">
        <f t="shared" ref="AH352" si="1014">AH351</f>
        <v>0</v>
      </c>
      <c r="AI352" s="411">
        <f t="shared" ref="AI352" si="1015">AI351</f>
        <v>0</v>
      </c>
      <c r="AJ352" s="411">
        <f t="shared" ref="AJ352" si="1016">AJ351</f>
        <v>0</v>
      </c>
      <c r="AK352" s="411">
        <f t="shared" ref="AK352" si="1017">AK351</f>
        <v>0</v>
      </c>
      <c r="AL352" s="411">
        <f t="shared" ref="AL352" si="1018">AL351</f>
        <v>0</v>
      </c>
      <c r="AM352" s="306"/>
    </row>
    <row r="353" spans="1:39" outlineLevel="1">
      <c r="B353" s="520"/>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412"/>
      <c r="Z353" s="425"/>
      <c r="AA353" s="425"/>
      <c r="AB353" s="425"/>
      <c r="AC353" s="425"/>
      <c r="AD353" s="425"/>
      <c r="AE353" s="425"/>
      <c r="AF353" s="425"/>
      <c r="AG353" s="425"/>
      <c r="AH353" s="425"/>
      <c r="AI353" s="425"/>
      <c r="AJ353" s="425"/>
      <c r="AK353" s="425"/>
      <c r="AL353" s="425"/>
      <c r="AM353" s="306"/>
    </row>
    <row r="354" spans="1:39" ht="45" outlineLevel="1">
      <c r="A354" s="522">
        <v>42</v>
      </c>
      <c r="B354" s="520" t="s">
        <v>134</v>
      </c>
      <c r="C354" s="291" t="s">
        <v>25</v>
      </c>
      <c r="D354" s="295"/>
      <c r="E354" s="295"/>
      <c r="F354" s="295"/>
      <c r="G354" s="295"/>
      <c r="H354" s="295"/>
      <c r="I354" s="295"/>
      <c r="J354" s="295"/>
      <c r="K354" s="295"/>
      <c r="L354" s="295"/>
      <c r="M354" s="295"/>
      <c r="N354" s="291"/>
      <c r="O354" s="295"/>
      <c r="P354" s="295"/>
      <c r="Q354" s="295"/>
      <c r="R354" s="295"/>
      <c r="S354" s="295"/>
      <c r="T354" s="295"/>
      <c r="U354" s="295"/>
      <c r="V354" s="295"/>
      <c r="W354" s="295"/>
      <c r="X354" s="295"/>
      <c r="Y354" s="426"/>
      <c r="Z354" s="410"/>
      <c r="AA354" s="410"/>
      <c r="AB354" s="410"/>
      <c r="AC354" s="410"/>
      <c r="AD354" s="410"/>
      <c r="AE354" s="410"/>
      <c r="AF354" s="410"/>
      <c r="AG354" s="415"/>
      <c r="AH354" s="415"/>
      <c r="AI354" s="415"/>
      <c r="AJ354" s="415"/>
      <c r="AK354" s="415"/>
      <c r="AL354" s="415"/>
      <c r="AM354" s="296">
        <f>SUM(Y354:AL354)</f>
        <v>0</v>
      </c>
    </row>
    <row r="355" spans="1:39" outlineLevel="1">
      <c r="B355" s="294" t="s">
        <v>289</v>
      </c>
      <c r="C355" s="291" t="s">
        <v>163</v>
      </c>
      <c r="D355" s="295"/>
      <c r="E355" s="295"/>
      <c r="F355" s="295"/>
      <c r="G355" s="295"/>
      <c r="H355" s="295"/>
      <c r="I355" s="295"/>
      <c r="J355" s="295"/>
      <c r="K355" s="295"/>
      <c r="L355" s="295"/>
      <c r="M355" s="295"/>
      <c r="N355" s="468"/>
      <c r="O355" s="295"/>
      <c r="P355" s="295"/>
      <c r="Q355" s="295"/>
      <c r="R355" s="295"/>
      <c r="S355" s="295"/>
      <c r="T355" s="295"/>
      <c r="U355" s="295"/>
      <c r="V355" s="295"/>
      <c r="W355" s="295"/>
      <c r="X355" s="295"/>
      <c r="Y355" s="411">
        <f>Y354</f>
        <v>0</v>
      </c>
      <c r="Z355" s="411">
        <f t="shared" ref="Z355" si="1019">Z354</f>
        <v>0</v>
      </c>
      <c r="AA355" s="411">
        <f t="shared" ref="AA355" si="1020">AA354</f>
        <v>0</v>
      </c>
      <c r="AB355" s="411">
        <f t="shared" ref="AB355" si="1021">AB354</f>
        <v>0</v>
      </c>
      <c r="AC355" s="411">
        <f t="shared" ref="AC355" si="1022">AC354</f>
        <v>0</v>
      </c>
      <c r="AD355" s="411">
        <f t="shared" ref="AD355" si="1023">AD354</f>
        <v>0</v>
      </c>
      <c r="AE355" s="411">
        <f t="shared" ref="AE355" si="1024">AE354</f>
        <v>0</v>
      </c>
      <c r="AF355" s="411">
        <f t="shared" ref="AF355" si="1025">AF354</f>
        <v>0</v>
      </c>
      <c r="AG355" s="411">
        <f t="shared" ref="AG355" si="1026">AG354</f>
        <v>0</v>
      </c>
      <c r="AH355" s="411">
        <f t="shared" ref="AH355" si="1027">AH354</f>
        <v>0</v>
      </c>
      <c r="AI355" s="411">
        <f t="shared" ref="AI355" si="1028">AI354</f>
        <v>0</v>
      </c>
      <c r="AJ355" s="411">
        <f t="shared" ref="AJ355" si="1029">AJ354</f>
        <v>0</v>
      </c>
      <c r="AK355" s="411">
        <f t="shared" ref="AK355" si="1030">AK354</f>
        <v>0</v>
      </c>
      <c r="AL355" s="411">
        <f t="shared" ref="AL355" si="1031">AL354</f>
        <v>0</v>
      </c>
      <c r="AM355" s="306"/>
    </row>
    <row r="356" spans="1:39" outlineLevel="1">
      <c r="B356" s="520"/>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412"/>
      <c r="Z356" s="425"/>
      <c r="AA356" s="425"/>
      <c r="AB356" s="425"/>
      <c r="AC356" s="425"/>
      <c r="AD356" s="425"/>
      <c r="AE356" s="425"/>
      <c r="AF356" s="425"/>
      <c r="AG356" s="425"/>
      <c r="AH356" s="425"/>
      <c r="AI356" s="425"/>
      <c r="AJ356" s="425"/>
      <c r="AK356" s="425"/>
      <c r="AL356" s="425"/>
      <c r="AM356" s="306"/>
    </row>
    <row r="357" spans="1:39" ht="30" outlineLevel="1">
      <c r="A357" s="522">
        <v>43</v>
      </c>
      <c r="B357" s="520" t="s">
        <v>135</v>
      </c>
      <c r="C357" s="291" t="s">
        <v>25</v>
      </c>
      <c r="D357" s="295"/>
      <c r="E357" s="295"/>
      <c r="F357" s="295"/>
      <c r="G357" s="295"/>
      <c r="H357" s="295"/>
      <c r="I357" s="295"/>
      <c r="J357" s="295"/>
      <c r="K357" s="295"/>
      <c r="L357" s="295"/>
      <c r="M357" s="295"/>
      <c r="N357" s="295">
        <v>12</v>
      </c>
      <c r="O357" s="295"/>
      <c r="P357" s="295"/>
      <c r="Q357" s="295"/>
      <c r="R357" s="295"/>
      <c r="S357" s="295"/>
      <c r="T357" s="295"/>
      <c r="U357" s="295"/>
      <c r="V357" s="295"/>
      <c r="W357" s="295"/>
      <c r="X357" s="295"/>
      <c r="Y357" s="426"/>
      <c r="Z357" s="410"/>
      <c r="AA357" s="410"/>
      <c r="AB357" s="410"/>
      <c r="AC357" s="410"/>
      <c r="AD357" s="410"/>
      <c r="AE357" s="410"/>
      <c r="AF357" s="410"/>
      <c r="AG357" s="415"/>
      <c r="AH357" s="415"/>
      <c r="AI357" s="415"/>
      <c r="AJ357" s="415"/>
      <c r="AK357" s="415"/>
      <c r="AL357" s="415"/>
      <c r="AM357" s="296">
        <f>SUM(Y357:AL357)</f>
        <v>0</v>
      </c>
    </row>
    <row r="358" spans="1:39" outlineLevel="1">
      <c r="B358" s="294" t="s">
        <v>289</v>
      </c>
      <c r="C358" s="291" t="s">
        <v>163</v>
      </c>
      <c r="D358" s="295"/>
      <c r="E358" s="295"/>
      <c r="F358" s="295"/>
      <c r="G358" s="295"/>
      <c r="H358" s="295"/>
      <c r="I358" s="295"/>
      <c r="J358" s="295"/>
      <c r="K358" s="295"/>
      <c r="L358" s="295"/>
      <c r="M358" s="295"/>
      <c r="N358" s="295">
        <f>N357</f>
        <v>12</v>
      </c>
      <c r="O358" s="295"/>
      <c r="P358" s="295"/>
      <c r="Q358" s="295"/>
      <c r="R358" s="295"/>
      <c r="S358" s="295"/>
      <c r="T358" s="295"/>
      <c r="U358" s="295"/>
      <c r="V358" s="295"/>
      <c r="W358" s="295"/>
      <c r="X358" s="295"/>
      <c r="Y358" s="411">
        <f>Y357</f>
        <v>0</v>
      </c>
      <c r="Z358" s="411">
        <f t="shared" ref="Z358" si="1032">Z357</f>
        <v>0</v>
      </c>
      <c r="AA358" s="411">
        <f t="shared" ref="AA358" si="1033">AA357</f>
        <v>0</v>
      </c>
      <c r="AB358" s="411">
        <f t="shared" ref="AB358" si="1034">AB357</f>
        <v>0</v>
      </c>
      <c r="AC358" s="411">
        <f t="shared" ref="AC358" si="1035">AC357</f>
        <v>0</v>
      </c>
      <c r="AD358" s="411">
        <f t="shared" ref="AD358" si="1036">AD357</f>
        <v>0</v>
      </c>
      <c r="AE358" s="411">
        <f t="shared" ref="AE358" si="1037">AE357</f>
        <v>0</v>
      </c>
      <c r="AF358" s="411">
        <f t="shared" ref="AF358" si="1038">AF357</f>
        <v>0</v>
      </c>
      <c r="AG358" s="411">
        <f t="shared" ref="AG358" si="1039">AG357</f>
        <v>0</v>
      </c>
      <c r="AH358" s="411">
        <f t="shared" ref="AH358" si="1040">AH357</f>
        <v>0</v>
      </c>
      <c r="AI358" s="411">
        <f t="shared" ref="AI358" si="1041">AI357</f>
        <v>0</v>
      </c>
      <c r="AJ358" s="411">
        <f t="shared" ref="AJ358" si="1042">AJ357</f>
        <v>0</v>
      </c>
      <c r="AK358" s="411">
        <f t="shared" ref="AK358" si="1043">AK357</f>
        <v>0</v>
      </c>
      <c r="AL358" s="411">
        <f t="shared" ref="AL358" si="1044">AL357</f>
        <v>0</v>
      </c>
      <c r="AM358" s="306"/>
    </row>
    <row r="359" spans="1:39" outlineLevel="1">
      <c r="B359" s="520"/>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412"/>
      <c r="Z359" s="425"/>
      <c r="AA359" s="425"/>
      <c r="AB359" s="425"/>
      <c r="AC359" s="425"/>
      <c r="AD359" s="425"/>
      <c r="AE359" s="425"/>
      <c r="AF359" s="425"/>
      <c r="AG359" s="425"/>
      <c r="AH359" s="425"/>
      <c r="AI359" s="425"/>
      <c r="AJ359" s="425"/>
      <c r="AK359" s="425"/>
      <c r="AL359" s="425"/>
      <c r="AM359" s="306"/>
    </row>
    <row r="360" spans="1:39" ht="45" outlineLevel="1">
      <c r="A360" s="522">
        <v>44</v>
      </c>
      <c r="B360" s="520" t="s">
        <v>136</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6"/>
      <c r="Z360" s="410"/>
      <c r="AA360" s="410"/>
      <c r="AB360" s="410"/>
      <c r="AC360" s="410"/>
      <c r="AD360" s="410"/>
      <c r="AE360" s="410"/>
      <c r="AF360" s="410"/>
      <c r="AG360" s="415"/>
      <c r="AH360" s="415"/>
      <c r="AI360" s="415"/>
      <c r="AJ360" s="415"/>
      <c r="AK360" s="415"/>
      <c r="AL360" s="415"/>
      <c r="AM360" s="296">
        <f>SUM(Y360:AL360)</f>
        <v>0</v>
      </c>
    </row>
    <row r="361" spans="1:39"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1">
        <f>Y360</f>
        <v>0</v>
      </c>
      <c r="Z361" s="411">
        <f t="shared" ref="Z361" si="1045">Z360</f>
        <v>0</v>
      </c>
      <c r="AA361" s="411">
        <f t="shared" ref="AA361" si="1046">AA360</f>
        <v>0</v>
      </c>
      <c r="AB361" s="411">
        <f t="shared" ref="AB361" si="1047">AB360</f>
        <v>0</v>
      </c>
      <c r="AC361" s="411">
        <f t="shared" ref="AC361" si="1048">AC360</f>
        <v>0</v>
      </c>
      <c r="AD361" s="411">
        <f t="shared" ref="AD361" si="1049">AD360</f>
        <v>0</v>
      </c>
      <c r="AE361" s="411">
        <f t="shared" ref="AE361" si="1050">AE360</f>
        <v>0</v>
      </c>
      <c r="AF361" s="411">
        <f t="shared" ref="AF361" si="1051">AF360</f>
        <v>0</v>
      </c>
      <c r="AG361" s="411">
        <f t="shared" ref="AG361" si="1052">AG360</f>
        <v>0</v>
      </c>
      <c r="AH361" s="411">
        <f t="shared" ref="AH361" si="1053">AH360</f>
        <v>0</v>
      </c>
      <c r="AI361" s="411">
        <f t="shared" ref="AI361" si="1054">AI360</f>
        <v>0</v>
      </c>
      <c r="AJ361" s="411">
        <f t="shared" ref="AJ361" si="1055">AJ360</f>
        <v>0</v>
      </c>
      <c r="AK361" s="411">
        <f t="shared" ref="AK361" si="1056">AK360</f>
        <v>0</v>
      </c>
      <c r="AL361" s="411">
        <f t="shared" ref="AL361" si="1057">AL360</f>
        <v>0</v>
      </c>
      <c r="AM361" s="306"/>
    </row>
    <row r="362" spans="1:39" outlineLevel="1">
      <c r="B362" s="520"/>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412"/>
      <c r="Z362" s="425"/>
      <c r="AA362" s="425"/>
      <c r="AB362" s="425"/>
      <c r="AC362" s="425"/>
      <c r="AD362" s="425"/>
      <c r="AE362" s="425"/>
      <c r="AF362" s="425"/>
      <c r="AG362" s="425"/>
      <c r="AH362" s="425"/>
      <c r="AI362" s="425"/>
      <c r="AJ362" s="425"/>
      <c r="AK362" s="425"/>
      <c r="AL362" s="425"/>
      <c r="AM362" s="306"/>
    </row>
    <row r="363" spans="1:39" ht="30" outlineLevel="1">
      <c r="A363" s="522">
        <v>45</v>
      </c>
      <c r="B363" s="520" t="s">
        <v>137</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6"/>
      <c r="Z363" s="410"/>
      <c r="AA363" s="410"/>
      <c r="AB363" s="410"/>
      <c r="AC363" s="410"/>
      <c r="AD363" s="410"/>
      <c r="AE363" s="410"/>
      <c r="AF363" s="410"/>
      <c r="AG363" s="415"/>
      <c r="AH363" s="415"/>
      <c r="AI363" s="415"/>
      <c r="AJ363" s="415"/>
      <c r="AK363" s="415"/>
      <c r="AL363" s="415"/>
      <c r="AM363" s="296">
        <f>SUM(Y363:AL363)</f>
        <v>0</v>
      </c>
    </row>
    <row r="364" spans="1:39" outlineLevel="1">
      <c r="B364" s="294" t="s">
        <v>289</v>
      </c>
      <c r="C364" s="291" t="s">
        <v>163</v>
      </c>
      <c r="D364" s="295"/>
      <c r="E364" s="295"/>
      <c r="F364" s="295"/>
      <c r="G364" s="295"/>
      <c r="H364" s="295"/>
      <c r="I364" s="295"/>
      <c r="J364" s="295"/>
      <c r="K364" s="295"/>
      <c r="L364" s="295"/>
      <c r="M364" s="295"/>
      <c r="N364" s="295">
        <f>N363</f>
        <v>12</v>
      </c>
      <c r="O364" s="295"/>
      <c r="P364" s="295"/>
      <c r="Q364" s="295"/>
      <c r="R364" s="295"/>
      <c r="S364" s="295"/>
      <c r="T364" s="295"/>
      <c r="U364" s="295"/>
      <c r="V364" s="295"/>
      <c r="W364" s="295"/>
      <c r="X364" s="295"/>
      <c r="Y364" s="411">
        <f>Y363</f>
        <v>0</v>
      </c>
      <c r="Z364" s="411">
        <f t="shared" ref="Z364" si="1058">Z363</f>
        <v>0</v>
      </c>
      <c r="AA364" s="411">
        <f t="shared" ref="AA364" si="1059">AA363</f>
        <v>0</v>
      </c>
      <c r="AB364" s="411">
        <f t="shared" ref="AB364" si="1060">AB363</f>
        <v>0</v>
      </c>
      <c r="AC364" s="411">
        <f t="shared" ref="AC364" si="1061">AC363</f>
        <v>0</v>
      </c>
      <c r="AD364" s="411">
        <f t="shared" ref="AD364" si="1062">AD363</f>
        <v>0</v>
      </c>
      <c r="AE364" s="411">
        <f t="shared" ref="AE364" si="1063">AE363</f>
        <v>0</v>
      </c>
      <c r="AF364" s="411">
        <f t="shared" ref="AF364" si="1064">AF363</f>
        <v>0</v>
      </c>
      <c r="AG364" s="411">
        <f t="shared" ref="AG364" si="1065">AG363</f>
        <v>0</v>
      </c>
      <c r="AH364" s="411">
        <f t="shared" ref="AH364" si="1066">AH363</f>
        <v>0</v>
      </c>
      <c r="AI364" s="411">
        <f t="shared" ref="AI364" si="1067">AI363</f>
        <v>0</v>
      </c>
      <c r="AJ364" s="411">
        <f t="shared" ref="AJ364" si="1068">AJ363</f>
        <v>0</v>
      </c>
      <c r="AK364" s="411">
        <f t="shared" ref="AK364" si="1069">AK363</f>
        <v>0</v>
      </c>
      <c r="AL364" s="411">
        <f t="shared" ref="AL364" si="1070">AL363</f>
        <v>0</v>
      </c>
      <c r="AM364" s="306"/>
    </row>
    <row r="365" spans="1:39" outlineLevel="1">
      <c r="B365" s="520"/>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412"/>
      <c r="Z365" s="425"/>
      <c r="AA365" s="425"/>
      <c r="AB365" s="425"/>
      <c r="AC365" s="425"/>
      <c r="AD365" s="425"/>
      <c r="AE365" s="425"/>
      <c r="AF365" s="425"/>
      <c r="AG365" s="425"/>
      <c r="AH365" s="425"/>
      <c r="AI365" s="425"/>
      <c r="AJ365" s="425"/>
      <c r="AK365" s="425"/>
      <c r="AL365" s="425"/>
      <c r="AM365" s="306"/>
    </row>
    <row r="366" spans="1:39" ht="30" outlineLevel="1">
      <c r="A366" s="522">
        <v>46</v>
      </c>
      <c r="B366" s="520" t="s">
        <v>138</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6"/>
      <c r="Z366" s="410"/>
      <c r="AA366" s="410"/>
      <c r="AB366" s="410"/>
      <c r="AC366" s="410"/>
      <c r="AD366" s="410"/>
      <c r="AE366" s="410"/>
      <c r="AF366" s="410"/>
      <c r="AG366" s="415"/>
      <c r="AH366" s="415"/>
      <c r="AI366" s="415"/>
      <c r="AJ366" s="415"/>
      <c r="AK366" s="415"/>
      <c r="AL366" s="415"/>
      <c r="AM366" s="296">
        <f>SUM(Y366:AL366)</f>
        <v>0</v>
      </c>
    </row>
    <row r="367" spans="1:39"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1">
        <f>Y366</f>
        <v>0</v>
      </c>
      <c r="Z367" s="411">
        <f t="shared" ref="Z367" si="1071">Z366</f>
        <v>0</v>
      </c>
      <c r="AA367" s="411">
        <f t="shared" ref="AA367" si="1072">AA366</f>
        <v>0</v>
      </c>
      <c r="AB367" s="411">
        <f t="shared" ref="AB367" si="1073">AB366</f>
        <v>0</v>
      </c>
      <c r="AC367" s="411">
        <f t="shared" ref="AC367" si="1074">AC366</f>
        <v>0</v>
      </c>
      <c r="AD367" s="411">
        <f t="shared" ref="AD367" si="1075">AD366</f>
        <v>0</v>
      </c>
      <c r="AE367" s="411">
        <f t="shared" ref="AE367" si="1076">AE366</f>
        <v>0</v>
      </c>
      <c r="AF367" s="411">
        <f t="shared" ref="AF367" si="1077">AF366</f>
        <v>0</v>
      </c>
      <c r="AG367" s="411">
        <f t="shared" ref="AG367" si="1078">AG366</f>
        <v>0</v>
      </c>
      <c r="AH367" s="411">
        <f t="shared" ref="AH367" si="1079">AH366</f>
        <v>0</v>
      </c>
      <c r="AI367" s="411">
        <f t="shared" ref="AI367" si="1080">AI366</f>
        <v>0</v>
      </c>
      <c r="AJ367" s="411">
        <f t="shared" ref="AJ367" si="1081">AJ366</f>
        <v>0</v>
      </c>
      <c r="AK367" s="411">
        <f t="shared" ref="AK367" si="1082">AK366</f>
        <v>0</v>
      </c>
      <c r="AL367" s="411">
        <f t="shared" ref="AL367" si="1083">AL366</f>
        <v>0</v>
      </c>
      <c r="AM367" s="306"/>
    </row>
    <row r="368" spans="1:39" outlineLevel="1">
      <c r="B368" s="520"/>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412"/>
      <c r="Z368" s="425"/>
      <c r="AA368" s="425"/>
      <c r="AB368" s="425"/>
      <c r="AC368" s="425"/>
      <c r="AD368" s="425"/>
      <c r="AE368" s="425"/>
      <c r="AF368" s="425"/>
      <c r="AG368" s="425"/>
      <c r="AH368" s="425"/>
      <c r="AI368" s="425"/>
      <c r="AJ368" s="425"/>
      <c r="AK368" s="425"/>
      <c r="AL368" s="425"/>
      <c r="AM368" s="306"/>
    </row>
    <row r="369" spans="1:42" ht="30" outlineLevel="1">
      <c r="A369" s="522">
        <v>47</v>
      </c>
      <c r="B369" s="520" t="s">
        <v>139</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6"/>
      <c r="Z369" s="410"/>
      <c r="AA369" s="410"/>
      <c r="AB369" s="410"/>
      <c r="AC369" s="410"/>
      <c r="AD369" s="410"/>
      <c r="AE369" s="410"/>
      <c r="AF369" s="410"/>
      <c r="AG369" s="415"/>
      <c r="AH369" s="415"/>
      <c r="AI369" s="415"/>
      <c r="AJ369" s="415"/>
      <c r="AK369" s="415"/>
      <c r="AL369" s="415"/>
      <c r="AM369" s="296">
        <f>SUM(Y369:AL369)</f>
        <v>0</v>
      </c>
    </row>
    <row r="370" spans="1:42"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1">
        <f>Y369</f>
        <v>0</v>
      </c>
      <c r="Z370" s="411">
        <f t="shared" ref="Z370" si="1084">Z369</f>
        <v>0</v>
      </c>
      <c r="AA370" s="411">
        <f t="shared" ref="AA370" si="1085">AA369</f>
        <v>0</v>
      </c>
      <c r="AB370" s="411">
        <f t="shared" ref="AB370" si="1086">AB369</f>
        <v>0</v>
      </c>
      <c r="AC370" s="411">
        <f t="shared" ref="AC370" si="1087">AC369</f>
        <v>0</v>
      </c>
      <c r="AD370" s="411">
        <f t="shared" ref="AD370" si="1088">AD369</f>
        <v>0</v>
      </c>
      <c r="AE370" s="411">
        <f t="shared" ref="AE370" si="1089">AE369</f>
        <v>0</v>
      </c>
      <c r="AF370" s="411">
        <f t="shared" ref="AF370" si="1090">AF369</f>
        <v>0</v>
      </c>
      <c r="AG370" s="411">
        <f t="shared" ref="AG370" si="1091">AG369</f>
        <v>0</v>
      </c>
      <c r="AH370" s="411">
        <f t="shared" ref="AH370" si="1092">AH369</f>
        <v>0</v>
      </c>
      <c r="AI370" s="411">
        <f t="shared" ref="AI370" si="1093">AI369</f>
        <v>0</v>
      </c>
      <c r="AJ370" s="411">
        <f t="shared" ref="AJ370" si="1094">AJ369</f>
        <v>0</v>
      </c>
      <c r="AK370" s="411">
        <f t="shared" ref="AK370" si="1095">AK369</f>
        <v>0</v>
      </c>
      <c r="AL370" s="411">
        <f t="shared" ref="AL370" si="1096">AL369</f>
        <v>0</v>
      </c>
      <c r="AM370" s="306"/>
    </row>
    <row r="371" spans="1:42" outlineLevel="1">
      <c r="B371" s="520"/>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412"/>
      <c r="Z371" s="425"/>
      <c r="AA371" s="425"/>
      <c r="AB371" s="425"/>
      <c r="AC371" s="425"/>
      <c r="AD371" s="425"/>
      <c r="AE371" s="425"/>
      <c r="AF371" s="425"/>
      <c r="AG371" s="425"/>
      <c r="AH371" s="425"/>
      <c r="AI371" s="425"/>
      <c r="AJ371" s="425"/>
      <c r="AK371" s="425"/>
      <c r="AL371" s="425"/>
      <c r="AM371" s="306"/>
    </row>
    <row r="372" spans="1:42" ht="45" outlineLevel="1">
      <c r="A372" s="522">
        <v>48</v>
      </c>
      <c r="B372" s="520" t="s">
        <v>140</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6"/>
      <c r="Z372" s="410"/>
      <c r="AA372" s="410"/>
      <c r="AB372" s="410"/>
      <c r="AC372" s="410"/>
      <c r="AD372" s="410"/>
      <c r="AE372" s="410"/>
      <c r="AF372" s="410"/>
      <c r="AG372" s="415"/>
      <c r="AH372" s="415"/>
      <c r="AI372" s="415"/>
      <c r="AJ372" s="415"/>
      <c r="AK372" s="415"/>
      <c r="AL372" s="415"/>
      <c r="AM372" s="296">
        <f>SUM(Y372:AL372)</f>
        <v>0</v>
      </c>
    </row>
    <row r="373" spans="1:42"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1">
        <f>Y372</f>
        <v>0</v>
      </c>
      <c r="Z373" s="411">
        <f t="shared" ref="Z373" si="1097">Z372</f>
        <v>0</v>
      </c>
      <c r="AA373" s="411">
        <f t="shared" ref="AA373" si="1098">AA372</f>
        <v>0</v>
      </c>
      <c r="AB373" s="411">
        <f t="shared" ref="AB373" si="1099">AB372</f>
        <v>0</v>
      </c>
      <c r="AC373" s="411">
        <f t="shared" ref="AC373" si="1100">AC372</f>
        <v>0</v>
      </c>
      <c r="AD373" s="411">
        <f t="shared" ref="AD373" si="1101">AD372</f>
        <v>0</v>
      </c>
      <c r="AE373" s="411">
        <f t="shared" ref="AE373" si="1102">AE372</f>
        <v>0</v>
      </c>
      <c r="AF373" s="411">
        <f t="shared" ref="AF373" si="1103">AF372</f>
        <v>0</v>
      </c>
      <c r="AG373" s="411">
        <f t="shared" ref="AG373" si="1104">AG372</f>
        <v>0</v>
      </c>
      <c r="AH373" s="411">
        <f t="shared" ref="AH373" si="1105">AH372</f>
        <v>0</v>
      </c>
      <c r="AI373" s="411">
        <f t="shared" ref="AI373" si="1106">AI372</f>
        <v>0</v>
      </c>
      <c r="AJ373" s="411">
        <f t="shared" ref="AJ373" si="1107">AJ372</f>
        <v>0</v>
      </c>
      <c r="AK373" s="411">
        <f t="shared" ref="AK373" si="1108">AK372</f>
        <v>0</v>
      </c>
      <c r="AL373" s="411">
        <f t="shared" ref="AL373" si="1109">AL372</f>
        <v>0</v>
      </c>
      <c r="AM373" s="306"/>
    </row>
    <row r="374" spans="1:42" outlineLevel="1">
      <c r="B374" s="520"/>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25"/>
      <c r="AA374" s="425"/>
      <c r="AB374" s="425"/>
      <c r="AC374" s="425"/>
      <c r="AD374" s="425"/>
      <c r="AE374" s="425"/>
      <c r="AF374" s="425"/>
      <c r="AG374" s="425"/>
      <c r="AH374" s="425"/>
      <c r="AI374" s="425"/>
      <c r="AJ374" s="425"/>
      <c r="AK374" s="425"/>
      <c r="AL374" s="425"/>
      <c r="AM374" s="306"/>
    </row>
    <row r="375" spans="1:42" ht="30" outlineLevel="1">
      <c r="A375" s="522">
        <v>49</v>
      </c>
      <c r="B375" s="520" t="s">
        <v>141</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6"/>
      <c r="Z375" s="410"/>
      <c r="AA375" s="410"/>
      <c r="AB375" s="410"/>
      <c r="AC375" s="410"/>
      <c r="AD375" s="410"/>
      <c r="AE375" s="410"/>
      <c r="AF375" s="410"/>
      <c r="AG375" s="415"/>
      <c r="AH375" s="415"/>
      <c r="AI375" s="415"/>
      <c r="AJ375" s="415"/>
      <c r="AK375" s="415"/>
      <c r="AL375" s="415"/>
      <c r="AM375" s="296">
        <f>SUM(Y375:AL375)</f>
        <v>0</v>
      </c>
    </row>
    <row r="376" spans="1:42"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1">
        <f>Y375</f>
        <v>0</v>
      </c>
      <c r="Z376" s="411">
        <f t="shared" ref="Z376" si="1110">Z375</f>
        <v>0</v>
      </c>
      <c r="AA376" s="411">
        <f t="shared" ref="AA376" si="1111">AA375</f>
        <v>0</v>
      </c>
      <c r="AB376" s="411">
        <f t="shared" ref="AB376" si="1112">AB375</f>
        <v>0</v>
      </c>
      <c r="AC376" s="411">
        <f t="shared" ref="AC376" si="1113">AC375</f>
        <v>0</v>
      </c>
      <c r="AD376" s="411">
        <f t="shared" ref="AD376" si="1114">AD375</f>
        <v>0</v>
      </c>
      <c r="AE376" s="411">
        <f t="shared" ref="AE376" si="1115">AE375</f>
        <v>0</v>
      </c>
      <c r="AF376" s="411">
        <f t="shared" ref="AF376" si="1116">AF375</f>
        <v>0</v>
      </c>
      <c r="AG376" s="411">
        <f t="shared" ref="AG376" si="1117">AG375</f>
        <v>0</v>
      </c>
      <c r="AH376" s="411">
        <f t="shared" ref="AH376" si="1118">AH375</f>
        <v>0</v>
      </c>
      <c r="AI376" s="411">
        <f t="shared" ref="AI376" si="1119">AI375</f>
        <v>0</v>
      </c>
      <c r="AJ376" s="411">
        <f t="shared" ref="AJ376" si="1120">AJ375</f>
        <v>0</v>
      </c>
      <c r="AK376" s="411">
        <f t="shared" ref="AK376" si="1121">AK375</f>
        <v>0</v>
      </c>
      <c r="AL376" s="411">
        <f t="shared" ref="AL376" si="1122">AL375</f>
        <v>0</v>
      </c>
      <c r="AM376" s="306"/>
    </row>
    <row r="377" spans="1:42" outlineLevel="1">
      <c r="B377" s="437"/>
      <c r="C377" s="305"/>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301"/>
      <c r="Z377" s="301"/>
      <c r="AA377" s="301"/>
      <c r="AB377" s="301"/>
      <c r="AC377" s="301"/>
      <c r="AD377" s="301"/>
      <c r="AE377" s="301"/>
      <c r="AF377" s="301"/>
      <c r="AG377" s="301"/>
      <c r="AH377" s="301"/>
      <c r="AI377" s="301"/>
      <c r="AJ377" s="301"/>
      <c r="AK377" s="301"/>
      <c r="AL377" s="301"/>
      <c r="AM377" s="306"/>
    </row>
    <row r="378" spans="1:42" ht="15.75">
      <c r="B378" s="327" t="s">
        <v>274</v>
      </c>
      <c r="C378" s="329"/>
      <c r="D378" s="329">
        <f>SUM(D221:D376)</f>
        <v>2785373</v>
      </c>
      <c r="E378" s="329"/>
      <c r="F378" s="329"/>
      <c r="G378" s="329"/>
      <c r="H378" s="329"/>
      <c r="I378" s="329"/>
      <c r="J378" s="329"/>
      <c r="K378" s="329"/>
      <c r="L378" s="329"/>
      <c r="M378" s="329"/>
      <c r="N378" s="329"/>
      <c r="O378" s="329">
        <f>SUM(O221:O376)</f>
        <v>286</v>
      </c>
      <c r="P378" s="329"/>
      <c r="Q378" s="329"/>
      <c r="R378" s="329"/>
      <c r="S378" s="329"/>
      <c r="T378" s="329"/>
      <c r="U378" s="329"/>
      <c r="V378" s="329"/>
      <c r="W378" s="329"/>
      <c r="X378" s="329"/>
      <c r="Y378" s="329">
        <f>IF(Y219="kWh",SUMPRODUCT(D221:D376,Y221:Y376))</f>
        <v>1159714</v>
      </c>
      <c r="Z378" s="329">
        <f>IF(Z219="kWh",SUMPRODUCT(D221:D376,Z221:Z376))</f>
        <v>268794.24712109927</v>
      </c>
      <c r="AA378" s="329">
        <f>IF(AA219="kw",SUMPRODUCT(N221:N376,O221:O376,AA221:AA376),SUMPRODUCT(D221:D376,AA221:AA376))</f>
        <v>1492.0456557411842</v>
      </c>
      <c r="AB378" s="329">
        <f>IF(AB219="kw",SUMPRODUCT(N221:N376,O221:O376,AB221:AB376),SUMPRODUCT(D221:D376,AB221:AB376))</f>
        <v>0</v>
      </c>
      <c r="AC378" s="329">
        <f>IF(AC219="kw",SUMPRODUCT(N221:N376,O221:O376,AC221:AC376),SUMPRODUCT(D221:D376,AC221:AC376))</f>
        <v>0</v>
      </c>
      <c r="AD378" s="329">
        <f>IF(AD219="kw",SUMPRODUCT(N221:N376,O221:O376,AD221:AD376),SUMPRODUCT(D221:D376,AD221:AD376))</f>
        <v>0</v>
      </c>
      <c r="AE378" s="329">
        <f>IF(AE219="kw",SUMPRODUCT(N221:N376,O221:O376,AE221:AE376),SUMPRODUCT(D221:D376,AE221:AE376))</f>
        <v>0</v>
      </c>
      <c r="AF378" s="329">
        <f>IF(AF219="kw",SUMPRODUCT(N221:N376,O221:O376,AF221:AF376),SUMPRODUCT(D221:D376,AF221:AF376))</f>
        <v>0</v>
      </c>
      <c r="AG378" s="329">
        <f>IF(AG219="kw",SUMPRODUCT(N221:N376,O221:O376,AG221:AG376),SUMPRODUCT(D221:D376,AG221:AG376))</f>
        <v>0</v>
      </c>
      <c r="AH378" s="329">
        <f>IF(AH219="kw",SUMPRODUCT(N221:N376,O221:O376,AH221:AH376),SUMPRODUCT(D221:D376,AH221:AH376))</f>
        <v>0</v>
      </c>
      <c r="AI378" s="329">
        <f>IF(AI219="kw",SUMPRODUCT(N221:N376,O221:O376,AI221:AI376),SUMPRODUCT(D221:D376,AI221:AI376))</f>
        <v>0</v>
      </c>
      <c r="AJ378" s="329">
        <f>IF(AJ219="kw",SUMPRODUCT(N221:N376,O221:O376,AJ221:AJ376),SUMPRODUCT(D221:D376,AJ221:AJ376))</f>
        <v>0</v>
      </c>
      <c r="AK378" s="329">
        <f>IF(AK219="kw",SUMPRODUCT(N221:N376,O221:O376,AK221:AK376),SUMPRODUCT(D221:D376,AK221:AK376))</f>
        <v>0</v>
      </c>
      <c r="AL378" s="329">
        <f>IF(AL219="kw",SUMPRODUCT(N221:N376,O221:O376,AL221:AL376),SUMPRODUCT(D221:D376,AL221:AL376))</f>
        <v>0</v>
      </c>
      <c r="AM378" s="330"/>
    </row>
    <row r="379" spans="1:42" ht="15.75">
      <c r="B379" s="391" t="s">
        <v>275</v>
      </c>
      <c r="C379" s="392"/>
      <c r="D379" s="392"/>
      <c r="E379" s="392"/>
      <c r="F379" s="392"/>
      <c r="G379" s="392"/>
      <c r="H379" s="392"/>
      <c r="I379" s="392"/>
      <c r="J379" s="392"/>
      <c r="K379" s="392"/>
      <c r="L379" s="392"/>
      <c r="M379" s="392"/>
      <c r="N379" s="392"/>
      <c r="O379" s="392"/>
      <c r="P379" s="392"/>
      <c r="Q379" s="392"/>
      <c r="R379" s="392"/>
      <c r="S379" s="392"/>
      <c r="T379" s="392"/>
      <c r="U379" s="392"/>
      <c r="V379" s="392"/>
      <c r="W379" s="392"/>
      <c r="X379" s="392"/>
      <c r="Y379" s="392">
        <f>HLOOKUP(Y218,'2. LRAMVA Threshold'!$B$42:$Q$53,8,FALSE)</f>
        <v>1122360</v>
      </c>
      <c r="Z379" s="392">
        <f>HLOOKUP(Z218,'2. LRAMVA Threshold'!$B$42:$Q$53,8,FALSE)</f>
        <v>374120</v>
      </c>
      <c r="AA379" s="392">
        <f>HLOOKUP(AA218,'2. LRAMVA Threshold'!$B$42:$Q$53,8,FALSE)</f>
        <v>1002</v>
      </c>
      <c r="AB379" s="392">
        <f>HLOOKUP(AB218,'2. LRAMVA Threshold'!$B$42:$Q$53,8,FALSE)</f>
        <v>0</v>
      </c>
      <c r="AC379" s="392">
        <f>HLOOKUP(AC218,'2. LRAMVA Threshold'!$B$42:$Q$53,8,FALSE)</f>
        <v>0</v>
      </c>
      <c r="AD379" s="392">
        <f>HLOOKUP(AD218,'2. LRAMVA Threshold'!$B$42:$Q$53,8,FALSE)</f>
        <v>0</v>
      </c>
      <c r="AE379" s="392">
        <f>HLOOKUP(AE218,'2. LRAMVA Threshold'!$B$42:$Q$53,8,FALSE)</f>
        <v>0</v>
      </c>
      <c r="AF379" s="392">
        <f>HLOOKUP(AF218,'2. LRAMVA Threshold'!$B$42:$Q$53,8,FALSE)</f>
        <v>0</v>
      </c>
      <c r="AG379" s="392">
        <f>HLOOKUP(AG218,'2. LRAMVA Threshold'!$B$42:$Q$53,8,FALSE)</f>
        <v>0</v>
      </c>
      <c r="AH379" s="392">
        <f>HLOOKUP(AH218,'2. LRAMVA Threshold'!$B$42:$Q$53,8,FALSE)</f>
        <v>0</v>
      </c>
      <c r="AI379" s="392">
        <f>HLOOKUP(AI218,'2. LRAMVA Threshold'!$B$42:$Q$53,8,FALSE)</f>
        <v>0</v>
      </c>
      <c r="AJ379" s="392">
        <f>HLOOKUP(AJ218,'2. LRAMVA Threshold'!$B$42:$Q$53,8,FALSE)</f>
        <v>0</v>
      </c>
      <c r="AK379" s="392">
        <f>HLOOKUP(AK218,'2. LRAMVA Threshold'!$B$42:$Q$53,8,FALSE)</f>
        <v>0</v>
      </c>
      <c r="AL379" s="392">
        <f>HLOOKUP(AL218,'2. LRAMVA Threshold'!$B$42:$Q$53,8,FALSE)</f>
        <v>0</v>
      </c>
      <c r="AM379" s="393"/>
    </row>
    <row r="380" spans="1:42">
      <c r="B380" s="394"/>
      <c r="C380" s="432"/>
      <c r="D380" s="433"/>
      <c r="E380" s="433"/>
      <c r="F380" s="433"/>
      <c r="G380" s="433"/>
      <c r="H380" s="433"/>
      <c r="I380" s="433"/>
      <c r="J380" s="433"/>
      <c r="K380" s="433"/>
      <c r="L380" s="433"/>
      <c r="M380" s="433"/>
      <c r="N380" s="433"/>
      <c r="O380" s="434"/>
      <c r="P380" s="433"/>
      <c r="Q380" s="433"/>
      <c r="R380" s="433"/>
      <c r="S380" s="435"/>
      <c r="T380" s="435"/>
      <c r="U380" s="435"/>
      <c r="V380" s="435"/>
      <c r="W380" s="433"/>
      <c r="X380" s="433"/>
      <c r="Y380" s="436"/>
      <c r="Z380" s="436"/>
      <c r="AA380" s="436"/>
      <c r="AB380" s="436"/>
      <c r="AC380" s="436"/>
      <c r="AD380" s="436"/>
      <c r="AE380" s="436"/>
      <c r="AF380" s="399"/>
      <c r="AG380" s="399"/>
      <c r="AH380" s="399"/>
      <c r="AI380" s="399"/>
      <c r="AJ380" s="399"/>
      <c r="AK380" s="399"/>
      <c r="AL380" s="399"/>
      <c r="AM380" s="400"/>
    </row>
    <row r="381" spans="1:42">
      <c r="B381" s="324" t="s">
        <v>276</v>
      </c>
      <c r="C381" s="338"/>
      <c r="D381" s="338"/>
      <c r="E381" s="376"/>
      <c r="F381" s="376"/>
      <c r="G381" s="376"/>
      <c r="H381" s="376"/>
      <c r="I381" s="376"/>
      <c r="J381" s="376"/>
      <c r="K381" s="376"/>
      <c r="L381" s="376"/>
      <c r="M381" s="376"/>
      <c r="N381" s="376"/>
      <c r="O381" s="291"/>
      <c r="P381" s="340"/>
      <c r="Q381" s="340"/>
      <c r="R381" s="340"/>
      <c r="S381" s="339"/>
      <c r="T381" s="339"/>
      <c r="U381" s="339"/>
      <c r="V381" s="339"/>
      <c r="W381" s="340"/>
      <c r="X381" s="340"/>
      <c r="Y381" s="341">
        <f>HLOOKUP(Y$35,'3.  Distribution Rates'!$C$122:$P$133,8,FALSE)</f>
        <v>1.14E-2</v>
      </c>
      <c r="Z381" s="341">
        <f>HLOOKUP(Z$35,'3.  Distribution Rates'!$C$122:$P$133,8,FALSE)</f>
        <v>1.4999999999999999E-2</v>
      </c>
      <c r="AA381" s="341">
        <f>HLOOKUP(AA$35,'3.  Distribution Rates'!$C$122:$P$133,8,FALSE)</f>
        <v>2.1749000000000001</v>
      </c>
      <c r="AB381" s="341">
        <f>HLOOKUP(AB$35,'3.  Distribution Rates'!$C$122:$P$133,8,FALSE)</f>
        <v>5.4076000000000004</v>
      </c>
      <c r="AC381" s="341">
        <f>HLOOKUP(AC$35,'3.  Distribution Rates'!$C$122:$P$133,8,FALSE)</f>
        <v>1.3299999999999999E-2</v>
      </c>
      <c r="AD381" s="341">
        <f>HLOOKUP(AD$35,'3.  Distribution Rates'!$C$122:$P$133,8,FALSE)</f>
        <v>0.45889999999999997</v>
      </c>
      <c r="AE381" s="341">
        <f>HLOOKUP(AE$35,'3.  Distribution Rates'!$C$122:$P$133,8,FALSE)</f>
        <v>0</v>
      </c>
      <c r="AF381" s="341">
        <f>HLOOKUP(AF$35,'3.  Distribution Rates'!$C$122:$P$133,8,FALSE)</f>
        <v>0</v>
      </c>
      <c r="AG381" s="341">
        <f>HLOOKUP(AG$35,'3.  Distribution Rates'!$C$122:$P$133,8,FALSE)</f>
        <v>0</v>
      </c>
      <c r="AH381" s="341">
        <f>HLOOKUP(AH$35,'3.  Distribution Rates'!$C$122:$P$133,8,FALSE)</f>
        <v>0</v>
      </c>
      <c r="AI381" s="341">
        <f>HLOOKUP(AI$35,'3.  Distribution Rates'!$C$122:$P$133,8,FALSE)</f>
        <v>0</v>
      </c>
      <c r="AJ381" s="341">
        <f>HLOOKUP(AJ$35,'3.  Distribution Rates'!$C$122:$P$133,8,FALSE)</f>
        <v>0</v>
      </c>
      <c r="AK381" s="341">
        <f>HLOOKUP(AK$35,'3.  Distribution Rates'!$C$122:$P$133,8,FALSE)</f>
        <v>0</v>
      </c>
      <c r="AL381" s="341">
        <f>HLOOKUP(AL$35,'3.  Distribution Rates'!$C$122:$P$133,8,FALSE)</f>
        <v>0</v>
      </c>
      <c r="AM381" s="377"/>
      <c r="AN381" s="341"/>
      <c r="AO381" s="341"/>
      <c r="AP381" s="341"/>
    </row>
    <row r="382" spans="1:42">
      <c r="B382" s="324" t="s">
        <v>277</v>
      </c>
      <c r="C382" s="345"/>
      <c r="D382" s="309"/>
      <c r="E382" s="279"/>
      <c r="F382" s="279"/>
      <c r="G382" s="279"/>
      <c r="H382" s="279"/>
      <c r="I382" s="279"/>
      <c r="J382" s="279"/>
      <c r="K382" s="279"/>
      <c r="L382" s="279"/>
      <c r="M382" s="279"/>
      <c r="N382" s="279"/>
      <c r="O382" s="291"/>
      <c r="P382" s="279"/>
      <c r="Q382" s="279"/>
      <c r="R382" s="279"/>
      <c r="S382" s="309"/>
      <c r="T382" s="309"/>
      <c r="U382" s="309"/>
      <c r="V382" s="309"/>
      <c r="W382" s="279"/>
      <c r="X382" s="279"/>
      <c r="Y382" s="378"/>
      <c r="Z382" s="378"/>
      <c r="AA382" s="378"/>
      <c r="AB382" s="378"/>
      <c r="AC382" s="378"/>
      <c r="AD382" s="378"/>
      <c r="AE382" s="378"/>
      <c r="AF382" s="378"/>
      <c r="AG382" s="378"/>
      <c r="AH382" s="378"/>
      <c r="AI382" s="378"/>
      <c r="AJ382" s="378"/>
      <c r="AK382" s="378"/>
      <c r="AL382" s="378"/>
      <c r="AM382" s="629"/>
    </row>
    <row r="383" spans="1:42">
      <c r="B383" s="324" t="s">
        <v>278</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c r="Z383" s="378"/>
      <c r="AA383" s="378"/>
      <c r="AB383" s="378"/>
      <c r="AC383" s="378"/>
      <c r="AD383" s="378"/>
      <c r="AE383" s="378"/>
      <c r="AF383" s="378"/>
      <c r="AG383" s="378"/>
      <c r="AH383" s="378"/>
      <c r="AI383" s="378"/>
      <c r="AJ383" s="378"/>
      <c r="AK383" s="378"/>
      <c r="AL383" s="378"/>
      <c r="AM383" s="629"/>
    </row>
    <row r="384" spans="1:42">
      <c r="B384" s="324" t="s">
        <v>279</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c r="Z384" s="378"/>
      <c r="AA384" s="378"/>
      <c r="AB384" s="378"/>
      <c r="AC384" s="378"/>
      <c r="AD384" s="378"/>
      <c r="AE384" s="378"/>
      <c r="AF384" s="378"/>
      <c r="AG384" s="378"/>
      <c r="AH384" s="378"/>
      <c r="AI384" s="378"/>
      <c r="AJ384" s="378"/>
      <c r="AK384" s="378"/>
      <c r="AL384" s="378"/>
      <c r="AM384" s="629"/>
    </row>
    <row r="385" spans="2:39">
      <c r="B385" s="324" t="s">
        <v>280</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c r="Z385" s="378"/>
      <c r="AA385" s="378"/>
      <c r="AB385" s="378"/>
      <c r="AC385" s="378"/>
      <c r="AD385" s="378"/>
      <c r="AE385" s="378"/>
      <c r="AF385" s="378"/>
      <c r="AG385" s="378"/>
      <c r="AH385" s="378"/>
      <c r="AI385" s="378"/>
      <c r="AJ385" s="378"/>
      <c r="AK385" s="378"/>
      <c r="AL385" s="378"/>
      <c r="AM385" s="629"/>
    </row>
    <row r="386" spans="2:39">
      <c r="B386" s="324" t="s">
        <v>281</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c r="Z386" s="378"/>
      <c r="AA386" s="378"/>
      <c r="AB386" s="378"/>
      <c r="AC386" s="378"/>
      <c r="AD386" s="378"/>
      <c r="AE386" s="378"/>
      <c r="AF386" s="378"/>
      <c r="AG386" s="378"/>
      <c r="AH386" s="378"/>
      <c r="AI386" s="378"/>
      <c r="AJ386" s="378"/>
      <c r="AK386" s="378"/>
      <c r="AL386" s="378"/>
      <c r="AM386" s="629"/>
    </row>
    <row r="387" spans="2:39">
      <c r="B387" s="324" t="s">
        <v>290</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Y378*Y381</f>
        <v>13220.739600000001</v>
      </c>
      <c r="Z387" s="378">
        <f t="shared" ref="Z387:AL387" si="1123">Z378*Z381</f>
        <v>4031.9137068164887</v>
      </c>
      <c r="AA387" s="378">
        <f t="shared" si="1123"/>
        <v>3245.0500966715017</v>
      </c>
      <c r="AB387" s="378">
        <f t="shared" si="1123"/>
        <v>0</v>
      </c>
      <c r="AC387" s="378">
        <f t="shared" si="1123"/>
        <v>0</v>
      </c>
      <c r="AD387" s="378">
        <f t="shared" si="1123"/>
        <v>0</v>
      </c>
      <c r="AE387" s="378">
        <f t="shared" si="1123"/>
        <v>0</v>
      </c>
      <c r="AF387" s="378">
        <f t="shared" si="1123"/>
        <v>0</v>
      </c>
      <c r="AG387" s="378">
        <f t="shared" si="1123"/>
        <v>0</v>
      </c>
      <c r="AH387" s="378">
        <f t="shared" si="1123"/>
        <v>0</v>
      </c>
      <c r="AI387" s="378">
        <f t="shared" si="1123"/>
        <v>0</v>
      </c>
      <c r="AJ387" s="378">
        <f t="shared" si="1123"/>
        <v>0</v>
      </c>
      <c r="AK387" s="378">
        <f t="shared" si="1123"/>
        <v>0</v>
      </c>
      <c r="AL387" s="378">
        <f t="shared" si="1123"/>
        <v>0</v>
      </c>
      <c r="AM387" s="629">
        <f t="shared" ref="AM387" si="1124">SUM(Y387:AL387)</f>
        <v>20497.703403487991</v>
      </c>
    </row>
    <row r="388" spans="2:39" ht="15.75">
      <c r="B388" s="349" t="s">
        <v>282</v>
      </c>
      <c r="C388" s="345"/>
      <c r="D388" s="336"/>
      <c r="E388" s="334"/>
      <c r="F388" s="334"/>
      <c r="G388" s="334"/>
      <c r="H388" s="334"/>
      <c r="I388" s="334"/>
      <c r="J388" s="334"/>
      <c r="K388" s="334"/>
      <c r="L388" s="334"/>
      <c r="M388" s="334"/>
      <c r="N388" s="334"/>
      <c r="O388" s="300"/>
      <c r="P388" s="334"/>
      <c r="Q388" s="334"/>
      <c r="R388" s="334"/>
      <c r="S388" s="336"/>
      <c r="T388" s="336"/>
      <c r="U388" s="336"/>
      <c r="V388" s="336"/>
      <c r="W388" s="334"/>
      <c r="X388" s="334"/>
      <c r="Y388" s="346">
        <f>SUM(Y382:Y387)</f>
        <v>13220.739600000001</v>
      </c>
      <c r="Z388" s="346">
        <f t="shared" ref="Z388:AE388" si="1125">SUM(Z382:Z387)</f>
        <v>4031.9137068164887</v>
      </c>
      <c r="AA388" s="346">
        <f t="shared" si="1125"/>
        <v>3245.0500966715017</v>
      </c>
      <c r="AB388" s="346">
        <f t="shared" si="1125"/>
        <v>0</v>
      </c>
      <c r="AC388" s="346">
        <f t="shared" si="1125"/>
        <v>0</v>
      </c>
      <c r="AD388" s="346">
        <f t="shared" si="1125"/>
        <v>0</v>
      </c>
      <c r="AE388" s="346">
        <f t="shared" si="1125"/>
        <v>0</v>
      </c>
      <c r="AF388" s="346">
        <f>SUM(AF382:AF387)</f>
        <v>0</v>
      </c>
      <c r="AG388" s="346">
        <f t="shared" ref="AG388:AL388" si="1126">SUM(AG382:AG387)</f>
        <v>0</v>
      </c>
      <c r="AH388" s="346">
        <f t="shared" si="1126"/>
        <v>0</v>
      </c>
      <c r="AI388" s="346">
        <f t="shared" si="1126"/>
        <v>0</v>
      </c>
      <c r="AJ388" s="346">
        <f t="shared" si="1126"/>
        <v>0</v>
      </c>
      <c r="AK388" s="346">
        <f t="shared" si="1126"/>
        <v>0</v>
      </c>
      <c r="AL388" s="346">
        <f t="shared" si="1126"/>
        <v>0</v>
      </c>
      <c r="AM388" s="407">
        <f>SUM(AM382:AM387)</f>
        <v>20497.703403487991</v>
      </c>
    </row>
    <row r="389" spans="2:39" ht="15.75">
      <c r="B389" s="349" t="s">
        <v>283</v>
      </c>
      <c r="C389" s="345"/>
      <c r="D389" s="350"/>
      <c r="E389" s="334"/>
      <c r="F389" s="334"/>
      <c r="G389" s="334"/>
      <c r="H389" s="334"/>
      <c r="I389" s="334"/>
      <c r="J389" s="334"/>
      <c r="K389" s="334"/>
      <c r="L389" s="334"/>
      <c r="M389" s="334"/>
      <c r="N389" s="334"/>
      <c r="O389" s="300"/>
      <c r="P389" s="334"/>
      <c r="Q389" s="334"/>
      <c r="R389" s="334"/>
      <c r="S389" s="336"/>
      <c r="T389" s="336"/>
      <c r="U389" s="336"/>
      <c r="V389" s="336"/>
      <c r="W389" s="334"/>
      <c r="X389" s="334"/>
      <c r="Y389" s="347">
        <f>Y379*Y381</f>
        <v>12794.904</v>
      </c>
      <c r="Z389" s="347">
        <f t="shared" ref="Z389:AE389" si="1127">Z379*Z381</f>
        <v>5611.8</v>
      </c>
      <c r="AA389" s="347">
        <f t="shared" si="1127"/>
        <v>2179.2498000000001</v>
      </c>
      <c r="AB389" s="347">
        <f t="shared" si="1127"/>
        <v>0</v>
      </c>
      <c r="AC389" s="347">
        <f t="shared" si="1127"/>
        <v>0</v>
      </c>
      <c r="AD389" s="347">
        <f t="shared" si="1127"/>
        <v>0</v>
      </c>
      <c r="AE389" s="347">
        <f t="shared" si="1127"/>
        <v>0</v>
      </c>
      <c r="AF389" s="347">
        <f>AF379*AF381</f>
        <v>0</v>
      </c>
      <c r="AG389" s="347">
        <f t="shared" ref="AG389:AL389" si="1128">AG379*AG381</f>
        <v>0</v>
      </c>
      <c r="AH389" s="347">
        <f t="shared" si="1128"/>
        <v>0</v>
      </c>
      <c r="AI389" s="347">
        <f t="shared" si="1128"/>
        <v>0</v>
      </c>
      <c r="AJ389" s="347">
        <f t="shared" si="1128"/>
        <v>0</v>
      </c>
      <c r="AK389" s="347">
        <f t="shared" si="1128"/>
        <v>0</v>
      </c>
      <c r="AL389" s="347">
        <f t="shared" si="1128"/>
        <v>0</v>
      </c>
      <c r="AM389" s="407">
        <f>SUM(Y389:AL389)</f>
        <v>20585.953800000003</v>
      </c>
    </row>
    <row r="390" spans="2:39" ht="15.75">
      <c r="B390" s="349" t="s">
        <v>284</v>
      </c>
      <c r="C390" s="345"/>
      <c r="D390" s="350"/>
      <c r="E390" s="334"/>
      <c r="F390" s="334"/>
      <c r="G390" s="334"/>
      <c r="H390" s="334"/>
      <c r="I390" s="334"/>
      <c r="J390" s="334"/>
      <c r="K390" s="334"/>
      <c r="L390" s="334"/>
      <c r="M390" s="334"/>
      <c r="N390" s="334"/>
      <c r="O390" s="300"/>
      <c r="P390" s="334"/>
      <c r="Q390" s="334"/>
      <c r="R390" s="334"/>
      <c r="S390" s="350"/>
      <c r="T390" s="350"/>
      <c r="U390" s="350"/>
      <c r="V390" s="350"/>
      <c r="W390" s="334"/>
      <c r="X390" s="334"/>
      <c r="Y390" s="351"/>
      <c r="Z390" s="351"/>
      <c r="AA390" s="351"/>
      <c r="AB390" s="351"/>
      <c r="AC390" s="351"/>
      <c r="AD390" s="351"/>
      <c r="AE390" s="351"/>
      <c r="AF390" s="351"/>
      <c r="AG390" s="351"/>
      <c r="AH390" s="351"/>
      <c r="AI390" s="351"/>
      <c r="AJ390" s="351"/>
      <c r="AK390" s="351"/>
      <c r="AL390" s="351"/>
      <c r="AM390" s="407">
        <f>AM388-AM389</f>
        <v>-88.25039651201223</v>
      </c>
    </row>
    <row r="391" spans="2:39">
      <c r="B391" s="324"/>
      <c r="C391" s="350"/>
      <c r="D391" s="350"/>
      <c r="E391" s="334"/>
      <c r="F391" s="334"/>
      <c r="G391" s="334"/>
      <c r="H391" s="334"/>
      <c r="I391" s="334"/>
      <c r="J391" s="334"/>
      <c r="K391" s="334"/>
      <c r="L391" s="334"/>
      <c r="M391" s="334"/>
      <c r="N391" s="334"/>
      <c r="O391" s="300"/>
      <c r="P391" s="334"/>
      <c r="Q391" s="334"/>
      <c r="R391" s="334"/>
      <c r="S391" s="350"/>
      <c r="T391" s="345"/>
      <c r="U391" s="350"/>
      <c r="V391" s="350"/>
      <c r="W391" s="334"/>
      <c r="X391" s="334"/>
      <c r="Y391" s="352"/>
      <c r="Z391" s="352"/>
      <c r="AA391" s="352"/>
      <c r="AB391" s="352"/>
      <c r="AC391" s="352"/>
      <c r="AD391" s="352"/>
      <c r="AE391" s="352"/>
      <c r="AF391" s="352"/>
      <c r="AG391" s="352"/>
      <c r="AH391" s="352"/>
      <c r="AI391" s="352"/>
      <c r="AJ391" s="352"/>
      <c r="AK391" s="352"/>
      <c r="AL391" s="352"/>
      <c r="AM391" s="348"/>
    </row>
    <row r="392" spans="2:39">
      <c r="B392" s="439" t="s">
        <v>285</v>
      </c>
      <c r="C392" s="304"/>
      <c r="D392" s="279"/>
      <c r="E392" s="279"/>
      <c r="F392" s="279"/>
      <c r="G392" s="279"/>
      <c r="H392" s="279"/>
      <c r="I392" s="279"/>
      <c r="J392" s="279"/>
      <c r="K392" s="279"/>
      <c r="L392" s="279"/>
      <c r="M392" s="279"/>
      <c r="N392" s="279"/>
      <c r="O392" s="357"/>
      <c r="P392" s="279"/>
      <c r="Q392" s="279"/>
      <c r="R392" s="279"/>
      <c r="S392" s="304"/>
      <c r="T392" s="309"/>
      <c r="U392" s="309"/>
      <c r="V392" s="279"/>
      <c r="W392" s="279"/>
      <c r="X392" s="309"/>
      <c r="Y392" s="291">
        <f>SUMPRODUCT(E221:E376,Y221:Y376)</f>
        <v>1159714</v>
      </c>
      <c r="Z392" s="291">
        <f>SUMPRODUCT(E221:E376,Z221:Z376)</f>
        <v>268794.24712109927</v>
      </c>
      <c r="AA392" s="291">
        <f t="shared" ref="AA392:AL392" si="1129">IF(AA219="kw",SUMPRODUCT($N$221:$N$376,$P$221:$P$376,AA221:AA376),SUMPRODUCT($E$221:$E$376,AA221:AA376))</f>
        <v>1503.7940467312721</v>
      </c>
      <c r="AB392" s="291">
        <f t="shared" si="1129"/>
        <v>0</v>
      </c>
      <c r="AC392" s="291">
        <f t="shared" si="1129"/>
        <v>0</v>
      </c>
      <c r="AD392" s="291">
        <f t="shared" si="1129"/>
        <v>0</v>
      </c>
      <c r="AE392" s="291">
        <f t="shared" si="1129"/>
        <v>0</v>
      </c>
      <c r="AF392" s="291">
        <f t="shared" si="1129"/>
        <v>0</v>
      </c>
      <c r="AG392" s="291">
        <f t="shared" si="1129"/>
        <v>0</v>
      </c>
      <c r="AH392" s="291">
        <f t="shared" si="1129"/>
        <v>0</v>
      </c>
      <c r="AI392" s="291">
        <f t="shared" si="1129"/>
        <v>0</v>
      </c>
      <c r="AJ392" s="291">
        <f t="shared" si="1129"/>
        <v>0</v>
      </c>
      <c r="AK392" s="291">
        <f t="shared" si="1129"/>
        <v>0</v>
      </c>
      <c r="AL392" s="291">
        <f t="shared" si="1129"/>
        <v>0</v>
      </c>
      <c r="AM392" s="348"/>
    </row>
    <row r="393" spans="2:39">
      <c r="B393" s="439" t="s">
        <v>286</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SUMPRODUCT(F221:F376,Y221:Y376)</f>
        <v>1159714</v>
      </c>
      <c r="Z393" s="291">
        <f>SUMPRODUCT(F221:F376,Z221:Z376)</f>
        <v>268801.83732623159</v>
      </c>
      <c r="AA393" s="291">
        <f t="shared" ref="AA393:AL393" si="1130">IF(AA219="kw",SUMPRODUCT($N$221:$N$376,$Q$221:$Q$376,AA221:AA376),SUMPRODUCT($F$221:$F$376,AA221:AA376))</f>
        <v>1503.7940467312721</v>
      </c>
      <c r="AB393" s="291">
        <f t="shared" si="1130"/>
        <v>0</v>
      </c>
      <c r="AC393" s="291">
        <f t="shared" si="1130"/>
        <v>0</v>
      </c>
      <c r="AD393" s="291">
        <f t="shared" si="1130"/>
        <v>0</v>
      </c>
      <c r="AE393" s="291">
        <f t="shared" si="1130"/>
        <v>0</v>
      </c>
      <c r="AF393" s="291">
        <f t="shared" si="1130"/>
        <v>0</v>
      </c>
      <c r="AG393" s="291">
        <f t="shared" si="1130"/>
        <v>0</v>
      </c>
      <c r="AH393" s="291">
        <f t="shared" si="1130"/>
        <v>0</v>
      </c>
      <c r="AI393" s="291">
        <f t="shared" si="1130"/>
        <v>0</v>
      </c>
      <c r="AJ393" s="291">
        <f t="shared" si="1130"/>
        <v>0</v>
      </c>
      <c r="AK393" s="291">
        <f t="shared" si="1130"/>
        <v>0</v>
      </c>
      <c r="AL393" s="291">
        <f t="shared" si="1130"/>
        <v>0</v>
      </c>
      <c r="AM393" s="337"/>
    </row>
    <row r="394" spans="2:39">
      <c r="B394" s="439" t="s">
        <v>287</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SUMPRODUCT(G221:G376,Y221:Y376)</f>
        <v>1159714</v>
      </c>
      <c r="Z394" s="291">
        <f>SUMPRODUCT(G221:G376,Z221:Z376)</f>
        <v>266550.83732623159</v>
      </c>
      <c r="AA394" s="291">
        <f t="shared" ref="AA394:AL394" si="1131">IF(AA219="kw",SUMPRODUCT($N$221:$N$376,$R$221:$R$376,AA221:AA376),SUMPRODUCT($G$221:$G$376,AA221:AA376))</f>
        <v>1503.7940467312721</v>
      </c>
      <c r="AB394" s="291">
        <f t="shared" si="1131"/>
        <v>0</v>
      </c>
      <c r="AC394" s="291">
        <f t="shared" si="1131"/>
        <v>0</v>
      </c>
      <c r="AD394" s="291">
        <f t="shared" si="1131"/>
        <v>0</v>
      </c>
      <c r="AE394" s="291">
        <f t="shared" si="1131"/>
        <v>0</v>
      </c>
      <c r="AF394" s="291">
        <f t="shared" si="1131"/>
        <v>0</v>
      </c>
      <c r="AG394" s="291">
        <f t="shared" si="1131"/>
        <v>0</v>
      </c>
      <c r="AH394" s="291">
        <f t="shared" si="1131"/>
        <v>0</v>
      </c>
      <c r="AI394" s="291">
        <f t="shared" si="1131"/>
        <v>0</v>
      </c>
      <c r="AJ394" s="291">
        <f t="shared" si="1131"/>
        <v>0</v>
      </c>
      <c r="AK394" s="291">
        <f t="shared" si="1131"/>
        <v>0</v>
      </c>
      <c r="AL394" s="291">
        <f t="shared" si="1131"/>
        <v>0</v>
      </c>
      <c r="AM394" s="337"/>
    </row>
    <row r="395" spans="2:39">
      <c r="B395" s="440" t="s">
        <v>288</v>
      </c>
      <c r="C395" s="364"/>
      <c r="D395" s="384"/>
      <c r="E395" s="384"/>
      <c r="F395" s="384"/>
      <c r="G395" s="384"/>
      <c r="H395" s="384"/>
      <c r="I395" s="384"/>
      <c r="J395" s="384"/>
      <c r="K395" s="384"/>
      <c r="L395" s="384"/>
      <c r="M395" s="384"/>
      <c r="N395" s="384"/>
      <c r="O395" s="383"/>
      <c r="P395" s="384"/>
      <c r="Q395" s="384"/>
      <c r="R395" s="384"/>
      <c r="S395" s="364"/>
      <c r="T395" s="385"/>
      <c r="U395" s="385"/>
      <c r="V395" s="384"/>
      <c r="W395" s="384"/>
      <c r="X395" s="385"/>
      <c r="Y395" s="326">
        <f>SUMPRODUCT(H221:H376,Y221:Y376)</f>
        <v>1159714</v>
      </c>
      <c r="Z395" s="326">
        <f>SUMPRODUCT(H221:H376,Z221:Z376)</f>
        <v>247248.83732623159</v>
      </c>
      <c r="AA395" s="326">
        <f t="shared" ref="AA395:AL395" si="1132">IF(AA219="kw",SUMPRODUCT($N$221:$N$376,$S$221:$S$376,AA221:AA376),SUMPRODUCT($H$221:$H$376,AA221:AA376))</f>
        <v>1503.7940467312721</v>
      </c>
      <c r="AB395" s="326">
        <f t="shared" si="1132"/>
        <v>0</v>
      </c>
      <c r="AC395" s="326">
        <f t="shared" si="1132"/>
        <v>0</v>
      </c>
      <c r="AD395" s="326">
        <f t="shared" si="1132"/>
        <v>0</v>
      </c>
      <c r="AE395" s="326">
        <f t="shared" si="1132"/>
        <v>0</v>
      </c>
      <c r="AF395" s="326">
        <f t="shared" si="1132"/>
        <v>0</v>
      </c>
      <c r="AG395" s="326">
        <f t="shared" si="1132"/>
        <v>0</v>
      </c>
      <c r="AH395" s="326">
        <f t="shared" si="1132"/>
        <v>0</v>
      </c>
      <c r="AI395" s="326">
        <f t="shared" si="1132"/>
        <v>0</v>
      </c>
      <c r="AJ395" s="326">
        <f t="shared" si="1132"/>
        <v>0</v>
      </c>
      <c r="AK395" s="326">
        <f t="shared" si="1132"/>
        <v>0</v>
      </c>
      <c r="AL395" s="326">
        <f t="shared" si="1132"/>
        <v>0</v>
      </c>
      <c r="AM395" s="386"/>
    </row>
    <row r="396" spans="2:39" ht="21" customHeight="1">
      <c r="B396" s="368" t="s">
        <v>581</v>
      </c>
      <c r="C396" s="387"/>
      <c r="D396" s="388"/>
      <c r="E396" s="388"/>
      <c r="F396" s="388"/>
      <c r="G396" s="388"/>
      <c r="H396" s="388"/>
      <c r="I396" s="388"/>
      <c r="J396" s="388"/>
      <c r="K396" s="388"/>
      <c r="L396" s="388"/>
      <c r="M396" s="388"/>
      <c r="N396" s="388"/>
      <c r="O396" s="388"/>
      <c r="P396" s="388"/>
      <c r="Q396" s="388"/>
      <c r="R396" s="388"/>
      <c r="S396" s="371"/>
      <c r="T396" s="372"/>
      <c r="U396" s="388"/>
      <c r="V396" s="388"/>
      <c r="W396" s="388"/>
      <c r="X396" s="388"/>
      <c r="Y396" s="409"/>
      <c r="Z396" s="409"/>
      <c r="AA396" s="409"/>
      <c r="AB396" s="409"/>
      <c r="AC396" s="409"/>
      <c r="AD396" s="409"/>
      <c r="AE396" s="409"/>
      <c r="AF396" s="409"/>
      <c r="AG396" s="409"/>
      <c r="AH396" s="409"/>
      <c r="AI396" s="409"/>
      <c r="AJ396" s="409"/>
      <c r="AK396" s="409"/>
      <c r="AL396" s="409"/>
      <c r="AM396" s="389"/>
    </row>
    <row r="399" spans="2:39" ht="15.75">
      <c r="B399" s="280" t="s">
        <v>291</v>
      </c>
      <c r="C399" s="281"/>
      <c r="D399" s="590" t="s">
        <v>525</v>
      </c>
      <c r="E399" s="253"/>
      <c r="F399" s="592"/>
      <c r="G399" s="253"/>
      <c r="H399" s="253"/>
      <c r="I399" s="253"/>
      <c r="J399" s="253"/>
      <c r="K399" s="253"/>
      <c r="L399" s="253"/>
      <c r="M399" s="253"/>
      <c r="N399" s="253"/>
      <c r="O399" s="281"/>
      <c r="P399" s="253"/>
      <c r="Q399" s="253"/>
      <c r="R399" s="253"/>
      <c r="S399" s="253"/>
      <c r="T399" s="253"/>
      <c r="U399" s="253"/>
      <c r="V399" s="253"/>
      <c r="W399" s="253"/>
      <c r="X399" s="253"/>
      <c r="Y399" s="270"/>
      <c r="Z399" s="267"/>
      <c r="AA399" s="267"/>
      <c r="AB399" s="267"/>
      <c r="AC399" s="267"/>
      <c r="AD399" s="267"/>
      <c r="AE399" s="267"/>
      <c r="AF399" s="267"/>
      <c r="AG399" s="267"/>
      <c r="AH399" s="267"/>
      <c r="AI399" s="267"/>
      <c r="AJ399" s="267"/>
      <c r="AK399" s="267"/>
      <c r="AL399" s="267"/>
      <c r="AM399" s="282"/>
    </row>
    <row r="400" spans="2:39" ht="33.75" customHeight="1">
      <c r="B400" s="827" t="s">
        <v>211</v>
      </c>
      <c r="C400" s="829" t="s">
        <v>33</v>
      </c>
      <c r="D400" s="284" t="s">
        <v>421</v>
      </c>
      <c r="E400" s="831" t="s">
        <v>209</v>
      </c>
      <c r="F400" s="832"/>
      <c r="G400" s="832"/>
      <c r="H400" s="832"/>
      <c r="I400" s="832"/>
      <c r="J400" s="832"/>
      <c r="K400" s="832"/>
      <c r="L400" s="832"/>
      <c r="M400" s="833"/>
      <c r="N400" s="837" t="s">
        <v>213</v>
      </c>
      <c r="O400" s="284" t="s">
        <v>422</v>
      </c>
      <c r="P400" s="831" t="s">
        <v>212</v>
      </c>
      <c r="Q400" s="832"/>
      <c r="R400" s="832"/>
      <c r="S400" s="832"/>
      <c r="T400" s="832"/>
      <c r="U400" s="832"/>
      <c r="V400" s="832"/>
      <c r="W400" s="832"/>
      <c r="X400" s="833"/>
      <c r="Y400" s="834" t="s">
        <v>243</v>
      </c>
      <c r="Z400" s="835"/>
      <c r="AA400" s="835"/>
      <c r="AB400" s="835"/>
      <c r="AC400" s="835"/>
      <c r="AD400" s="835"/>
      <c r="AE400" s="835"/>
      <c r="AF400" s="835"/>
      <c r="AG400" s="835"/>
      <c r="AH400" s="835"/>
      <c r="AI400" s="835"/>
      <c r="AJ400" s="835"/>
      <c r="AK400" s="835"/>
      <c r="AL400" s="835"/>
      <c r="AM400" s="836"/>
    </row>
    <row r="401" spans="1:39" ht="61.5" customHeight="1">
      <c r="B401" s="828"/>
      <c r="C401" s="830"/>
      <c r="D401" s="285">
        <v>2017</v>
      </c>
      <c r="E401" s="285">
        <v>2018</v>
      </c>
      <c r="F401" s="285">
        <v>2019</v>
      </c>
      <c r="G401" s="285">
        <v>2020</v>
      </c>
      <c r="H401" s="285">
        <v>2021</v>
      </c>
      <c r="I401" s="285">
        <v>2022</v>
      </c>
      <c r="J401" s="285">
        <v>2023</v>
      </c>
      <c r="K401" s="285">
        <v>2024</v>
      </c>
      <c r="L401" s="285">
        <v>2025</v>
      </c>
      <c r="M401" s="285">
        <v>2026</v>
      </c>
      <c r="N401" s="838"/>
      <c r="O401" s="285">
        <v>2017</v>
      </c>
      <c r="P401" s="285">
        <v>2018</v>
      </c>
      <c r="Q401" s="285">
        <v>2019</v>
      </c>
      <c r="R401" s="285">
        <v>2020</v>
      </c>
      <c r="S401" s="285">
        <v>2021</v>
      </c>
      <c r="T401" s="285">
        <v>2022</v>
      </c>
      <c r="U401" s="285">
        <v>2023</v>
      </c>
      <c r="V401" s="285">
        <v>2024</v>
      </c>
      <c r="W401" s="285">
        <v>2025</v>
      </c>
      <c r="X401" s="285">
        <v>2026</v>
      </c>
      <c r="Y401" s="285" t="str">
        <f>'1.  LRAMVA Summary'!D52</f>
        <v>Residential</v>
      </c>
      <c r="Z401" s="285" t="str">
        <f>'1.  LRAMVA Summary'!E52</f>
        <v>GS&lt;50 kW</v>
      </c>
      <c r="AA401" s="285" t="str">
        <f>'1.  LRAMVA Summary'!F52</f>
        <v>GS 50 - 4,999 kW</v>
      </c>
      <c r="AB401" s="285" t="str">
        <f>'1.  LRAMVA Summary'!G52</f>
        <v>Street Light</v>
      </c>
      <c r="AC401" s="285" t="str">
        <f>'1.  LRAMVA Summary'!H52</f>
        <v>USL</v>
      </c>
      <c r="AD401" s="285" t="str">
        <f>'1.  LRAMVA Summary'!I52</f>
        <v>Embedded Distributor</v>
      </c>
      <c r="AE401" s="285" t="str">
        <f>'1.  LRAMVA Summary'!J52</f>
        <v/>
      </c>
      <c r="AF401" s="285" t="str">
        <f>'1.  LRAMVA Summary'!K52</f>
        <v/>
      </c>
      <c r="AG401" s="285" t="str">
        <f>'1.  LRAMVA Summary'!L52</f>
        <v/>
      </c>
      <c r="AH401" s="285" t="str">
        <f>'1.  LRAMVA Summary'!M52</f>
        <v/>
      </c>
      <c r="AI401" s="285" t="str">
        <f>'1.  LRAMVA Summary'!N52</f>
        <v/>
      </c>
      <c r="AJ401" s="285" t="str">
        <f>'1.  LRAMVA Summary'!O52</f>
        <v/>
      </c>
      <c r="AK401" s="285" t="str">
        <f>'1.  LRAMVA Summary'!P52</f>
        <v/>
      </c>
      <c r="AL401" s="285" t="str">
        <f>'1.  LRAMVA Summary'!Q52</f>
        <v/>
      </c>
      <c r="AM401" s="287" t="str">
        <f>'1.  LRAMVA Summary'!R52</f>
        <v>Total</v>
      </c>
    </row>
    <row r="402" spans="1:39" ht="15.75" customHeight="1">
      <c r="A402" s="532"/>
      <c r="B402" s="524" t="s">
        <v>503</v>
      </c>
      <c r="C402" s="289"/>
      <c r="D402" s="289"/>
      <c r="E402" s="289"/>
      <c r="F402" s="289"/>
      <c r="G402" s="289"/>
      <c r="H402" s="289"/>
      <c r="I402" s="289"/>
      <c r="J402" s="289"/>
      <c r="K402" s="289"/>
      <c r="L402" s="289"/>
      <c r="M402" s="289"/>
      <c r="N402" s="290"/>
      <c r="O402" s="289"/>
      <c r="P402" s="289"/>
      <c r="Q402" s="289"/>
      <c r="R402" s="289"/>
      <c r="S402" s="289"/>
      <c r="T402" s="289"/>
      <c r="U402" s="289"/>
      <c r="V402" s="289"/>
      <c r="W402" s="289"/>
      <c r="X402" s="289"/>
      <c r="Y402" s="291" t="str">
        <f>'1.  LRAMVA Summary'!D53</f>
        <v>kWh</v>
      </c>
      <c r="Z402" s="291" t="str">
        <f>'1.  LRAMVA Summary'!E53</f>
        <v>kWh</v>
      </c>
      <c r="AA402" s="291" t="str">
        <f>'1.  LRAMVA Summary'!F53</f>
        <v>kW</v>
      </c>
      <c r="AB402" s="291" t="str">
        <f>'1.  LRAMVA Summary'!G53</f>
        <v>kW</v>
      </c>
      <c r="AC402" s="291" t="str">
        <f>'1.  LRAMVA Summary'!H53</f>
        <v>kWh</v>
      </c>
      <c r="AD402" s="291" t="str">
        <f>'1.  LRAMVA Summary'!I53</f>
        <v>kW</v>
      </c>
      <c r="AE402" s="291">
        <f>'1.  LRAMVA Summary'!J53</f>
        <v>0</v>
      </c>
      <c r="AF402" s="291">
        <f>'1.  LRAMVA Summary'!K53</f>
        <v>0</v>
      </c>
      <c r="AG402" s="291">
        <f>'1.  LRAMVA Summary'!L53</f>
        <v>0</v>
      </c>
      <c r="AH402" s="291">
        <f>'1.  LRAMVA Summary'!M53</f>
        <v>0</v>
      </c>
      <c r="AI402" s="291">
        <f>'1.  LRAMVA Summary'!N53</f>
        <v>0</v>
      </c>
      <c r="AJ402" s="291">
        <f>'1.  LRAMVA Summary'!O53</f>
        <v>0</v>
      </c>
      <c r="AK402" s="291">
        <f>'1.  LRAMVA Summary'!P53</f>
        <v>0</v>
      </c>
      <c r="AL402" s="291">
        <f>'1.  LRAMVA Summary'!Q53</f>
        <v>0</v>
      </c>
      <c r="AM402" s="292"/>
    </row>
    <row r="403" spans="1:39" ht="15.75" outlineLevel="1">
      <c r="A403" s="532"/>
      <c r="B403" s="504" t="s">
        <v>496</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c r="Z403" s="291"/>
      <c r="AA403" s="291"/>
      <c r="AB403" s="291"/>
      <c r="AC403" s="291"/>
      <c r="AD403" s="291"/>
      <c r="AE403" s="291"/>
      <c r="AF403" s="291"/>
      <c r="AG403" s="291"/>
      <c r="AH403" s="291"/>
      <c r="AI403" s="291"/>
      <c r="AJ403" s="291"/>
      <c r="AK403" s="291"/>
      <c r="AL403" s="291"/>
      <c r="AM403" s="292"/>
    </row>
    <row r="404" spans="1:39" outlineLevel="1">
      <c r="A404" s="532">
        <v>1</v>
      </c>
      <c r="B404" s="428" t="s">
        <v>95</v>
      </c>
      <c r="C404" s="291" t="s">
        <v>25</v>
      </c>
      <c r="D404" s="295"/>
      <c r="E404" s="295"/>
      <c r="F404" s="295"/>
      <c r="G404" s="295"/>
      <c r="H404" s="295"/>
      <c r="I404" s="295"/>
      <c r="J404" s="295"/>
      <c r="K404" s="295"/>
      <c r="L404" s="295"/>
      <c r="M404" s="295"/>
      <c r="N404" s="291"/>
      <c r="O404" s="295"/>
      <c r="P404" s="295"/>
      <c r="Q404" s="295"/>
      <c r="R404" s="295"/>
      <c r="S404" s="295"/>
      <c r="T404" s="295"/>
      <c r="U404" s="295"/>
      <c r="V404" s="295"/>
      <c r="W404" s="295"/>
      <c r="X404" s="295"/>
      <c r="Y404" s="410"/>
      <c r="Z404" s="410"/>
      <c r="AA404" s="410"/>
      <c r="AB404" s="410"/>
      <c r="AC404" s="410"/>
      <c r="AD404" s="410"/>
      <c r="AE404" s="410"/>
      <c r="AF404" s="410"/>
      <c r="AG404" s="410"/>
      <c r="AH404" s="410"/>
      <c r="AI404" s="410"/>
      <c r="AJ404" s="410"/>
      <c r="AK404" s="410"/>
      <c r="AL404" s="410"/>
      <c r="AM404" s="296">
        <f>SUM(Y404:AL404)</f>
        <v>0</v>
      </c>
    </row>
    <row r="405" spans="1:39" outlineLevel="1">
      <c r="A405" s="532"/>
      <c r="B405" s="431" t="s">
        <v>308</v>
      </c>
      <c r="C405" s="291" t="s">
        <v>163</v>
      </c>
      <c r="D405" s="295"/>
      <c r="E405" s="295"/>
      <c r="F405" s="295"/>
      <c r="G405" s="295"/>
      <c r="H405" s="295"/>
      <c r="I405" s="295"/>
      <c r="J405" s="295"/>
      <c r="K405" s="295"/>
      <c r="L405" s="295"/>
      <c r="M405" s="295"/>
      <c r="N405" s="468"/>
      <c r="O405" s="295"/>
      <c r="P405" s="295"/>
      <c r="Q405" s="295"/>
      <c r="R405" s="295"/>
      <c r="S405" s="295"/>
      <c r="T405" s="295"/>
      <c r="U405" s="295"/>
      <c r="V405" s="295"/>
      <c r="W405" s="295"/>
      <c r="X405" s="295"/>
      <c r="Y405" s="411">
        <f>Y404</f>
        <v>0</v>
      </c>
      <c r="Z405" s="411">
        <f t="shared" ref="Z405" si="1133">Z404</f>
        <v>0</v>
      </c>
      <c r="AA405" s="411">
        <f t="shared" ref="AA405" si="1134">AA404</f>
        <v>0</v>
      </c>
      <c r="AB405" s="411">
        <f t="shared" ref="AB405" si="1135">AB404</f>
        <v>0</v>
      </c>
      <c r="AC405" s="411">
        <f t="shared" ref="AC405" si="1136">AC404</f>
        <v>0</v>
      </c>
      <c r="AD405" s="411">
        <f t="shared" ref="AD405" si="1137">AD404</f>
        <v>0</v>
      </c>
      <c r="AE405" s="411">
        <f t="shared" ref="AE405" si="1138">AE404</f>
        <v>0</v>
      </c>
      <c r="AF405" s="411">
        <f t="shared" ref="AF405" si="1139">AF404</f>
        <v>0</v>
      </c>
      <c r="AG405" s="411">
        <f t="shared" ref="AG405" si="1140">AG404</f>
        <v>0</v>
      </c>
      <c r="AH405" s="411">
        <f t="shared" ref="AH405" si="1141">AH404</f>
        <v>0</v>
      </c>
      <c r="AI405" s="411">
        <f t="shared" ref="AI405" si="1142">AI404</f>
        <v>0</v>
      </c>
      <c r="AJ405" s="411">
        <f t="shared" ref="AJ405" si="1143">AJ404</f>
        <v>0</v>
      </c>
      <c r="AK405" s="411">
        <f t="shared" ref="AK405" si="1144">AK404</f>
        <v>0</v>
      </c>
      <c r="AL405" s="411">
        <f t="shared" ref="AL405" si="1145">AL404</f>
        <v>0</v>
      </c>
      <c r="AM405" s="297"/>
    </row>
    <row r="406" spans="1:39" ht="15.75" outlineLevel="1">
      <c r="A406" s="532"/>
      <c r="B406" s="525"/>
      <c r="C406" s="299"/>
      <c r="D406" s="299"/>
      <c r="E406" s="299"/>
      <c r="F406" s="299"/>
      <c r="G406" s="299"/>
      <c r="H406" s="299"/>
      <c r="I406" s="299"/>
      <c r="J406" s="299"/>
      <c r="K406" s="299"/>
      <c r="L406" s="299"/>
      <c r="M406" s="299"/>
      <c r="N406" s="300"/>
      <c r="O406" s="299"/>
      <c r="P406" s="299"/>
      <c r="Q406" s="299"/>
      <c r="R406" s="299"/>
      <c r="S406" s="299"/>
      <c r="T406" s="299"/>
      <c r="U406" s="299"/>
      <c r="V406" s="299"/>
      <c r="W406" s="299"/>
      <c r="X406" s="299"/>
      <c r="Y406" s="412"/>
      <c r="Z406" s="413"/>
      <c r="AA406" s="413"/>
      <c r="AB406" s="413"/>
      <c r="AC406" s="413"/>
      <c r="AD406" s="413"/>
      <c r="AE406" s="413"/>
      <c r="AF406" s="413"/>
      <c r="AG406" s="413"/>
      <c r="AH406" s="413"/>
      <c r="AI406" s="413"/>
      <c r="AJ406" s="413"/>
      <c r="AK406" s="413"/>
      <c r="AL406" s="413"/>
      <c r="AM406" s="302"/>
    </row>
    <row r="407" spans="1:39" outlineLevel="1">
      <c r="A407" s="532">
        <v>2</v>
      </c>
      <c r="B407" s="428" t="s">
        <v>96</v>
      </c>
      <c r="C407" s="291" t="s">
        <v>25</v>
      </c>
      <c r="D407" s="295"/>
      <c r="E407" s="295"/>
      <c r="F407" s="295"/>
      <c r="G407" s="295"/>
      <c r="H407" s="295"/>
      <c r="I407" s="295"/>
      <c r="J407" s="295"/>
      <c r="K407" s="295"/>
      <c r="L407" s="295"/>
      <c r="M407" s="295"/>
      <c r="N407" s="291"/>
      <c r="O407" s="295"/>
      <c r="P407" s="295"/>
      <c r="Q407" s="295"/>
      <c r="R407" s="295"/>
      <c r="S407" s="295"/>
      <c r="T407" s="295"/>
      <c r="U407" s="295"/>
      <c r="V407" s="295"/>
      <c r="W407" s="295"/>
      <c r="X407" s="295"/>
      <c r="Y407" s="410"/>
      <c r="Z407" s="410"/>
      <c r="AA407" s="410"/>
      <c r="AB407" s="410"/>
      <c r="AC407" s="410"/>
      <c r="AD407" s="410"/>
      <c r="AE407" s="410"/>
      <c r="AF407" s="410"/>
      <c r="AG407" s="410"/>
      <c r="AH407" s="410"/>
      <c r="AI407" s="410"/>
      <c r="AJ407" s="410"/>
      <c r="AK407" s="410"/>
      <c r="AL407" s="410"/>
      <c r="AM407" s="296">
        <f>SUM(Y407:AL407)</f>
        <v>0</v>
      </c>
    </row>
    <row r="408" spans="1:39" outlineLevel="1">
      <c r="A408" s="532"/>
      <c r="B408" s="431" t="s">
        <v>308</v>
      </c>
      <c r="C408" s="291" t="s">
        <v>163</v>
      </c>
      <c r="D408" s="295"/>
      <c r="E408" s="295"/>
      <c r="F408" s="295"/>
      <c r="G408" s="295"/>
      <c r="H408" s="295"/>
      <c r="I408" s="295"/>
      <c r="J408" s="295"/>
      <c r="K408" s="295"/>
      <c r="L408" s="295"/>
      <c r="M408" s="295"/>
      <c r="N408" s="468"/>
      <c r="O408" s="295"/>
      <c r="P408" s="295"/>
      <c r="Q408" s="295"/>
      <c r="R408" s="295"/>
      <c r="S408" s="295"/>
      <c r="T408" s="295"/>
      <c r="U408" s="295"/>
      <c r="V408" s="295"/>
      <c r="W408" s="295"/>
      <c r="X408" s="295"/>
      <c r="Y408" s="411">
        <f>Y407</f>
        <v>0</v>
      </c>
      <c r="Z408" s="411">
        <f t="shared" ref="Z408" si="1146">Z407</f>
        <v>0</v>
      </c>
      <c r="AA408" s="411">
        <f t="shared" ref="AA408" si="1147">AA407</f>
        <v>0</v>
      </c>
      <c r="AB408" s="411">
        <f t="shared" ref="AB408" si="1148">AB407</f>
        <v>0</v>
      </c>
      <c r="AC408" s="411">
        <f t="shared" ref="AC408" si="1149">AC407</f>
        <v>0</v>
      </c>
      <c r="AD408" s="411">
        <f t="shared" ref="AD408" si="1150">AD407</f>
        <v>0</v>
      </c>
      <c r="AE408" s="411">
        <f t="shared" ref="AE408" si="1151">AE407</f>
        <v>0</v>
      </c>
      <c r="AF408" s="411">
        <f t="shared" ref="AF408" si="1152">AF407</f>
        <v>0</v>
      </c>
      <c r="AG408" s="411">
        <f t="shared" ref="AG408" si="1153">AG407</f>
        <v>0</v>
      </c>
      <c r="AH408" s="411">
        <f t="shared" ref="AH408" si="1154">AH407</f>
        <v>0</v>
      </c>
      <c r="AI408" s="411">
        <f t="shared" ref="AI408" si="1155">AI407</f>
        <v>0</v>
      </c>
      <c r="AJ408" s="411">
        <f t="shared" ref="AJ408" si="1156">AJ407</f>
        <v>0</v>
      </c>
      <c r="AK408" s="411">
        <f t="shared" ref="AK408" si="1157">AK407</f>
        <v>0</v>
      </c>
      <c r="AL408" s="411">
        <f t="shared" ref="AL408" si="1158">AL407</f>
        <v>0</v>
      </c>
      <c r="AM408" s="297"/>
    </row>
    <row r="409" spans="1:39" ht="15.75" outlineLevel="1">
      <c r="A409" s="532"/>
      <c r="B409" s="525"/>
      <c r="C409" s="299"/>
      <c r="D409" s="304"/>
      <c r="E409" s="304"/>
      <c r="F409" s="304"/>
      <c r="G409" s="304"/>
      <c r="H409" s="304"/>
      <c r="I409" s="304"/>
      <c r="J409" s="304"/>
      <c r="K409" s="304"/>
      <c r="L409" s="304"/>
      <c r="M409" s="304"/>
      <c r="N409" s="300"/>
      <c r="O409" s="304"/>
      <c r="P409" s="304"/>
      <c r="Q409" s="304"/>
      <c r="R409" s="304"/>
      <c r="S409" s="304"/>
      <c r="T409" s="304"/>
      <c r="U409" s="304"/>
      <c r="V409" s="304"/>
      <c r="W409" s="304"/>
      <c r="X409" s="304"/>
      <c r="Y409" s="412"/>
      <c r="Z409" s="413"/>
      <c r="AA409" s="413"/>
      <c r="AB409" s="413"/>
      <c r="AC409" s="413"/>
      <c r="AD409" s="413"/>
      <c r="AE409" s="413"/>
      <c r="AF409" s="413"/>
      <c r="AG409" s="413"/>
      <c r="AH409" s="413"/>
      <c r="AI409" s="413"/>
      <c r="AJ409" s="413"/>
      <c r="AK409" s="413"/>
      <c r="AL409" s="413"/>
      <c r="AM409" s="302"/>
    </row>
    <row r="410" spans="1:39" outlineLevel="1">
      <c r="A410" s="532">
        <v>3</v>
      </c>
      <c r="B410" s="428" t="s">
        <v>97</v>
      </c>
      <c r="C410" s="291" t="s">
        <v>25</v>
      </c>
      <c r="D410" s="295"/>
      <c r="E410" s="295"/>
      <c r="F410" s="295"/>
      <c r="G410" s="295"/>
      <c r="H410" s="295"/>
      <c r="I410" s="295"/>
      <c r="J410" s="295"/>
      <c r="K410" s="295"/>
      <c r="L410" s="295"/>
      <c r="M410" s="295"/>
      <c r="N410" s="291"/>
      <c r="O410" s="295"/>
      <c r="P410" s="295"/>
      <c r="Q410" s="295"/>
      <c r="R410" s="295"/>
      <c r="S410" s="295"/>
      <c r="T410" s="295"/>
      <c r="U410" s="295"/>
      <c r="V410" s="295"/>
      <c r="W410" s="295"/>
      <c r="X410" s="295"/>
      <c r="Y410" s="410"/>
      <c r="Z410" s="410"/>
      <c r="AA410" s="410"/>
      <c r="AB410" s="410"/>
      <c r="AC410" s="410"/>
      <c r="AD410" s="410"/>
      <c r="AE410" s="410"/>
      <c r="AF410" s="410"/>
      <c r="AG410" s="410"/>
      <c r="AH410" s="410"/>
      <c r="AI410" s="410"/>
      <c r="AJ410" s="410"/>
      <c r="AK410" s="410"/>
      <c r="AL410" s="410"/>
      <c r="AM410" s="296">
        <f>SUM(Y410:AL410)</f>
        <v>0</v>
      </c>
    </row>
    <row r="411" spans="1:39" outlineLevel="1">
      <c r="A411" s="532"/>
      <c r="B411" s="431" t="s">
        <v>308</v>
      </c>
      <c r="C411" s="291" t="s">
        <v>163</v>
      </c>
      <c r="D411" s="295"/>
      <c r="E411" s="295"/>
      <c r="F411" s="295"/>
      <c r="G411" s="295"/>
      <c r="H411" s="295"/>
      <c r="I411" s="295"/>
      <c r="J411" s="295"/>
      <c r="K411" s="295"/>
      <c r="L411" s="295"/>
      <c r="M411" s="295"/>
      <c r="N411" s="468"/>
      <c r="O411" s="295"/>
      <c r="P411" s="295"/>
      <c r="Q411" s="295"/>
      <c r="R411" s="295"/>
      <c r="S411" s="295"/>
      <c r="T411" s="295"/>
      <c r="U411" s="295"/>
      <c r="V411" s="295"/>
      <c r="W411" s="295"/>
      <c r="X411" s="295"/>
      <c r="Y411" s="411">
        <f>Y410</f>
        <v>0</v>
      </c>
      <c r="Z411" s="411">
        <f t="shared" ref="Z411" si="1159">Z410</f>
        <v>0</v>
      </c>
      <c r="AA411" s="411">
        <f t="shared" ref="AA411" si="1160">AA410</f>
        <v>0</v>
      </c>
      <c r="AB411" s="411">
        <f t="shared" ref="AB411" si="1161">AB410</f>
        <v>0</v>
      </c>
      <c r="AC411" s="411">
        <f t="shared" ref="AC411" si="1162">AC410</f>
        <v>0</v>
      </c>
      <c r="AD411" s="411">
        <f t="shared" ref="AD411" si="1163">AD410</f>
        <v>0</v>
      </c>
      <c r="AE411" s="411">
        <f t="shared" ref="AE411" si="1164">AE410</f>
        <v>0</v>
      </c>
      <c r="AF411" s="411">
        <f t="shared" ref="AF411" si="1165">AF410</f>
        <v>0</v>
      </c>
      <c r="AG411" s="411">
        <f t="shared" ref="AG411" si="1166">AG410</f>
        <v>0</v>
      </c>
      <c r="AH411" s="411">
        <f t="shared" ref="AH411" si="1167">AH410</f>
        <v>0</v>
      </c>
      <c r="AI411" s="411">
        <f t="shared" ref="AI411" si="1168">AI410</f>
        <v>0</v>
      </c>
      <c r="AJ411" s="411">
        <f t="shared" ref="AJ411" si="1169">AJ410</f>
        <v>0</v>
      </c>
      <c r="AK411" s="411">
        <f t="shared" ref="AK411" si="1170">AK410</f>
        <v>0</v>
      </c>
      <c r="AL411" s="411">
        <f t="shared" ref="AL411" si="1171">AL410</f>
        <v>0</v>
      </c>
      <c r="AM411" s="297"/>
    </row>
    <row r="412" spans="1:39" outlineLevel="1">
      <c r="A412" s="532"/>
      <c r="B412" s="431"/>
      <c r="C412" s="305"/>
      <c r="D412" s="291"/>
      <c r="E412" s="291"/>
      <c r="F412" s="291"/>
      <c r="G412" s="291"/>
      <c r="H412" s="291"/>
      <c r="I412" s="291"/>
      <c r="J412" s="291"/>
      <c r="K412" s="291"/>
      <c r="L412" s="291"/>
      <c r="M412" s="291"/>
      <c r="N412" s="291"/>
      <c r="O412" s="291"/>
      <c r="P412" s="291"/>
      <c r="Q412" s="291"/>
      <c r="R412" s="291"/>
      <c r="S412" s="291"/>
      <c r="T412" s="291"/>
      <c r="U412" s="291"/>
      <c r="V412" s="291"/>
      <c r="W412" s="291"/>
      <c r="X412" s="291"/>
      <c r="Y412" s="412"/>
      <c r="Z412" s="412"/>
      <c r="AA412" s="412"/>
      <c r="AB412" s="412"/>
      <c r="AC412" s="412"/>
      <c r="AD412" s="412"/>
      <c r="AE412" s="412"/>
      <c r="AF412" s="412"/>
      <c r="AG412" s="412"/>
      <c r="AH412" s="412"/>
      <c r="AI412" s="412"/>
      <c r="AJ412" s="412"/>
      <c r="AK412" s="412"/>
      <c r="AL412" s="412"/>
      <c r="AM412" s="306"/>
    </row>
    <row r="413" spans="1:39" outlineLevel="1">
      <c r="A413" s="532">
        <v>4</v>
      </c>
      <c r="B413" s="520" t="s">
        <v>671</v>
      </c>
      <c r="C413" s="291" t="s">
        <v>25</v>
      </c>
      <c r="D413" s="295"/>
      <c r="E413" s="295"/>
      <c r="F413" s="295"/>
      <c r="G413" s="295"/>
      <c r="H413" s="295"/>
      <c r="I413" s="295"/>
      <c r="J413" s="295"/>
      <c r="K413" s="295"/>
      <c r="L413" s="295"/>
      <c r="M413" s="295"/>
      <c r="N413" s="291"/>
      <c r="O413" s="295"/>
      <c r="P413" s="295"/>
      <c r="Q413" s="295"/>
      <c r="R413" s="295"/>
      <c r="S413" s="295"/>
      <c r="T413" s="295"/>
      <c r="U413" s="295"/>
      <c r="V413" s="295"/>
      <c r="W413" s="295"/>
      <c r="X413" s="295"/>
      <c r="Y413" s="410"/>
      <c r="Z413" s="410"/>
      <c r="AA413" s="410"/>
      <c r="AB413" s="410"/>
      <c r="AC413" s="410"/>
      <c r="AD413" s="410"/>
      <c r="AE413" s="410"/>
      <c r="AF413" s="410"/>
      <c r="AG413" s="410"/>
      <c r="AH413" s="410"/>
      <c r="AI413" s="410"/>
      <c r="AJ413" s="410"/>
      <c r="AK413" s="410"/>
      <c r="AL413" s="410"/>
      <c r="AM413" s="296">
        <f>SUM(Y413:AL413)</f>
        <v>0</v>
      </c>
    </row>
    <row r="414" spans="1:39" outlineLevel="1">
      <c r="A414" s="532"/>
      <c r="B414" s="431" t="s">
        <v>308</v>
      </c>
      <c r="C414" s="291" t="s">
        <v>163</v>
      </c>
      <c r="D414" s="295"/>
      <c r="E414" s="295"/>
      <c r="F414" s="295"/>
      <c r="G414" s="295"/>
      <c r="H414" s="295"/>
      <c r="I414" s="295"/>
      <c r="J414" s="295"/>
      <c r="K414" s="295"/>
      <c r="L414" s="295"/>
      <c r="M414" s="295"/>
      <c r="N414" s="468"/>
      <c r="O414" s="295"/>
      <c r="P414" s="295"/>
      <c r="Q414" s="295"/>
      <c r="R414" s="295"/>
      <c r="S414" s="295"/>
      <c r="T414" s="295"/>
      <c r="U414" s="295"/>
      <c r="V414" s="295"/>
      <c r="W414" s="295"/>
      <c r="X414" s="295"/>
      <c r="Y414" s="411">
        <f>Y413</f>
        <v>0</v>
      </c>
      <c r="Z414" s="411">
        <f t="shared" ref="Z414" si="1172">Z413</f>
        <v>0</v>
      </c>
      <c r="AA414" s="411">
        <f t="shared" ref="AA414" si="1173">AA413</f>
        <v>0</v>
      </c>
      <c r="AB414" s="411">
        <f t="shared" ref="AB414" si="1174">AB413</f>
        <v>0</v>
      </c>
      <c r="AC414" s="411">
        <f t="shared" ref="AC414" si="1175">AC413</f>
        <v>0</v>
      </c>
      <c r="AD414" s="411">
        <f t="shared" ref="AD414" si="1176">AD413</f>
        <v>0</v>
      </c>
      <c r="AE414" s="411">
        <f t="shared" ref="AE414" si="1177">AE413</f>
        <v>0</v>
      </c>
      <c r="AF414" s="411">
        <f t="shared" ref="AF414" si="1178">AF413</f>
        <v>0</v>
      </c>
      <c r="AG414" s="411">
        <f t="shared" ref="AG414" si="1179">AG413</f>
        <v>0</v>
      </c>
      <c r="AH414" s="411">
        <f t="shared" ref="AH414" si="1180">AH413</f>
        <v>0</v>
      </c>
      <c r="AI414" s="411">
        <f t="shared" ref="AI414" si="1181">AI413</f>
        <v>0</v>
      </c>
      <c r="AJ414" s="411">
        <f t="shared" ref="AJ414" si="1182">AJ413</f>
        <v>0</v>
      </c>
      <c r="AK414" s="411">
        <f t="shared" ref="AK414" si="1183">AK413</f>
        <v>0</v>
      </c>
      <c r="AL414" s="411">
        <f t="shared" ref="AL414" si="1184">AL413</f>
        <v>0</v>
      </c>
      <c r="AM414" s="297"/>
    </row>
    <row r="415" spans="1:39" outlineLevel="1">
      <c r="A415" s="532"/>
      <c r="B415" s="431"/>
      <c r="C415" s="305"/>
      <c r="D415" s="304"/>
      <c r="E415" s="304"/>
      <c r="F415" s="304"/>
      <c r="G415" s="304"/>
      <c r="H415" s="304"/>
      <c r="I415" s="304"/>
      <c r="J415" s="304"/>
      <c r="K415" s="304"/>
      <c r="L415" s="304"/>
      <c r="M415" s="304"/>
      <c r="N415" s="291"/>
      <c r="O415" s="304"/>
      <c r="P415" s="304"/>
      <c r="Q415" s="304"/>
      <c r="R415" s="304"/>
      <c r="S415" s="304"/>
      <c r="T415" s="304"/>
      <c r="U415" s="304"/>
      <c r="V415" s="304"/>
      <c r="W415" s="304"/>
      <c r="X415" s="304"/>
      <c r="Y415" s="412"/>
      <c r="Z415" s="412"/>
      <c r="AA415" s="412"/>
      <c r="AB415" s="412"/>
      <c r="AC415" s="412"/>
      <c r="AD415" s="412"/>
      <c r="AE415" s="412"/>
      <c r="AF415" s="412"/>
      <c r="AG415" s="412"/>
      <c r="AH415" s="412"/>
      <c r="AI415" s="412"/>
      <c r="AJ415" s="412"/>
      <c r="AK415" s="412"/>
      <c r="AL415" s="412"/>
      <c r="AM415" s="306"/>
    </row>
    <row r="416" spans="1:39" ht="30" outlineLevel="1">
      <c r="A416" s="532">
        <v>5</v>
      </c>
      <c r="B416" s="428" t="s">
        <v>98</v>
      </c>
      <c r="C416" s="291" t="s">
        <v>25</v>
      </c>
      <c r="D416" s="295"/>
      <c r="E416" s="295"/>
      <c r="F416" s="295"/>
      <c r="G416" s="295"/>
      <c r="H416" s="295"/>
      <c r="I416" s="295"/>
      <c r="J416" s="295"/>
      <c r="K416" s="295"/>
      <c r="L416" s="295"/>
      <c r="M416" s="295"/>
      <c r="N416" s="291"/>
      <c r="O416" s="295"/>
      <c r="P416" s="295"/>
      <c r="Q416" s="295"/>
      <c r="R416" s="295"/>
      <c r="S416" s="295"/>
      <c r="T416" s="295"/>
      <c r="U416" s="295"/>
      <c r="V416" s="295"/>
      <c r="W416" s="295"/>
      <c r="X416" s="295"/>
      <c r="Y416" s="410"/>
      <c r="Z416" s="410"/>
      <c r="AA416" s="410"/>
      <c r="AB416" s="410"/>
      <c r="AC416" s="410"/>
      <c r="AD416" s="410"/>
      <c r="AE416" s="410"/>
      <c r="AF416" s="410"/>
      <c r="AG416" s="410"/>
      <c r="AH416" s="410"/>
      <c r="AI416" s="410"/>
      <c r="AJ416" s="410"/>
      <c r="AK416" s="410"/>
      <c r="AL416" s="410"/>
      <c r="AM416" s="296">
        <f>SUM(Y416:AL416)</f>
        <v>0</v>
      </c>
    </row>
    <row r="417" spans="1:39" outlineLevel="1">
      <c r="A417" s="532"/>
      <c r="B417" s="431" t="s">
        <v>308</v>
      </c>
      <c r="C417" s="291" t="s">
        <v>163</v>
      </c>
      <c r="D417" s="295"/>
      <c r="E417" s="295"/>
      <c r="F417" s="295"/>
      <c r="G417" s="295"/>
      <c r="H417" s="295"/>
      <c r="I417" s="295"/>
      <c r="J417" s="295"/>
      <c r="K417" s="295"/>
      <c r="L417" s="295"/>
      <c r="M417" s="295"/>
      <c r="N417" s="468"/>
      <c r="O417" s="295"/>
      <c r="P417" s="295"/>
      <c r="Q417" s="295"/>
      <c r="R417" s="295"/>
      <c r="S417" s="295"/>
      <c r="T417" s="295"/>
      <c r="U417" s="295"/>
      <c r="V417" s="295"/>
      <c r="W417" s="295"/>
      <c r="X417" s="295"/>
      <c r="Y417" s="411">
        <f>Y416</f>
        <v>0</v>
      </c>
      <c r="Z417" s="411">
        <f t="shared" ref="Z417" si="1185">Z416</f>
        <v>0</v>
      </c>
      <c r="AA417" s="411">
        <f t="shared" ref="AA417" si="1186">AA416</f>
        <v>0</v>
      </c>
      <c r="AB417" s="411">
        <f t="shared" ref="AB417" si="1187">AB416</f>
        <v>0</v>
      </c>
      <c r="AC417" s="411">
        <f t="shared" ref="AC417" si="1188">AC416</f>
        <v>0</v>
      </c>
      <c r="AD417" s="411">
        <f t="shared" ref="AD417" si="1189">AD416</f>
        <v>0</v>
      </c>
      <c r="AE417" s="411">
        <f t="shared" ref="AE417" si="1190">AE416</f>
        <v>0</v>
      </c>
      <c r="AF417" s="411">
        <f t="shared" ref="AF417" si="1191">AF416</f>
        <v>0</v>
      </c>
      <c r="AG417" s="411">
        <f t="shared" ref="AG417" si="1192">AG416</f>
        <v>0</v>
      </c>
      <c r="AH417" s="411">
        <f t="shared" ref="AH417" si="1193">AH416</f>
        <v>0</v>
      </c>
      <c r="AI417" s="411">
        <f t="shared" ref="AI417" si="1194">AI416</f>
        <v>0</v>
      </c>
      <c r="AJ417" s="411">
        <f t="shared" ref="AJ417" si="1195">AJ416</f>
        <v>0</v>
      </c>
      <c r="AK417" s="411">
        <f t="shared" ref="AK417" si="1196">AK416</f>
        <v>0</v>
      </c>
      <c r="AL417" s="411">
        <f t="shared" ref="AL417" si="1197">AL416</f>
        <v>0</v>
      </c>
      <c r="AM417" s="297"/>
    </row>
    <row r="418" spans="1:39" outlineLevel="1">
      <c r="A418" s="532"/>
      <c r="B418" s="431"/>
      <c r="C418" s="291"/>
      <c r="D418" s="291"/>
      <c r="E418" s="291"/>
      <c r="F418" s="291"/>
      <c r="G418" s="291"/>
      <c r="H418" s="291"/>
      <c r="I418" s="291"/>
      <c r="J418" s="291"/>
      <c r="K418" s="291"/>
      <c r="L418" s="291"/>
      <c r="M418" s="291"/>
      <c r="N418" s="291"/>
      <c r="O418" s="291"/>
      <c r="P418" s="291"/>
      <c r="Q418" s="291"/>
      <c r="R418" s="291"/>
      <c r="S418" s="291"/>
      <c r="T418" s="291"/>
      <c r="U418" s="291"/>
      <c r="V418" s="291"/>
      <c r="W418" s="291"/>
      <c r="X418" s="291"/>
      <c r="Y418" s="422"/>
      <c r="Z418" s="423"/>
      <c r="AA418" s="423"/>
      <c r="AB418" s="423"/>
      <c r="AC418" s="423"/>
      <c r="AD418" s="423"/>
      <c r="AE418" s="423"/>
      <c r="AF418" s="423"/>
      <c r="AG418" s="423"/>
      <c r="AH418" s="423"/>
      <c r="AI418" s="423"/>
      <c r="AJ418" s="423"/>
      <c r="AK418" s="423"/>
      <c r="AL418" s="423"/>
      <c r="AM418" s="297"/>
    </row>
    <row r="419" spans="1:39" ht="15.75" outlineLevel="1">
      <c r="A419" s="532"/>
      <c r="B419" s="514" t="s">
        <v>497</v>
      </c>
      <c r="C419" s="289"/>
      <c r="D419" s="289"/>
      <c r="E419" s="289"/>
      <c r="F419" s="289"/>
      <c r="G419" s="289"/>
      <c r="H419" s="289"/>
      <c r="I419" s="289"/>
      <c r="J419" s="289"/>
      <c r="K419" s="289"/>
      <c r="L419" s="289"/>
      <c r="M419" s="289"/>
      <c r="N419" s="290"/>
      <c r="O419" s="289"/>
      <c r="P419" s="289"/>
      <c r="Q419" s="289"/>
      <c r="R419" s="289"/>
      <c r="S419" s="289"/>
      <c r="T419" s="289"/>
      <c r="U419" s="289"/>
      <c r="V419" s="289"/>
      <c r="W419" s="289"/>
      <c r="X419" s="289"/>
      <c r="Y419" s="414"/>
      <c r="Z419" s="414"/>
      <c r="AA419" s="414"/>
      <c r="AB419" s="414"/>
      <c r="AC419" s="414"/>
      <c r="AD419" s="414"/>
      <c r="AE419" s="414"/>
      <c r="AF419" s="414"/>
      <c r="AG419" s="414"/>
      <c r="AH419" s="414"/>
      <c r="AI419" s="414"/>
      <c r="AJ419" s="414"/>
      <c r="AK419" s="414"/>
      <c r="AL419" s="414"/>
      <c r="AM419" s="292"/>
    </row>
    <row r="420" spans="1:39" outlineLevel="1">
      <c r="A420" s="532">
        <v>6</v>
      </c>
      <c r="B420" s="428" t="s">
        <v>99</v>
      </c>
      <c r="C420" s="291" t="s">
        <v>25</v>
      </c>
      <c r="D420" s="295"/>
      <c r="E420" s="295"/>
      <c r="F420" s="295"/>
      <c r="G420" s="295"/>
      <c r="H420" s="295"/>
      <c r="I420" s="295"/>
      <c r="J420" s="295"/>
      <c r="K420" s="295"/>
      <c r="L420" s="295"/>
      <c r="M420" s="295"/>
      <c r="N420" s="295">
        <v>12</v>
      </c>
      <c r="O420" s="295"/>
      <c r="P420" s="295"/>
      <c r="Q420" s="295"/>
      <c r="R420" s="295"/>
      <c r="S420" s="295"/>
      <c r="T420" s="295"/>
      <c r="U420" s="295"/>
      <c r="V420" s="295"/>
      <c r="W420" s="295"/>
      <c r="X420" s="295"/>
      <c r="Y420" s="415"/>
      <c r="Z420" s="410"/>
      <c r="AA420" s="410"/>
      <c r="AB420" s="410"/>
      <c r="AC420" s="410"/>
      <c r="AD420" s="410"/>
      <c r="AE420" s="410"/>
      <c r="AF420" s="415"/>
      <c r="AG420" s="415"/>
      <c r="AH420" s="415"/>
      <c r="AI420" s="415"/>
      <c r="AJ420" s="415"/>
      <c r="AK420" s="415"/>
      <c r="AL420" s="415"/>
      <c r="AM420" s="296">
        <f>SUM(Y420:AL420)</f>
        <v>0</v>
      </c>
    </row>
    <row r="421" spans="1:39" outlineLevel="1">
      <c r="A421" s="532"/>
      <c r="B421" s="431" t="s">
        <v>308</v>
      </c>
      <c r="C421" s="291" t="s">
        <v>163</v>
      </c>
      <c r="D421" s="295"/>
      <c r="E421" s="295"/>
      <c r="F421" s="295"/>
      <c r="G421" s="295"/>
      <c r="H421" s="295"/>
      <c r="I421" s="295"/>
      <c r="J421" s="295"/>
      <c r="K421" s="295"/>
      <c r="L421" s="295"/>
      <c r="M421" s="295"/>
      <c r="N421" s="295">
        <f>N420</f>
        <v>12</v>
      </c>
      <c r="O421" s="295"/>
      <c r="P421" s="295"/>
      <c r="Q421" s="295"/>
      <c r="R421" s="295"/>
      <c r="S421" s="295"/>
      <c r="T421" s="295"/>
      <c r="U421" s="295"/>
      <c r="V421" s="295"/>
      <c r="W421" s="295"/>
      <c r="X421" s="295"/>
      <c r="Y421" s="411">
        <f>Y420</f>
        <v>0</v>
      </c>
      <c r="Z421" s="411">
        <f t="shared" ref="Z421" si="1198">Z420</f>
        <v>0</v>
      </c>
      <c r="AA421" s="411">
        <f t="shared" ref="AA421" si="1199">AA420</f>
        <v>0</v>
      </c>
      <c r="AB421" s="411">
        <f t="shared" ref="AB421" si="1200">AB420</f>
        <v>0</v>
      </c>
      <c r="AC421" s="411">
        <f t="shared" ref="AC421" si="1201">AC420</f>
        <v>0</v>
      </c>
      <c r="AD421" s="411">
        <f t="shared" ref="AD421" si="1202">AD420</f>
        <v>0</v>
      </c>
      <c r="AE421" s="411">
        <f t="shared" ref="AE421" si="1203">AE420</f>
        <v>0</v>
      </c>
      <c r="AF421" s="411">
        <f t="shared" ref="AF421" si="1204">AF420</f>
        <v>0</v>
      </c>
      <c r="AG421" s="411">
        <f t="shared" ref="AG421" si="1205">AG420</f>
        <v>0</v>
      </c>
      <c r="AH421" s="411">
        <f t="shared" ref="AH421" si="1206">AH420</f>
        <v>0</v>
      </c>
      <c r="AI421" s="411">
        <f t="shared" ref="AI421" si="1207">AI420</f>
        <v>0</v>
      </c>
      <c r="AJ421" s="411">
        <f t="shared" ref="AJ421" si="1208">AJ420</f>
        <v>0</v>
      </c>
      <c r="AK421" s="411">
        <f t="shared" ref="AK421" si="1209">AK420</f>
        <v>0</v>
      </c>
      <c r="AL421" s="411">
        <f t="shared" ref="AL421" si="1210">AL420</f>
        <v>0</v>
      </c>
      <c r="AM421" s="311"/>
    </row>
    <row r="422" spans="1:39" outlineLevel="1">
      <c r="A422" s="532"/>
      <c r="B422" s="526"/>
      <c r="C422" s="312"/>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416"/>
      <c r="Z422" s="416"/>
      <c r="AA422" s="416"/>
      <c r="AB422" s="416"/>
      <c r="AC422" s="416"/>
      <c r="AD422" s="416"/>
      <c r="AE422" s="416"/>
      <c r="AF422" s="416"/>
      <c r="AG422" s="416"/>
      <c r="AH422" s="416"/>
      <c r="AI422" s="416"/>
      <c r="AJ422" s="416"/>
      <c r="AK422" s="416"/>
      <c r="AL422" s="416"/>
      <c r="AM422" s="313"/>
    </row>
    <row r="423" spans="1:39" ht="30" outlineLevel="1">
      <c r="A423" s="532">
        <v>7</v>
      </c>
      <c r="B423" s="428" t="s">
        <v>100</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5"/>
      <c r="Z423" s="410"/>
      <c r="AA423" s="410"/>
      <c r="AB423" s="410"/>
      <c r="AC423" s="410"/>
      <c r="AD423" s="410"/>
      <c r="AE423" s="410"/>
      <c r="AF423" s="415"/>
      <c r="AG423" s="415"/>
      <c r="AH423" s="415"/>
      <c r="AI423" s="415"/>
      <c r="AJ423" s="415"/>
      <c r="AK423" s="415"/>
      <c r="AL423" s="415"/>
      <c r="AM423" s="296">
        <f>SUM(Y423:AL423)</f>
        <v>0</v>
      </c>
    </row>
    <row r="424" spans="1:39" outlineLevel="1">
      <c r="A424" s="532"/>
      <c r="B424" s="431"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1">
        <f>Y423</f>
        <v>0</v>
      </c>
      <c r="Z424" s="411">
        <f t="shared" ref="Z424" si="1211">Z423</f>
        <v>0</v>
      </c>
      <c r="AA424" s="411">
        <f t="shared" ref="AA424" si="1212">AA423</f>
        <v>0</v>
      </c>
      <c r="AB424" s="411">
        <f t="shared" ref="AB424" si="1213">AB423</f>
        <v>0</v>
      </c>
      <c r="AC424" s="411">
        <f t="shared" ref="AC424" si="1214">AC423</f>
        <v>0</v>
      </c>
      <c r="AD424" s="411">
        <f t="shared" ref="AD424" si="1215">AD423</f>
        <v>0</v>
      </c>
      <c r="AE424" s="411">
        <f t="shared" ref="AE424" si="1216">AE423</f>
        <v>0</v>
      </c>
      <c r="AF424" s="411">
        <f t="shared" ref="AF424" si="1217">AF423</f>
        <v>0</v>
      </c>
      <c r="AG424" s="411">
        <f t="shared" ref="AG424" si="1218">AG423</f>
        <v>0</v>
      </c>
      <c r="AH424" s="411">
        <f t="shared" ref="AH424" si="1219">AH423</f>
        <v>0</v>
      </c>
      <c r="AI424" s="411">
        <f t="shared" ref="AI424" si="1220">AI423</f>
        <v>0</v>
      </c>
      <c r="AJ424" s="411">
        <f t="shared" ref="AJ424" si="1221">AJ423</f>
        <v>0</v>
      </c>
      <c r="AK424" s="411">
        <f t="shared" ref="AK424" si="1222">AK423</f>
        <v>0</v>
      </c>
      <c r="AL424" s="411">
        <f t="shared" ref="AL424" si="1223">AL423</f>
        <v>0</v>
      </c>
      <c r="AM424" s="311"/>
    </row>
    <row r="425" spans="1:39" outlineLevel="1">
      <c r="A425" s="532"/>
      <c r="B425" s="527"/>
      <c r="C425" s="312"/>
      <c r="D425" s="291"/>
      <c r="E425" s="291"/>
      <c r="F425" s="291"/>
      <c r="G425" s="291"/>
      <c r="H425" s="291"/>
      <c r="I425" s="291"/>
      <c r="J425" s="291"/>
      <c r="K425" s="291"/>
      <c r="L425" s="291"/>
      <c r="M425" s="291"/>
      <c r="N425" s="291"/>
      <c r="O425" s="291"/>
      <c r="P425" s="291"/>
      <c r="Q425" s="291"/>
      <c r="R425" s="291"/>
      <c r="S425" s="291"/>
      <c r="T425" s="291"/>
      <c r="U425" s="291"/>
      <c r="V425" s="291"/>
      <c r="W425" s="291"/>
      <c r="X425" s="291"/>
      <c r="Y425" s="416"/>
      <c r="Z425" s="417"/>
      <c r="AA425" s="416"/>
      <c r="AB425" s="416"/>
      <c r="AC425" s="416"/>
      <c r="AD425" s="416"/>
      <c r="AE425" s="416"/>
      <c r="AF425" s="416"/>
      <c r="AG425" s="416"/>
      <c r="AH425" s="416"/>
      <c r="AI425" s="416"/>
      <c r="AJ425" s="416"/>
      <c r="AK425" s="416"/>
      <c r="AL425" s="416"/>
      <c r="AM425" s="313"/>
    </row>
    <row r="426" spans="1:39" ht="30" outlineLevel="1">
      <c r="A426" s="532">
        <v>8</v>
      </c>
      <c r="B426" s="428" t="s">
        <v>101</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5"/>
      <c r="Z426" s="410"/>
      <c r="AA426" s="410"/>
      <c r="AB426" s="410"/>
      <c r="AC426" s="410"/>
      <c r="AD426" s="410"/>
      <c r="AE426" s="410"/>
      <c r="AF426" s="415"/>
      <c r="AG426" s="415"/>
      <c r="AH426" s="415"/>
      <c r="AI426" s="415"/>
      <c r="AJ426" s="415"/>
      <c r="AK426" s="415"/>
      <c r="AL426" s="415"/>
      <c r="AM426" s="296">
        <f>SUM(Y426:AL426)</f>
        <v>0</v>
      </c>
    </row>
    <row r="427" spans="1:39" outlineLevel="1">
      <c r="A427" s="532"/>
      <c r="B427" s="431"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1">
        <f>Y426</f>
        <v>0</v>
      </c>
      <c r="Z427" s="411">
        <f t="shared" ref="Z427" si="1224">Z426</f>
        <v>0</v>
      </c>
      <c r="AA427" s="411">
        <f t="shared" ref="AA427" si="1225">AA426</f>
        <v>0</v>
      </c>
      <c r="AB427" s="411">
        <f t="shared" ref="AB427" si="1226">AB426</f>
        <v>0</v>
      </c>
      <c r="AC427" s="411">
        <f t="shared" ref="AC427" si="1227">AC426</f>
        <v>0</v>
      </c>
      <c r="AD427" s="411">
        <f t="shared" ref="AD427" si="1228">AD426</f>
        <v>0</v>
      </c>
      <c r="AE427" s="411">
        <f t="shared" ref="AE427" si="1229">AE426</f>
        <v>0</v>
      </c>
      <c r="AF427" s="411">
        <f t="shared" ref="AF427" si="1230">AF426</f>
        <v>0</v>
      </c>
      <c r="AG427" s="411">
        <f t="shared" ref="AG427" si="1231">AG426</f>
        <v>0</v>
      </c>
      <c r="AH427" s="411">
        <f t="shared" ref="AH427" si="1232">AH426</f>
        <v>0</v>
      </c>
      <c r="AI427" s="411">
        <f t="shared" ref="AI427" si="1233">AI426</f>
        <v>0</v>
      </c>
      <c r="AJ427" s="411">
        <f t="shared" ref="AJ427" si="1234">AJ426</f>
        <v>0</v>
      </c>
      <c r="AK427" s="411">
        <f t="shared" ref="AK427" si="1235">AK426</f>
        <v>0</v>
      </c>
      <c r="AL427" s="411">
        <f t="shared" ref="AL427" si="1236">AL426</f>
        <v>0</v>
      </c>
      <c r="AM427" s="311"/>
    </row>
    <row r="428" spans="1:39" outlineLevel="1">
      <c r="A428" s="532"/>
      <c r="B428" s="527"/>
      <c r="C428" s="312"/>
      <c r="D428" s="316"/>
      <c r="E428" s="316"/>
      <c r="F428" s="316"/>
      <c r="G428" s="316"/>
      <c r="H428" s="316"/>
      <c r="I428" s="316"/>
      <c r="J428" s="316"/>
      <c r="K428" s="316"/>
      <c r="L428" s="316"/>
      <c r="M428" s="316"/>
      <c r="N428" s="291"/>
      <c r="O428" s="316"/>
      <c r="P428" s="316"/>
      <c r="Q428" s="316"/>
      <c r="R428" s="316"/>
      <c r="S428" s="316"/>
      <c r="T428" s="316"/>
      <c r="U428" s="316"/>
      <c r="V428" s="316"/>
      <c r="W428" s="316"/>
      <c r="X428" s="316"/>
      <c r="Y428" s="416"/>
      <c r="Z428" s="417"/>
      <c r="AA428" s="416"/>
      <c r="AB428" s="416"/>
      <c r="AC428" s="416"/>
      <c r="AD428" s="416"/>
      <c r="AE428" s="416"/>
      <c r="AF428" s="416"/>
      <c r="AG428" s="416"/>
      <c r="AH428" s="416"/>
      <c r="AI428" s="416"/>
      <c r="AJ428" s="416"/>
      <c r="AK428" s="416"/>
      <c r="AL428" s="416"/>
      <c r="AM428" s="313"/>
    </row>
    <row r="429" spans="1:39" ht="30" outlineLevel="1">
      <c r="A429" s="532">
        <v>9</v>
      </c>
      <c r="B429" s="428" t="s">
        <v>102</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5"/>
      <c r="Z429" s="410"/>
      <c r="AA429" s="410"/>
      <c r="AB429" s="410"/>
      <c r="AC429" s="410"/>
      <c r="AD429" s="410"/>
      <c r="AE429" s="410"/>
      <c r="AF429" s="415"/>
      <c r="AG429" s="415"/>
      <c r="AH429" s="415"/>
      <c r="AI429" s="415"/>
      <c r="AJ429" s="415"/>
      <c r="AK429" s="415"/>
      <c r="AL429" s="415"/>
      <c r="AM429" s="296">
        <f>SUM(Y429:AL429)</f>
        <v>0</v>
      </c>
    </row>
    <row r="430" spans="1:39" outlineLevel="1">
      <c r="A430" s="532"/>
      <c r="B430" s="431"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1">
        <f>Y429</f>
        <v>0</v>
      </c>
      <c r="Z430" s="411">
        <f t="shared" ref="Z430" si="1237">Z429</f>
        <v>0</v>
      </c>
      <c r="AA430" s="411">
        <f t="shared" ref="AA430" si="1238">AA429</f>
        <v>0</v>
      </c>
      <c r="AB430" s="411">
        <f t="shared" ref="AB430" si="1239">AB429</f>
        <v>0</v>
      </c>
      <c r="AC430" s="411">
        <f t="shared" ref="AC430" si="1240">AC429</f>
        <v>0</v>
      </c>
      <c r="AD430" s="411">
        <f t="shared" ref="AD430" si="1241">AD429</f>
        <v>0</v>
      </c>
      <c r="AE430" s="411">
        <f t="shared" ref="AE430" si="1242">AE429</f>
        <v>0</v>
      </c>
      <c r="AF430" s="411">
        <f t="shared" ref="AF430" si="1243">AF429</f>
        <v>0</v>
      </c>
      <c r="AG430" s="411">
        <f t="shared" ref="AG430" si="1244">AG429</f>
        <v>0</v>
      </c>
      <c r="AH430" s="411">
        <f t="shared" ref="AH430" si="1245">AH429</f>
        <v>0</v>
      </c>
      <c r="AI430" s="411">
        <f t="shared" ref="AI430" si="1246">AI429</f>
        <v>0</v>
      </c>
      <c r="AJ430" s="411">
        <f t="shared" ref="AJ430" si="1247">AJ429</f>
        <v>0</v>
      </c>
      <c r="AK430" s="411">
        <f t="shared" ref="AK430" si="1248">AK429</f>
        <v>0</v>
      </c>
      <c r="AL430" s="411">
        <f t="shared" ref="AL430" si="1249">AL429</f>
        <v>0</v>
      </c>
      <c r="AM430" s="311"/>
    </row>
    <row r="431" spans="1:39" outlineLevel="1">
      <c r="A431" s="532"/>
      <c r="B431" s="527"/>
      <c r="C431" s="312"/>
      <c r="D431" s="316"/>
      <c r="E431" s="316"/>
      <c r="F431" s="316"/>
      <c r="G431" s="316"/>
      <c r="H431" s="316"/>
      <c r="I431" s="316"/>
      <c r="J431" s="316"/>
      <c r="K431" s="316"/>
      <c r="L431" s="316"/>
      <c r="M431" s="316"/>
      <c r="N431" s="291"/>
      <c r="O431" s="316"/>
      <c r="P431" s="316"/>
      <c r="Q431" s="316"/>
      <c r="R431" s="316"/>
      <c r="S431" s="316"/>
      <c r="T431" s="316"/>
      <c r="U431" s="316"/>
      <c r="V431" s="316"/>
      <c r="W431" s="316"/>
      <c r="X431" s="316"/>
      <c r="Y431" s="416"/>
      <c r="Z431" s="416"/>
      <c r="AA431" s="416"/>
      <c r="AB431" s="416"/>
      <c r="AC431" s="416"/>
      <c r="AD431" s="416"/>
      <c r="AE431" s="416"/>
      <c r="AF431" s="416"/>
      <c r="AG431" s="416"/>
      <c r="AH431" s="416"/>
      <c r="AI431" s="416"/>
      <c r="AJ431" s="416"/>
      <c r="AK431" s="416"/>
      <c r="AL431" s="416"/>
      <c r="AM431" s="313"/>
    </row>
    <row r="432" spans="1:39" ht="30" outlineLevel="1">
      <c r="A432" s="532">
        <v>10</v>
      </c>
      <c r="B432" s="428" t="s">
        <v>103</v>
      </c>
      <c r="C432" s="291" t="s">
        <v>25</v>
      </c>
      <c r="D432" s="295"/>
      <c r="E432" s="295"/>
      <c r="F432" s="295"/>
      <c r="G432" s="295"/>
      <c r="H432" s="295"/>
      <c r="I432" s="295"/>
      <c r="J432" s="295"/>
      <c r="K432" s="295"/>
      <c r="L432" s="295"/>
      <c r="M432" s="295"/>
      <c r="N432" s="295">
        <v>3</v>
      </c>
      <c r="O432" s="295"/>
      <c r="P432" s="295"/>
      <c r="Q432" s="295"/>
      <c r="R432" s="295"/>
      <c r="S432" s="295"/>
      <c r="T432" s="295"/>
      <c r="U432" s="295"/>
      <c r="V432" s="295"/>
      <c r="W432" s="295"/>
      <c r="X432" s="295"/>
      <c r="Y432" s="415"/>
      <c r="Z432" s="410"/>
      <c r="AA432" s="410"/>
      <c r="AB432" s="410"/>
      <c r="AC432" s="410"/>
      <c r="AD432" s="410"/>
      <c r="AE432" s="410"/>
      <c r="AF432" s="415"/>
      <c r="AG432" s="415"/>
      <c r="AH432" s="415"/>
      <c r="AI432" s="415"/>
      <c r="AJ432" s="415"/>
      <c r="AK432" s="415"/>
      <c r="AL432" s="415"/>
      <c r="AM432" s="296">
        <f>SUM(Y432:AL432)</f>
        <v>0</v>
      </c>
    </row>
    <row r="433" spans="1:40" outlineLevel="1">
      <c r="A433" s="532"/>
      <c r="B433" s="431" t="s">
        <v>308</v>
      </c>
      <c r="C433" s="291" t="s">
        <v>163</v>
      </c>
      <c r="D433" s="295"/>
      <c r="E433" s="295"/>
      <c r="F433" s="295"/>
      <c r="G433" s="295"/>
      <c r="H433" s="295"/>
      <c r="I433" s="295"/>
      <c r="J433" s="295"/>
      <c r="K433" s="295"/>
      <c r="L433" s="295"/>
      <c r="M433" s="295"/>
      <c r="N433" s="295">
        <f>N432</f>
        <v>3</v>
      </c>
      <c r="O433" s="295"/>
      <c r="P433" s="295"/>
      <c r="Q433" s="295"/>
      <c r="R433" s="295"/>
      <c r="S433" s="295"/>
      <c r="T433" s="295"/>
      <c r="U433" s="295"/>
      <c r="V433" s="295"/>
      <c r="W433" s="295"/>
      <c r="X433" s="295"/>
      <c r="Y433" s="411">
        <f>Y432</f>
        <v>0</v>
      </c>
      <c r="Z433" s="411">
        <f t="shared" ref="Z433" si="1250">Z432</f>
        <v>0</v>
      </c>
      <c r="AA433" s="411">
        <f t="shared" ref="AA433" si="1251">AA432</f>
        <v>0</v>
      </c>
      <c r="AB433" s="411">
        <f t="shared" ref="AB433" si="1252">AB432</f>
        <v>0</v>
      </c>
      <c r="AC433" s="411">
        <f t="shared" ref="AC433" si="1253">AC432</f>
        <v>0</v>
      </c>
      <c r="AD433" s="411">
        <f t="shared" ref="AD433" si="1254">AD432</f>
        <v>0</v>
      </c>
      <c r="AE433" s="411">
        <f t="shared" ref="AE433" si="1255">AE432</f>
        <v>0</v>
      </c>
      <c r="AF433" s="411">
        <f t="shared" ref="AF433" si="1256">AF432</f>
        <v>0</v>
      </c>
      <c r="AG433" s="411">
        <f t="shared" ref="AG433" si="1257">AG432</f>
        <v>0</v>
      </c>
      <c r="AH433" s="411">
        <f t="shared" ref="AH433" si="1258">AH432</f>
        <v>0</v>
      </c>
      <c r="AI433" s="411">
        <f t="shared" ref="AI433" si="1259">AI432</f>
        <v>0</v>
      </c>
      <c r="AJ433" s="411">
        <f t="shared" ref="AJ433" si="1260">AJ432</f>
        <v>0</v>
      </c>
      <c r="AK433" s="411">
        <f t="shared" ref="AK433" si="1261">AK432</f>
        <v>0</v>
      </c>
      <c r="AL433" s="411">
        <f t="shared" ref="AL433" si="1262">AL432</f>
        <v>0</v>
      </c>
      <c r="AM433" s="311"/>
    </row>
    <row r="434" spans="1:40" outlineLevel="1">
      <c r="A434" s="532"/>
      <c r="B434" s="527"/>
      <c r="C434" s="312"/>
      <c r="D434" s="316"/>
      <c r="E434" s="316"/>
      <c r="F434" s="316"/>
      <c r="G434" s="316"/>
      <c r="H434" s="316"/>
      <c r="I434" s="316"/>
      <c r="J434" s="316"/>
      <c r="K434" s="316"/>
      <c r="L434" s="316"/>
      <c r="M434" s="316"/>
      <c r="N434" s="291"/>
      <c r="O434" s="316"/>
      <c r="P434" s="316"/>
      <c r="Q434" s="316"/>
      <c r="R434" s="316"/>
      <c r="S434" s="316"/>
      <c r="T434" s="316"/>
      <c r="U434" s="316"/>
      <c r="V434" s="316"/>
      <c r="W434" s="316"/>
      <c r="X434" s="316"/>
      <c r="Y434" s="416"/>
      <c r="Z434" s="417"/>
      <c r="AA434" s="416"/>
      <c r="AB434" s="416"/>
      <c r="AC434" s="416"/>
      <c r="AD434" s="416"/>
      <c r="AE434" s="416"/>
      <c r="AF434" s="416"/>
      <c r="AG434" s="416"/>
      <c r="AH434" s="416"/>
      <c r="AI434" s="416"/>
      <c r="AJ434" s="416"/>
      <c r="AK434" s="416"/>
      <c r="AL434" s="416"/>
      <c r="AM434" s="313"/>
    </row>
    <row r="435" spans="1:40" ht="15.75" outlineLevel="1">
      <c r="A435" s="532"/>
      <c r="B435" s="504" t="s">
        <v>10</v>
      </c>
      <c r="C435" s="289"/>
      <c r="D435" s="289"/>
      <c r="E435" s="289"/>
      <c r="F435" s="289"/>
      <c r="G435" s="289"/>
      <c r="H435" s="289"/>
      <c r="I435" s="289"/>
      <c r="J435" s="289"/>
      <c r="K435" s="289"/>
      <c r="L435" s="289"/>
      <c r="M435" s="289"/>
      <c r="N435" s="290"/>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40" ht="30" outlineLevel="1">
      <c r="A436" s="532">
        <v>11</v>
      </c>
      <c r="B436" s="428" t="s">
        <v>104</v>
      </c>
      <c r="C436" s="291" t="s">
        <v>25</v>
      </c>
      <c r="D436" s="295"/>
      <c r="E436" s="295"/>
      <c r="F436" s="295"/>
      <c r="G436" s="295"/>
      <c r="H436" s="295"/>
      <c r="I436" s="295"/>
      <c r="J436" s="295"/>
      <c r="K436" s="295"/>
      <c r="L436" s="295"/>
      <c r="M436" s="295"/>
      <c r="N436" s="295">
        <v>12</v>
      </c>
      <c r="O436" s="295"/>
      <c r="P436" s="295"/>
      <c r="Q436" s="295"/>
      <c r="R436" s="295"/>
      <c r="S436" s="295"/>
      <c r="T436" s="295"/>
      <c r="U436" s="295"/>
      <c r="V436" s="295"/>
      <c r="W436" s="295"/>
      <c r="X436" s="295"/>
      <c r="Y436" s="426"/>
      <c r="Z436" s="410"/>
      <c r="AA436" s="410"/>
      <c r="AB436" s="410"/>
      <c r="AC436" s="410"/>
      <c r="AD436" s="410"/>
      <c r="AE436" s="410"/>
      <c r="AF436" s="415"/>
      <c r="AG436" s="415"/>
      <c r="AH436" s="415"/>
      <c r="AI436" s="415"/>
      <c r="AJ436" s="415"/>
      <c r="AK436" s="415"/>
      <c r="AL436" s="415"/>
      <c r="AM436" s="296">
        <f>SUM(Y436:AL436)</f>
        <v>0</v>
      </c>
    </row>
    <row r="437" spans="1:40" outlineLevel="1">
      <c r="A437" s="532"/>
      <c r="B437" s="431" t="s">
        <v>308</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 t="shared" ref="Z437" si="1263">Z436</f>
        <v>0</v>
      </c>
      <c r="AA437" s="411">
        <f t="shared" ref="AA437" si="1264">AA436</f>
        <v>0</v>
      </c>
      <c r="AB437" s="411">
        <f t="shared" ref="AB437" si="1265">AB436</f>
        <v>0</v>
      </c>
      <c r="AC437" s="411">
        <f t="shared" ref="AC437" si="1266">AC436</f>
        <v>0</v>
      </c>
      <c r="AD437" s="411">
        <f t="shared" ref="AD437" si="1267">AD436</f>
        <v>0</v>
      </c>
      <c r="AE437" s="411">
        <f t="shared" ref="AE437" si="1268">AE436</f>
        <v>0</v>
      </c>
      <c r="AF437" s="411">
        <f t="shared" ref="AF437" si="1269">AF436</f>
        <v>0</v>
      </c>
      <c r="AG437" s="411">
        <f t="shared" ref="AG437" si="1270">AG436</f>
        <v>0</v>
      </c>
      <c r="AH437" s="411">
        <f t="shared" ref="AH437" si="1271">AH436</f>
        <v>0</v>
      </c>
      <c r="AI437" s="411">
        <f t="shared" ref="AI437" si="1272">AI436</f>
        <v>0</v>
      </c>
      <c r="AJ437" s="411">
        <f t="shared" ref="AJ437" si="1273">AJ436</f>
        <v>0</v>
      </c>
      <c r="AK437" s="411">
        <f t="shared" ref="AK437" si="1274">AK436</f>
        <v>0</v>
      </c>
      <c r="AL437" s="411">
        <f t="shared" ref="AL437" si="1275">AL436</f>
        <v>0</v>
      </c>
      <c r="AM437" s="297"/>
    </row>
    <row r="438" spans="1:40" outlineLevel="1">
      <c r="A438" s="532"/>
      <c r="B438" s="528"/>
      <c r="C438" s="305"/>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2"/>
      <c r="Z438" s="421"/>
      <c r="AA438" s="421"/>
      <c r="AB438" s="421"/>
      <c r="AC438" s="421"/>
      <c r="AD438" s="421"/>
      <c r="AE438" s="421"/>
      <c r="AF438" s="421"/>
      <c r="AG438" s="421"/>
      <c r="AH438" s="421"/>
      <c r="AI438" s="421"/>
      <c r="AJ438" s="421"/>
      <c r="AK438" s="421"/>
      <c r="AL438" s="421"/>
      <c r="AM438" s="306"/>
    </row>
    <row r="439" spans="1:40" ht="45" outlineLevel="1">
      <c r="A439" s="532">
        <v>12</v>
      </c>
      <c r="B439" s="428" t="s">
        <v>105</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10"/>
      <c r="Z439" s="410"/>
      <c r="AA439" s="410"/>
      <c r="AB439" s="410"/>
      <c r="AC439" s="410"/>
      <c r="AD439" s="410"/>
      <c r="AE439" s="410"/>
      <c r="AF439" s="415"/>
      <c r="AG439" s="415"/>
      <c r="AH439" s="415"/>
      <c r="AI439" s="415"/>
      <c r="AJ439" s="415"/>
      <c r="AK439" s="415"/>
      <c r="AL439" s="415"/>
      <c r="AM439" s="296">
        <f>SUM(Y439:AL439)</f>
        <v>0</v>
      </c>
    </row>
    <row r="440" spans="1:40" outlineLevel="1">
      <c r="A440" s="532"/>
      <c r="B440" s="431"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 t="shared" ref="Z440" si="1276">Z439</f>
        <v>0</v>
      </c>
      <c r="AA440" s="411">
        <f t="shared" ref="AA440" si="1277">AA439</f>
        <v>0</v>
      </c>
      <c r="AB440" s="411">
        <f t="shared" ref="AB440" si="1278">AB439</f>
        <v>0</v>
      </c>
      <c r="AC440" s="411">
        <f t="shared" ref="AC440" si="1279">AC439</f>
        <v>0</v>
      </c>
      <c r="AD440" s="411">
        <f t="shared" ref="AD440" si="1280">AD439</f>
        <v>0</v>
      </c>
      <c r="AE440" s="411">
        <f t="shared" ref="AE440" si="1281">AE439</f>
        <v>0</v>
      </c>
      <c r="AF440" s="411">
        <f t="shared" ref="AF440" si="1282">AF439</f>
        <v>0</v>
      </c>
      <c r="AG440" s="411">
        <f t="shared" ref="AG440" si="1283">AG439</f>
        <v>0</v>
      </c>
      <c r="AH440" s="411">
        <f t="shared" ref="AH440" si="1284">AH439</f>
        <v>0</v>
      </c>
      <c r="AI440" s="411">
        <f t="shared" ref="AI440" si="1285">AI439</f>
        <v>0</v>
      </c>
      <c r="AJ440" s="411">
        <f t="shared" ref="AJ440" si="1286">AJ439</f>
        <v>0</v>
      </c>
      <c r="AK440" s="411">
        <f t="shared" ref="AK440" si="1287">AK439</f>
        <v>0</v>
      </c>
      <c r="AL440" s="411">
        <f t="shared" ref="AL440" si="1288">AL439</f>
        <v>0</v>
      </c>
      <c r="AM440" s="297"/>
    </row>
    <row r="441" spans="1:40" outlineLevel="1">
      <c r="A441" s="532"/>
      <c r="B441" s="528"/>
      <c r="C441" s="305"/>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22"/>
      <c r="Z441" s="422"/>
      <c r="AA441" s="412"/>
      <c r="AB441" s="412"/>
      <c r="AC441" s="412"/>
      <c r="AD441" s="412"/>
      <c r="AE441" s="412"/>
      <c r="AF441" s="412"/>
      <c r="AG441" s="412"/>
      <c r="AH441" s="412"/>
      <c r="AI441" s="412"/>
      <c r="AJ441" s="412"/>
      <c r="AK441" s="412"/>
      <c r="AL441" s="412"/>
      <c r="AM441" s="306"/>
    </row>
    <row r="442" spans="1:40" ht="30" outlineLevel="1">
      <c r="A442" s="532">
        <v>13</v>
      </c>
      <c r="B442" s="428" t="s">
        <v>106</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10"/>
      <c r="Z442" s="410"/>
      <c r="AA442" s="410"/>
      <c r="AB442" s="410"/>
      <c r="AC442" s="410"/>
      <c r="AD442" s="410"/>
      <c r="AE442" s="410"/>
      <c r="AF442" s="415"/>
      <c r="AG442" s="415"/>
      <c r="AH442" s="415"/>
      <c r="AI442" s="415"/>
      <c r="AJ442" s="415"/>
      <c r="AK442" s="415"/>
      <c r="AL442" s="415"/>
      <c r="AM442" s="296">
        <f>SUM(Y442:AL442)</f>
        <v>0</v>
      </c>
    </row>
    <row r="443" spans="1:40" outlineLevel="1">
      <c r="A443" s="532"/>
      <c r="B443" s="431"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1">
        <f>Y442</f>
        <v>0</v>
      </c>
      <c r="Z443" s="411">
        <f t="shared" ref="Z443" si="1289">Z442</f>
        <v>0</v>
      </c>
      <c r="AA443" s="411">
        <f t="shared" ref="AA443" si="1290">AA442</f>
        <v>0</v>
      </c>
      <c r="AB443" s="411">
        <f t="shared" ref="AB443" si="1291">AB442</f>
        <v>0</v>
      </c>
      <c r="AC443" s="411">
        <f t="shared" ref="AC443" si="1292">AC442</f>
        <v>0</v>
      </c>
      <c r="AD443" s="411">
        <f t="shared" ref="AD443" si="1293">AD442</f>
        <v>0</v>
      </c>
      <c r="AE443" s="411">
        <f t="shared" ref="AE443" si="1294">AE442</f>
        <v>0</v>
      </c>
      <c r="AF443" s="411">
        <f t="shared" ref="AF443" si="1295">AF442</f>
        <v>0</v>
      </c>
      <c r="AG443" s="411">
        <f t="shared" ref="AG443" si="1296">AG442</f>
        <v>0</v>
      </c>
      <c r="AH443" s="411">
        <f t="shared" ref="AH443" si="1297">AH442</f>
        <v>0</v>
      </c>
      <c r="AI443" s="411">
        <f t="shared" ref="AI443" si="1298">AI442</f>
        <v>0</v>
      </c>
      <c r="AJ443" s="411">
        <f t="shared" ref="AJ443" si="1299">AJ442</f>
        <v>0</v>
      </c>
      <c r="AK443" s="411">
        <f t="shared" ref="AK443" si="1300">AK442</f>
        <v>0</v>
      </c>
      <c r="AL443" s="411">
        <f t="shared" ref="AL443" si="1301">AL442</f>
        <v>0</v>
      </c>
      <c r="AM443" s="306"/>
    </row>
    <row r="444" spans="1:40" outlineLevel="1">
      <c r="A444" s="532"/>
      <c r="B444" s="528"/>
      <c r="C444" s="305"/>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412"/>
      <c r="Z444" s="412"/>
      <c r="AA444" s="412"/>
      <c r="AB444" s="412"/>
      <c r="AC444" s="412"/>
      <c r="AD444" s="412"/>
      <c r="AE444" s="412"/>
      <c r="AF444" s="412"/>
      <c r="AG444" s="412"/>
      <c r="AH444" s="412"/>
      <c r="AI444" s="412"/>
      <c r="AJ444" s="412"/>
      <c r="AK444" s="412"/>
      <c r="AL444" s="412"/>
      <c r="AM444" s="306"/>
    </row>
    <row r="445" spans="1:40" ht="15.75" outlineLevel="1">
      <c r="A445" s="532"/>
      <c r="B445" s="504" t="s">
        <v>107</v>
      </c>
      <c r="C445" s="289"/>
      <c r="D445" s="290"/>
      <c r="E445" s="290"/>
      <c r="F445" s="290"/>
      <c r="G445" s="290"/>
      <c r="H445" s="290"/>
      <c r="I445" s="290"/>
      <c r="J445" s="290"/>
      <c r="K445" s="290"/>
      <c r="L445" s="290"/>
      <c r="M445" s="290"/>
      <c r="N445" s="290"/>
      <c r="O445" s="290"/>
      <c r="P445" s="289"/>
      <c r="Q445" s="289"/>
      <c r="R445" s="289"/>
      <c r="S445" s="289"/>
      <c r="T445" s="289"/>
      <c r="U445" s="289"/>
      <c r="V445" s="289"/>
      <c r="W445" s="289"/>
      <c r="X445" s="289"/>
      <c r="Y445" s="414"/>
      <c r="Z445" s="414"/>
      <c r="AA445" s="414"/>
      <c r="AB445" s="414"/>
      <c r="AC445" s="414"/>
      <c r="AD445" s="414"/>
      <c r="AE445" s="414"/>
      <c r="AF445" s="414"/>
      <c r="AG445" s="414"/>
      <c r="AH445" s="414"/>
      <c r="AI445" s="414"/>
      <c r="AJ445" s="414"/>
      <c r="AK445" s="414"/>
      <c r="AL445" s="414"/>
      <c r="AM445" s="292"/>
    </row>
    <row r="446" spans="1:40" outlineLevel="1">
      <c r="A446" s="532">
        <v>14</v>
      </c>
      <c r="B446" s="528" t="s">
        <v>108</v>
      </c>
      <c r="C446" s="291" t="s">
        <v>25</v>
      </c>
      <c r="D446" s="295"/>
      <c r="E446" s="295"/>
      <c r="F446" s="295"/>
      <c r="G446" s="295"/>
      <c r="H446" s="295"/>
      <c r="I446" s="295"/>
      <c r="J446" s="295"/>
      <c r="K446" s="295"/>
      <c r="L446" s="295"/>
      <c r="M446" s="295"/>
      <c r="N446" s="295">
        <v>12</v>
      </c>
      <c r="O446" s="295"/>
      <c r="P446" s="295"/>
      <c r="Q446" s="295"/>
      <c r="R446" s="295"/>
      <c r="S446" s="295"/>
      <c r="T446" s="295"/>
      <c r="U446" s="295"/>
      <c r="V446" s="295"/>
      <c r="W446" s="295"/>
      <c r="X446" s="295"/>
      <c r="Y446" s="410"/>
      <c r="Z446" s="410"/>
      <c r="AA446" s="410"/>
      <c r="AB446" s="410"/>
      <c r="AC446" s="410"/>
      <c r="AD446" s="410"/>
      <c r="AE446" s="410"/>
      <c r="AF446" s="410"/>
      <c r="AG446" s="410"/>
      <c r="AH446" s="410"/>
      <c r="AI446" s="410"/>
      <c r="AJ446" s="410"/>
      <c r="AK446" s="410"/>
      <c r="AL446" s="410"/>
      <c r="AM446" s="296">
        <f>SUM(Y446:AL446)</f>
        <v>0</v>
      </c>
    </row>
    <row r="447" spans="1:40" outlineLevel="1">
      <c r="A447" s="532"/>
      <c r="B447" s="431" t="s">
        <v>308</v>
      </c>
      <c r="C447" s="291" t="s">
        <v>163</v>
      </c>
      <c r="D447" s="295"/>
      <c r="E447" s="295"/>
      <c r="F447" s="295"/>
      <c r="G447" s="295"/>
      <c r="H447" s="295"/>
      <c r="I447" s="295"/>
      <c r="J447" s="295"/>
      <c r="K447" s="295"/>
      <c r="L447" s="295"/>
      <c r="M447" s="295"/>
      <c r="N447" s="295">
        <f>N446</f>
        <v>12</v>
      </c>
      <c r="O447" s="295"/>
      <c r="P447" s="295"/>
      <c r="Q447" s="295"/>
      <c r="R447" s="295"/>
      <c r="S447" s="295"/>
      <c r="T447" s="295"/>
      <c r="U447" s="295"/>
      <c r="V447" s="295"/>
      <c r="W447" s="295"/>
      <c r="X447" s="295"/>
      <c r="Y447" s="411">
        <f>Y446</f>
        <v>0</v>
      </c>
      <c r="Z447" s="411">
        <f t="shared" ref="Z447" si="1302">Z446</f>
        <v>0</v>
      </c>
      <c r="AA447" s="411">
        <f t="shared" ref="AA447" si="1303">AA446</f>
        <v>0</v>
      </c>
      <c r="AB447" s="411">
        <f t="shared" ref="AB447" si="1304">AB446</f>
        <v>0</v>
      </c>
      <c r="AC447" s="411">
        <f t="shared" ref="AC447" si="1305">AC446</f>
        <v>0</v>
      </c>
      <c r="AD447" s="411">
        <f t="shared" ref="AD447" si="1306">AD446</f>
        <v>0</v>
      </c>
      <c r="AE447" s="411">
        <f t="shared" ref="AE447" si="1307">AE446</f>
        <v>0</v>
      </c>
      <c r="AF447" s="411">
        <f t="shared" ref="AF447" si="1308">AF446</f>
        <v>0</v>
      </c>
      <c r="AG447" s="411">
        <f t="shared" ref="AG447" si="1309">AG446</f>
        <v>0</v>
      </c>
      <c r="AH447" s="411">
        <f t="shared" ref="AH447" si="1310">AH446</f>
        <v>0</v>
      </c>
      <c r="AI447" s="411">
        <f t="shared" ref="AI447" si="1311">AI446</f>
        <v>0</v>
      </c>
      <c r="AJ447" s="411">
        <f t="shared" ref="AJ447" si="1312">AJ446</f>
        <v>0</v>
      </c>
      <c r="AK447" s="411">
        <f t="shared" ref="AK447" si="1313">AK446</f>
        <v>0</v>
      </c>
      <c r="AL447" s="411">
        <f t="shared" ref="AL447" si="1314">AL446</f>
        <v>0</v>
      </c>
      <c r="AM447" s="297"/>
    </row>
    <row r="448" spans="1:40" outlineLevel="1">
      <c r="A448" s="532"/>
      <c r="B448" s="528"/>
      <c r="C448" s="305"/>
      <c r="D448" s="291"/>
      <c r="E448" s="291"/>
      <c r="F448" s="291"/>
      <c r="G448" s="291"/>
      <c r="H448" s="291"/>
      <c r="I448" s="291"/>
      <c r="J448" s="291"/>
      <c r="K448" s="291"/>
      <c r="L448" s="291"/>
      <c r="M448" s="291"/>
      <c r="N448" s="468"/>
      <c r="O448" s="291"/>
      <c r="P448" s="291"/>
      <c r="Q448" s="291"/>
      <c r="R448" s="291"/>
      <c r="S448" s="291"/>
      <c r="T448" s="291"/>
      <c r="U448" s="291"/>
      <c r="V448" s="291"/>
      <c r="W448" s="291"/>
      <c r="X448" s="291"/>
      <c r="Y448" s="412"/>
      <c r="Z448" s="412"/>
      <c r="AA448" s="412"/>
      <c r="AB448" s="412"/>
      <c r="AC448" s="412"/>
      <c r="AD448" s="412"/>
      <c r="AE448" s="412"/>
      <c r="AF448" s="412"/>
      <c r="AG448" s="412"/>
      <c r="AH448" s="412"/>
      <c r="AI448" s="412"/>
      <c r="AJ448" s="412"/>
      <c r="AK448" s="412"/>
      <c r="AL448" s="412"/>
      <c r="AM448" s="301"/>
      <c r="AN448" s="630"/>
    </row>
    <row r="449" spans="1:40" s="309" customFormat="1" ht="15.75" outlineLevel="1">
      <c r="A449" s="532"/>
      <c r="B449" s="504" t="s">
        <v>489</v>
      </c>
      <c r="C449" s="291"/>
      <c r="D449" s="291"/>
      <c r="E449" s="291"/>
      <c r="F449" s="291"/>
      <c r="G449" s="291"/>
      <c r="H449" s="291"/>
      <c r="I449" s="291"/>
      <c r="J449" s="291"/>
      <c r="K449" s="291"/>
      <c r="L449" s="291"/>
      <c r="M449" s="291"/>
      <c r="N449" s="291"/>
      <c r="O449" s="291"/>
      <c r="P449" s="291"/>
      <c r="Q449" s="291"/>
      <c r="R449" s="291"/>
      <c r="S449" s="291"/>
      <c r="T449" s="291"/>
      <c r="U449" s="291"/>
      <c r="V449" s="291"/>
      <c r="W449" s="291"/>
      <c r="X449" s="291"/>
      <c r="Y449" s="412"/>
      <c r="Z449" s="412"/>
      <c r="AA449" s="412"/>
      <c r="AB449" s="412"/>
      <c r="AC449" s="412"/>
      <c r="AD449" s="412"/>
      <c r="AE449" s="416"/>
      <c r="AF449" s="416"/>
      <c r="AG449" s="416"/>
      <c r="AH449" s="416"/>
      <c r="AI449" s="416"/>
      <c r="AJ449" s="416"/>
      <c r="AK449" s="416"/>
      <c r="AL449" s="416"/>
      <c r="AM449" s="517"/>
      <c r="AN449" s="631"/>
    </row>
    <row r="450" spans="1:40" outlineLevel="1">
      <c r="A450" s="532">
        <v>15</v>
      </c>
      <c r="B450" s="431" t="s">
        <v>494</v>
      </c>
      <c r="C450" s="291" t="s">
        <v>25</v>
      </c>
      <c r="D450" s="295"/>
      <c r="E450" s="295"/>
      <c r="F450" s="295"/>
      <c r="G450" s="295"/>
      <c r="H450" s="295"/>
      <c r="I450" s="295"/>
      <c r="J450" s="295"/>
      <c r="K450" s="295"/>
      <c r="L450" s="295"/>
      <c r="M450" s="295"/>
      <c r="N450" s="295">
        <v>0</v>
      </c>
      <c r="O450" s="295"/>
      <c r="P450" s="295"/>
      <c r="Q450" s="295"/>
      <c r="R450" s="295"/>
      <c r="S450" s="295"/>
      <c r="T450" s="295"/>
      <c r="U450" s="295"/>
      <c r="V450" s="295"/>
      <c r="W450" s="295"/>
      <c r="X450" s="295"/>
      <c r="Y450" s="410"/>
      <c r="Z450" s="410"/>
      <c r="AA450" s="410"/>
      <c r="AB450" s="410"/>
      <c r="AC450" s="410"/>
      <c r="AD450" s="410"/>
      <c r="AE450" s="410"/>
      <c r="AF450" s="410"/>
      <c r="AG450" s="410"/>
      <c r="AH450" s="410"/>
      <c r="AI450" s="410"/>
      <c r="AJ450" s="410"/>
      <c r="AK450" s="410"/>
      <c r="AL450" s="410"/>
      <c r="AM450" s="296">
        <f>SUM(Y450:AL450)</f>
        <v>0</v>
      </c>
    </row>
    <row r="451" spans="1:40" outlineLevel="1">
      <c r="A451" s="532"/>
      <c r="B451" s="431" t="s">
        <v>308</v>
      </c>
      <c r="C451" s="291" t="s">
        <v>163</v>
      </c>
      <c r="D451" s="295"/>
      <c r="E451" s="295"/>
      <c r="F451" s="295"/>
      <c r="G451" s="295"/>
      <c r="H451" s="295"/>
      <c r="I451" s="295"/>
      <c r="J451" s="295"/>
      <c r="K451" s="295"/>
      <c r="L451" s="295"/>
      <c r="M451" s="295"/>
      <c r="N451" s="295">
        <f>N450</f>
        <v>0</v>
      </c>
      <c r="O451" s="295"/>
      <c r="P451" s="295"/>
      <c r="Q451" s="295"/>
      <c r="R451" s="295"/>
      <c r="S451" s="295"/>
      <c r="T451" s="295"/>
      <c r="U451" s="295"/>
      <c r="V451" s="295"/>
      <c r="W451" s="295"/>
      <c r="X451" s="295"/>
      <c r="Y451" s="411">
        <f>Y450</f>
        <v>0</v>
      </c>
      <c r="Z451" s="411">
        <f t="shared" ref="Z451:AL451" si="1315">Z450</f>
        <v>0</v>
      </c>
      <c r="AA451" s="411">
        <f t="shared" si="1315"/>
        <v>0</v>
      </c>
      <c r="AB451" s="411">
        <f t="shared" si="1315"/>
        <v>0</v>
      </c>
      <c r="AC451" s="411">
        <f t="shared" si="1315"/>
        <v>0</v>
      </c>
      <c r="AD451" s="411">
        <f t="shared" si="1315"/>
        <v>0</v>
      </c>
      <c r="AE451" s="411">
        <f t="shared" si="1315"/>
        <v>0</v>
      </c>
      <c r="AF451" s="411">
        <f t="shared" si="1315"/>
        <v>0</v>
      </c>
      <c r="AG451" s="411">
        <f t="shared" si="1315"/>
        <v>0</v>
      </c>
      <c r="AH451" s="411">
        <f t="shared" si="1315"/>
        <v>0</v>
      </c>
      <c r="AI451" s="411">
        <f t="shared" si="1315"/>
        <v>0</v>
      </c>
      <c r="AJ451" s="411">
        <f t="shared" si="1315"/>
        <v>0</v>
      </c>
      <c r="AK451" s="411">
        <f t="shared" si="1315"/>
        <v>0</v>
      </c>
      <c r="AL451" s="411">
        <f t="shared" si="1315"/>
        <v>0</v>
      </c>
      <c r="AM451" s="297"/>
    </row>
    <row r="452" spans="1:40" outlineLevel="1">
      <c r="A452" s="532"/>
      <c r="B452" s="528"/>
      <c r="C452" s="305"/>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412"/>
      <c r="Z452" s="412"/>
      <c r="AA452" s="412"/>
      <c r="AB452" s="412"/>
      <c r="AC452" s="412"/>
      <c r="AD452" s="412"/>
      <c r="AE452" s="412"/>
      <c r="AF452" s="412"/>
      <c r="AG452" s="412"/>
      <c r="AH452" s="412"/>
      <c r="AI452" s="412"/>
      <c r="AJ452" s="412"/>
      <c r="AK452" s="412"/>
      <c r="AL452" s="412"/>
      <c r="AM452" s="306"/>
    </row>
    <row r="453" spans="1:40" s="283" customFormat="1" outlineLevel="1">
      <c r="A453" s="532">
        <v>16</v>
      </c>
      <c r="B453" s="529" t="s">
        <v>490</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10"/>
      <c r="Z453" s="410"/>
      <c r="AA453" s="410"/>
      <c r="AB453" s="410"/>
      <c r="AC453" s="410"/>
      <c r="AD453" s="410"/>
      <c r="AE453" s="410"/>
      <c r="AF453" s="410"/>
      <c r="AG453" s="410"/>
      <c r="AH453" s="410"/>
      <c r="AI453" s="410"/>
      <c r="AJ453" s="410"/>
      <c r="AK453" s="410"/>
      <c r="AL453" s="410"/>
      <c r="AM453" s="296">
        <f>SUM(Y453:AL453)</f>
        <v>0</v>
      </c>
    </row>
    <row r="454" spans="1:40" s="283" customFormat="1" outlineLevel="1">
      <c r="A454" s="532"/>
      <c r="B454" s="529"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1">
        <f>Y453</f>
        <v>0</v>
      </c>
      <c r="Z454" s="411">
        <f t="shared" ref="Z454:AL454" si="1316">Z453</f>
        <v>0</v>
      </c>
      <c r="AA454" s="411">
        <f t="shared" si="1316"/>
        <v>0</v>
      </c>
      <c r="AB454" s="411">
        <f t="shared" si="1316"/>
        <v>0</v>
      </c>
      <c r="AC454" s="411">
        <f t="shared" si="1316"/>
        <v>0</v>
      </c>
      <c r="AD454" s="411">
        <f t="shared" si="1316"/>
        <v>0</v>
      </c>
      <c r="AE454" s="411">
        <f t="shared" si="1316"/>
        <v>0</v>
      </c>
      <c r="AF454" s="411">
        <f t="shared" si="1316"/>
        <v>0</v>
      </c>
      <c r="AG454" s="411">
        <f t="shared" si="1316"/>
        <v>0</v>
      </c>
      <c r="AH454" s="411">
        <f t="shared" si="1316"/>
        <v>0</v>
      </c>
      <c r="AI454" s="411">
        <f t="shared" si="1316"/>
        <v>0</v>
      </c>
      <c r="AJ454" s="411">
        <f t="shared" si="1316"/>
        <v>0</v>
      </c>
      <c r="AK454" s="411">
        <f t="shared" si="1316"/>
        <v>0</v>
      </c>
      <c r="AL454" s="411">
        <f t="shared" si="1316"/>
        <v>0</v>
      </c>
      <c r="AM454" s="297"/>
    </row>
    <row r="455" spans="1:40" s="283" customFormat="1" outlineLevel="1">
      <c r="A455" s="532"/>
      <c r="B455" s="529"/>
      <c r="C455" s="291"/>
      <c r="D455" s="291"/>
      <c r="E455" s="291"/>
      <c r="F455" s="291"/>
      <c r="G455" s="291"/>
      <c r="H455" s="291"/>
      <c r="I455" s="291"/>
      <c r="J455" s="291"/>
      <c r="K455" s="291"/>
      <c r="L455" s="291"/>
      <c r="M455" s="291"/>
      <c r="N455" s="291"/>
      <c r="O455" s="291"/>
      <c r="P455" s="291"/>
      <c r="Q455" s="291"/>
      <c r="R455" s="291"/>
      <c r="S455" s="291"/>
      <c r="T455" s="291"/>
      <c r="U455" s="291"/>
      <c r="V455" s="291"/>
      <c r="W455" s="291"/>
      <c r="X455" s="291"/>
      <c r="Y455" s="412"/>
      <c r="Z455" s="412"/>
      <c r="AA455" s="412"/>
      <c r="AB455" s="412"/>
      <c r="AC455" s="412"/>
      <c r="AD455" s="412"/>
      <c r="AE455" s="416"/>
      <c r="AF455" s="416"/>
      <c r="AG455" s="416"/>
      <c r="AH455" s="416"/>
      <c r="AI455" s="416"/>
      <c r="AJ455" s="416"/>
      <c r="AK455" s="416"/>
      <c r="AL455" s="416"/>
      <c r="AM455" s="313"/>
    </row>
    <row r="456" spans="1:40" ht="15.75" outlineLevel="1">
      <c r="A456" s="532"/>
      <c r="B456" s="530" t="s">
        <v>495</v>
      </c>
      <c r="C456" s="320"/>
      <c r="D456" s="290"/>
      <c r="E456" s="289"/>
      <c r="F456" s="289"/>
      <c r="G456" s="289"/>
      <c r="H456" s="289"/>
      <c r="I456" s="289"/>
      <c r="J456" s="289"/>
      <c r="K456" s="289"/>
      <c r="L456" s="289"/>
      <c r="M456" s="289"/>
      <c r="N456" s="290"/>
      <c r="O456" s="289"/>
      <c r="P456" s="289"/>
      <c r="Q456" s="289"/>
      <c r="R456" s="289"/>
      <c r="S456" s="289"/>
      <c r="T456" s="289"/>
      <c r="U456" s="289"/>
      <c r="V456" s="289"/>
      <c r="W456" s="289"/>
      <c r="X456" s="289"/>
      <c r="Y456" s="414"/>
      <c r="Z456" s="414"/>
      <c r="AA456" s="414"/>
      <c r="AB456" s="414"/>
      <c r="AC456" s="414"/>
      <c r="AD456" s="414"/>
      <c r="AE456" s="414"/>
      <c r="AF456" s="414"/>
      <c r="AG456" s="414"/>
      <c r="AH456" s="414"/>
      <c r="AI456" s="414"/>
      <c r="AJ456" s="414"/>
      <c r="AK456" s="414"/>
      <c r="AL456" s="414"/>
      <c r="AM456" s="292"/>
    </row>
    <row r="457" spans="1:40" outlineLevel="1">
      <c r="A457" s="532">
        <v>17</v>
      </c>
      <c r="B457" s="428" t="s">
        <v>112</v>
      </c>
      <c r="C457" s="291" t="s">
        <v>25</v>
      </c>
      <c r="D457" s="295"/>
      <c r="E457" s="295"/>
      <c r="F457" s="295"/>
      <c r="G457" s="295"/>
      <c r="H457" s="295"/>
      <c r="I457" s="295"/>
      <c r="J457" s="295"/>
      <c r="K457" s="295"/>
      <c r="L457" s="295"/>
      <c r="M457" s="295"/>
      <c r="N457" s="295">
        <v>12</v>
      </c>
      <c r="O457" s="295"/>
      <c r="P457" s="295"/>
      <c r="Q457" s="295"/>
      <c r="R457" s="295"/>
      <c r="S457" s="295"/>
      <c r="T457" s="295"/>
      <c r="U457" s="295"/>
      <c r="V457" s="295"/>
      <c r="W457" s="295"/>
      <c r="X457" s="295"/>
      <c r="Y457" s="426"/>
      <c r="Z457" s="410"/>
      <c r="AA457" s="410"/>
      <c r="AB457" s="410"/>
      <c r="AC457" s="410"/>
      <c r="AD457" s="410"/>
      <c r="AE457" s="410"/>
      <c r="AF457" s="415"/>
      <c r="AG457" s="415"/>
      <c r="AH457" s="415"/>
      <c r="AI457" s="415"/>
      <c r="AJ457" s="415"/>
      <c r="AK457" s="415"/>
      <c r="AL457" s="415"/>
      <c r="AM457" s="296">
        <f>SUM(Y457:AL457)</f>
        <v>0</v>
      </c>
    </row>
    <row r="458" spans="1:40" outlineLevel="1">
      <c r="A458" s="532"/>
      <c r="B458" s="431" t="s">
        <v>308</v>
      </c>
      <c r="C458" s="291" t="s">
        <v>163</v>
      </c>
      <c r="D458" s="295"/>
      <c r="E458" s="295"/>
      <c r="F458" s="295"/>
      <c r="G458" s="295"/>
      <c r="H458" s="295"/>
      <c r="I458" s="295"/>
      <c r="J458" s="295"/>
      <c r="K458" s="295"/>
      <c r="L458" s="295"/>
      <c r="M458" s="295"/>
      <c r="N458" s="295">
        <f>N457</f>
        <v>12</v>
      </c>
      <c r="O458" s="295"/>
      <c r="P458" s="295"/>
      <c r="Q458" s="295"/>
      <c r="R458" s="295"/>
      <c r="S458" s="295"/>
      <c r="T458" s="295"/>
      <c r="U458" s="295"/>
      <c r="V458" s="295"/>
      <c r="W458" s="295"/>
      <c r="X458" s="295"/>
      <c r="Y458" s="411">
        <f>Y457</f>
        <v>0</v>
      </c>
      <c r="Z458" s="411">
        <f t="shared" ref="Z458:AL458" si="1317">Z457</f>
        <v>0</v>
      </c>
      <c r="AA458" s="411">
        <f t="shared" si="1317"/>
        <v>0</v>
      </c>
      <c r="AB458" s="411">
        <f t="shared" si="1317"/>
        <v>0</v>
      </c>
      <c r="AC458" s="411">
        <f t="shared" si="1317"/>
        <v>0</v>
      </c>
      <c r="AD458" s="411">
        <f t="shared" si="1317"/>
        <v>0</v>
      </c>
      <c r="AE458" s="411">
        <f t="shared" si="1317"/>
        <v>0</v>
      </c>
      <c r="AF458" s="411">
        <f t="shared" si="1317"/>
        <v>0</v>
      </c>
      <c r="AG458" s="411">
        <f t="shared" si="1317"/>
        <v>0</v>
      </c>
      <c r="AH458" s="411">
        <f t="shared" si="1317"/>
        <v>0</v>
      </c>
      <c r="AI458" s="411">
        <f t="shared" si="1317"/>
        <v>0</v>
      </c>
      <c r="AJ458" s="411">
        <f t="shared" si="1317"/>
        <v>0</v>
      </c>
      <c r="AK458" s="411">
        <f t="shared" si="1317"/>
        <v>0</v>
      </c>
      <c r="AL458" s="411">
        <f t="shared" si="1317"/>
        <v>0</v>
      </c>
      <c r="AM458" s="306"/>
    </row>
    <row r="459" spans="1:40" outlineLevel="1">
      <c r="A459" s="532"/>
      <c r="B459" s="431"/>
      <c r="C459" s="291"/>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22"/>
      <c r="Z459" s="425"/>
      <c r="AA459" s="425"/>
      <c r="AB459" s="425"/>
      <c r="AC459" s="425"/>
      <c r="AD459" s="425"/>
      <c r="AE459" s="425"/>
      <c r="AF459" s="425"/>
      <c r="AG459" s="425"/>
      <c r="AH459" s="425"/>
      <c r="AI459" s="425"/>
      <c r="AJ459" s="425"/>
      <c r="AK459" s="425"/>
      <c r="AL459" s="425"/>
      <c r="AM459" s="306"/>
    </row>
    <row r="460" spans="1:40" outlineLevel="1">
      <c r="A460" s="532">
        <v>18</v>
      </c>
      <c r="B460" s="428" t="s">
        <v>109</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6"/>
      <c r="Z460" s="410"/>
      <c r="AA460" s="410"/>
      <c r="AB460" s="410"/>
      <c r="AC460" s="410"/>
      <c r="AD460" s="410"/>
      <c r="AE460" s="410"/>
      <c r="AF460" s="415"/>
      <c r="AG460" s="415"/>
      <c r="AH460" s="415"/>
      <c r="AI460" s="415"/>
      <c r="AJ460" s="415"/>
      <c r="AK460" s="415"/>
      <c r="AL460" s="415"/>
      <c r="AM460" s="296">
        <f>SUM(Y460:AL460)</f>
        <v>0</v>
      </c>
    </row>
    <row r="461" spans="1:40" outlineLevel="1">
      <c r="A461" s="532"/>
      <c r="B461" s="431"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1">
        <f>Y460</f>
        <v>0</v>
      </c>
      <c r="Z461" s="411">
        <f t="shared" ref="Z461:AL461" si="1318">Z460</f>
        <v>0</v>
      </c>
      <c r="AA461" s="411">
        <f t="shared" si="1318"/>
        <v>0</v>
      </c>
      <c r="AB461" s="411">
        <f t="shared" si="1318"/>
        <v>0</v>
      </c>
      <c r="AC461" s="411">
        <f t="shared" si="1318"/>
        <v>0</v>
      </c>
      <c r="AD461" s="411">
        <f t="shared" si="1318"/>
        <v>0</v>
      </c>
      <c r="AE461" s="411">
        <f t="shared" si="1318"/>
        <v>0</v>
      </c>
      <c r="AF461" s="411">
        <f t="shared" si="1318"/>
        <v>0</v>
      </c>
      <c r="AG461" s="411">
        <f t="shared" si="1318"/>
        <v>0</v>
      </c>
      <c r="AH461" s="411">
        <f t="shared" si="1318"/>
        <v>0</v>
      </c>
      <c r="AI461" s="411">
        <f t="shared" si="1318"/>
        <v>0</v>
      </c>
      <c r="AJ461" s="411">
        <f t="shared" si="1318"/>
        <v>0</v>
      </c>
      <c r="AK461" s="411">
        <f t="shared" si="1318"/>
        <v>0</v>
      </c>
      <c r="AL461" s="411">
        <f t="shared" si="1318"/>
        <v>0</v>
      </c>
      <c r="AM461" s="306"/>
    </row>
    <row r="462" spans="1:40" outlineLevel="1">
      <c r="A462" s="532"/>
      <c r="B462" s="430"/>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423"/>
      <c r="Z462" s="424"/>
      <c r="AA462" s="424"/>
      <c r="AB462" s="424"/>
      <c r="AC462" s="424"/>
      <c r="AD462" s="424"/>
      <c r="AE462" s="424"/>
      <c r="AF462" s="424"/>
      <c r="AG462" s="424"/>
      <c r="AH462" s="424"/>
      <c r="AI462" s="424"/>
      <c r="AJ462" s="424"/>
      <c r="AK462" s="424"/>
      <c r="AL462" s="424"/>
      <c r="AM462" s="297"/>
    </row>
    <row r="463" spans="1:40" outlineLevel="1">
      <c r="A463" s="532">
        <v>19</v>
      </c>
      <c r="B463" s="428" t="s">
        <v>111</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6"/>
      <c r="Z463" s="410"/>
      <c r="AA463" s="410"/>
      <c r="AB463" s="410"/>
      <c r="AC463" s="410"/>
      <c r="AD463" s="410"/>
      <c r="AE463" s="410"/>
      <c r="AF463" s="415"/>
      <c r="AG463" s="415"/>
      <c r="AH463" s="415"/>
      <c r="AI463" s="415"/>
      <c r="AJ463" s="415"/>
      <c r="AK463" s="415"/>
      <c r="AL463" s="415"/>
      <c r="AM463" s="296">
        <f>SUM(Y463:AL463)</f>
        <v>0</v>
      </c>
    </row>
    <row r="464" spans="1:40" outlineLevel="1">
      <c r="A464" s="532"/>
      <c r="B464" s="431"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1">
        <f>Y463</f>
        <v>0</v>
      </c>
      <c r="Z464" s="411">
        <f t="shared" ref="Z464:AL464" si="1319">Z463</f>
        <v>0</v>
      </c>
      <c r="AA464" s="411">
        <f t="shared" si="1319"/>
        <v>0</v>
      </c>
      <c r="AB464" s="411">
        <f t="shared" si="1319"/>
        <v>0</v>
      </c>
      <c r="AC464" s="411">
        <f t="shared" si="1319"/>
        <v>0</v>
      </c>
      <c r="AD464" s="411">
        <f t="shared" si="1319"/>
        <v>0</v>
      </c>
      <c r="AE464" s="411">
        <f t="shared" si="1319"/>
        <v>0</v>
      </c>
      <c r="AF464" s="411">
        <f t="shared" si="1319"/>
        <v>0</v>
      </c>
      <c r="AG464" s="411">
        <f t="shared" si="1319"/>
        <v>0</v>
      </c>
      <c r="AH464" s="411">
        <f t="shared" si="1319"/>
        <v>0</v>
      </c>
      <c r="AI464" s="411">
        <f t="shared" si="1319"/>
        <v>0</v>
      </c>
      <c r="AJ464" s="411">
        <f t="shared" si="1319"/>
        <v>0</v>
      </c>
      <c r="AK464" s="411">
        <f t="shared" si="1319"/>
        <v>0</v>
      </c>
      <c r="AL464" s="411">
        <f t="shared" si="1319"/>
        <v>0</v>
      </c>
      <c r="AM464" s="297"/>
    </row>
    <row r="465" spans="1:39" outlineLevel="1">
      <c r="A465" s="532"/>
      <c r="B465" s="430"/>
      <c r="C465" s="291"/>
      <c r="D465" s="291"/>
      <c r="E465" s="291"/>
      <c r="F465" s="291"/>
      <c r="G465" s="291"/>
      <c r="H465" s="291"/>
      <c r="I465" s="291"/>
      <c r="J465" s="291"/>
      <c r="K465" s="291"/>
      <c r="L465" s="291"/>
      <c r="M465" s="291"/>
      <c r="N465" s="291"/>
      <c r="O465" s="291"/>
      <c r="P465" s="291"/>
      <c r="Q465" s="291"/>
      <c r="R465" s="291"/>
      <c r="S465" s="291"/>
      <c r="T465" s="291"/>
      <c r="U465" s="291"/>
      <c r="V465" s="291"/>
      <c r="W465" s="291"/>
      <c r="X465" s="291"/>
      <c r="Y465" s="412"/>
      <c r="Z465" s="412"/>
      <c r="AA465" s="412"/>
      <c r="AB465" s="412"/>
      <c r="AC465" s="412"/>
      <c r="AD465" s="412"/>
      <c r="AE465" s="412"/>
      <c r="AF465" s="412"/>
      <c r="AG465" s="412"/>
      <c r="AH465" s="412"/>
      <c r="AI465" s="412"/>
      <c r="AJ465" s="412"/>
      <c r="AK465" s="412"/>
      <c r="AL465" s="412"/>
      <c r="AM465" s="306"/>
    </row>
    <row r="466" spans="1:39" outlineLevel="1">
      <c r="A466" s="532">
        <v>20</v>
      </c>
      <c r="B466" s="428" t="s">
        <v>110</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6"/>
      <c r="Z466" s="410"/>
      <c r="AA466" s="410"/>
      <c r="AB466" s="410"/>
      <c r="AC466" s="410"/>
      <c r="AD466" s="410"/>
      <c r="AE466" s="410"/>
      <c r="AF466" s="415"/>
      <c r="AG466" s="415"/>
      <c r="AH466" s="415"/>
      <c r="AI466" s="415"/>
      <c r="AJ466" s="415"/>
      <c r="AK466" s="415"/>
      <c r="AL466" s="415"/>
      <c r="AM466" s="296">
        <f>SUM(Y466:AL466)</f>
        <v>0</v>
      </c>
    </row>
    <row r="467" spans="1:39" outlineLevel="1">
      <c r="A467" s="532"/>
      <c r="B467" s="431"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1">
        <f t="shared" ref="Y467:AL467" si="1320">Y466</f>
        <v>0</v>
      </c>
      <c r="Z467" s="411">
        <f t="shared" si="1320"/>
        <v>0</v>
      </c>
      <c r="AA467" s="411">
        <f t="shared" si="1320"/>
        <v>0</v>
      </c>
      <c r="AB467" s="411">
        <f t="shared" si="1320"/>
        <v>0</v>
      </c>
      <c r="AC467" s="411">
        <f t="shared" si="1320"/>
        <v>0</v>
      </c>
      <c r="AD467" s="411">
        <f t="shared" si="1320"/>
        <v>0</v>
      </c>
      <c r="AE467" s="411">
        <f t="shared" si="1320"/>
        <v>0</v>
      </c>
      <c r="AF467" s="411">
        <f t="shared" si="1320"/>
        <v>0</v>
      </c>
      <c r="AG467" s="411">
        <f t="shared" si="1320"/>
        <v>0</v>
      </c>
      <c r="AH467" s="411">
        <f t="shared" si="1320"/>
        <v>0</v>
      </c>
      <c r="AI467" s="411">
        <f t="shared" si="1320"/>
        <v>0</v>
      </c>
      <c r="AJ467" s="411">
        <f t="shared" si="1320"/>
        <v>0</v>
      </c>
      <c r="AK467" s="411">
        <f t="shared" si="1320"/>
        <v>0</v>
      </c>
      <c r="AL467" s="411">
        <f t="shared" si="1320"/>
        <v>0</v>
      </c>
      <c r="AM467" s="306"/>
    </row>
    <row r="468" spans="1:39" ht="15.75" outlineLevel="1">
      <c r="A468" s="532"/>
      <c r="B468" s="531"/>
      <c r="C468" s="300"/>
      <c r="D468" s="291"/>
      <c r="E468" s="291"/>
      <c r="F468" s="291"/>
      <c r="G468" s="291"/>
      <c r="H468" s="291"/>
      <c r="I468" s="291"/>
      <c r="J468" s="291"/>
      <c r="K468" s="291"/>
      <c r="L468" s="291"/>
      <c r="M468" s="291"/>
      <c r="N468" s="300"/>
      <c r="O468" s="291"/>
      <c r="P468" s="291"/>
      <c r="Q468" s="291"/>
      <c r="R468" s="291"/>
      <c r="S468" s="291"/>
      <c r="T468" s="291"/>
      <c r="U468" s="291"/>
      <c r="V468" s="291"/>
      <c r="W468" s="291"/>
      <c r="X468" s="291"/>
      <c r="Y468" s="412"/>
      <c r="Z468" s="412"/>
      <c r="AA468" s="412"/>
      <c r="AB468" s="412"/>
      <c r="AC468" s="412"/>
      <c r="AD468" s="412"/>
      <c r="AE468" s="412"/>
      <c r="AF468" s="412"/>
      <c r="AG468" s="412"/>
      <c r="AH468" s="412"/>
      <c r="AI468" s="412"/>
      <c r="AJ468" s="412"/>
      <c r="AK468" s="412"/>
      <c r="AL468" s="412"/>
      <c r="AM468" s="306"/>
    </row>
    <row r="469" spans="1:39" ht="15.75" outlineLevel="1">
      <c r="A469" s="532"/>
      <c r="B469" s="524" t="s">
        <v>502</v>
      </c>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422"/>
      <c r="Z469" s="425"/>
      <c r="AA469" s="425"/>
      <c r="AB469" s="425"/>
      <c r="AC469" s="425"/>
      <c r="AD469" s="425"/>
      <c r="AE469" s="425"/>
      <c r="AF469" s="425"/>
      <c r="AG469" s="425"/>
      <c r="AH469" s="425"/>
      <c r="AI469" s="425"/>
      <c r="AJ469" s="425"/>
      <c r="AK469" s="425"/>
      <c r="AL469" s="425"/>
      <c r="AM469" s="306"/>
    </row>
    <row r="470" spans="1:39" ht="15.75" outlineLevel="1">
      <c r="A470" s="532"/>
      <c r="B470" s="504" t="s">
        <v>498</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outlineLevel="1">
      <c r="A471" s="532">
        <v>21</v>
      </c>
      <c r="B471" s="428" t="s">
        <v>113</v>
      </c>
      <c r="C471" s="291" t="s">
        <v>25</v>
      </c>
      <c r="D471" s="295">
        <f>'7.  Persistence Report'!AW112</f>
        <v>884204</v>
      </c>
      <c r="E471" s="295">
        <f>'7.  Persistence Report'!AX112</f>
        <v>711281</v>
      </c>
      <c r="F471" s="295">
        <f>'7.  Persistence Report'!AY112</f>
        <v>711281</v>
      </c>
      <c r="G471" s="295">
        <f>'7.  Persistence Report'!AZ112</f>
        <v>711281</v>
      </c>
      <c r="H471" s="295">
        <f>'7.  Persistence Report'!BA112</f>
        <v>711281</v>
      </c>
      <c r="I471" s="295">
        <f>'7.  Persistence Report'!BB112</f>
        <v>711281</v>
      </c>
      <c r="J471" s="295">
        <f>'7.  Persistence Report'!BC112</f>
        <v>711281</v>
      </c>
      <c r="K471" s="295">
        <f>'7.  Persistence Report'!BD112</f>
        <v>711275</v>
      </c>
      <c r="L471" s="295">
        <f>'7.  Persistence Report'!BE112</f>
        <v>711275</v>
      </c>
      <c r="M471" s="295">
        <f>'7.  Persistence Report'!BF112</f>
        <v>709575</v>
      </c>
      <c r="N471" s="291"/>
      <c r="O471" s="295">
        <f>'7.  Persistence Report'!R112</f>
        <v>61</v>
      </c>
      <c r="P471" s="295">
        <f>'7.  Persistence Report'!S112</f>
        <v>50</v>
      </c>
      <c r="Q471" s="295">
        <f>'7.  Persistence Report'!T112</f>
        <v>50</v>
      </c>
      <c r="R471" s="295">
        <f>'7.  Persistence Report'!U112</f>
        <v>50</v>
      </c>
      <c r="S471" s="295">
        <f>'7.  Persistence Report'!V112</f>
        <v>50</v>
      </c>
      <c r="T471" s="295">
        <f>'7.  Persistence Report'!W112</f>
        <v>50</v>
      </c>
      <c r="U471" s="295">
        <f>'7.  Persistence Report'!X112</f>
        <v>50</v>
      </c>
      <c r="V471" s="295">
        <f>'7.  Persistence Report'!Y112</f>
        <v>50</v>
      </c>
      <c r="W471" s="295">
        <f>'7.  Persistence Report'!Z112</f>
        <v>50</v>
      </c>
      <c r="X471" s="295">
        <f>'7.  Persistence Report'!AA112</f>
        <v>50</v>
      </c>
      <c r="Y471" s="410">
        <v>1</v>
      </c>
      <c r="Z471" s="410"/>
      <c r="AA471" s="410"/>
      <c r="AB471" s="410"/>
      <c r="AC471" s="410"/>
      <c r="AD471" s="410"/>
      <c r="AE471" s="410"/>
      <c r="AF471" s="410"/>
      <c r="AG471" s="410"/>
      <c r="AH471" s="410"/>
      <c r="AI471" s="410"/>
      <c r="AJ471" s="410"/>
      <c r="AK471" s="410"/>
      <c r="AL471" s="410"/>
      <c r="AM471" s="296">
        <f>SUM(Y471:AL471)</f>
        <v>1</v>
      </c>
    </row>
    <row r="472" spans="1:39" outlineLevel="1">
      <c r="A472" s="532"/>
      <c r="B472" s="431" t="s">
        <v>308</v>
      </c>
      <c r="C472" s="291" t="s">
        <v>163</v>
      </c>
      <c r="D472" s="295">
        <f>'7.  Persistence Report'!AW136</f>
        <v>1196</v>
      </c>
      <c r="E472" s="295">
        <f>'7.  Persistence Report'!AX136</f>
        <v>1186.432</v>
      </c>
      <c r="F472" s="295">
        <f>'7.  Persistence Report'!AY136</f>
        <v>1186.432</v>
      </c>
      <c r="G472" s="295">
        <f>'7.  Persistence Report'!AZ136</f>
        <v>1186</v>
      </c>
      <c r="H472" s="295">
        <f>'7.  Persistence Report'!BA136</f>
        <v>1186.432</v>
      </c>
      <c r="I472" s="295">
        <f>'7.  Persistence Report'!BB136</f>
        <v>1186.432</v>
      </c>
      <c r="J472" s="295">
        <f>'7.  Persistence Report'!BC136</f>
        <v>0</v>
      </c>
      <c r="K472" s="295">
        <f>'7.  Persistence Report'!BD136</f>
        <v>0</v>
      </c>
      <c r="L472" s="295">
        <f>'7.  Persistence Report'!BE136</f>
        <v>0</v>
      </c>
      <c r="M472" s="295">
        <f>'7.  Persistence Report'!BF136</f>
        <v>0</v>
      </c>
      <c r="N472" s="291"/>
      <c r="O472" s="295">
        <f>'7.  Persistence Report'!R136</f>
        <v>0</v>
      </c>
      <c r="P472" s="295">
        <f>'7.  Persistence Report'!S136</f>
        <v>0</v>
      </c>
      <c r="Q472" s="295">
        <f>'7.  Persistence Report'!T136</f>
        <v>0</v>
      </c>
      <c r="R472" s="295">
        <f>'7.  Persistence Report'!U136</f>
        <v>0</v>
      </c>
      <c r="S472" s="295">
        <f>'7.  Persistence Report'!V136</f>
        <v>0</v>
      </c>
      <c r="T472" s="295">
        <f>'7.  Persistence Report'!W136</f>
        <v>0</v>
      </c>
      <c r="U472" s="295">
        <f>'7.  Persistence Report'!X136</f>
        <v>0</v>
      </c>
      <c r="V472" s="295">
        <f>'7.  Persistence Report'!Y136</f>
        <v>0</v>
      </c>
      <c r="W472" s="295">
        <f>'7.  Persistence Report'!Z136</f>
        <v>0</v>
      </c>
      <c r="X472" s="295">
        <f>'7.  Persistence Report'!AA136</f>
        <v>0</v>
      </c>
      <c r="Y472" s="411">
        <f>Y471</f>
        <v>1</v>
      </c>
      <c r="Z472" s="411">
        <f t="shared" ref="Z472" si="1321">Z471</f>
        <v>0</v>
      </c>
      <c r="AA472" s="411">
        <f t="shared" ref="AA472" si="1322">AA471</f>
        <v>0</v>
      </c>
      <c r="AB472" s="411">
        <f t="shared" ref="AB472" si="1323">AB471</f>
        <v>0</v>
      </c>
      <c r="AC472" s="411">
        <f t="shared" ref="AC472" si="1324">AC471</f>
        <v>0</v>
      </c>
      <c r="AD472" s="411">
        <f t="shared" ref="AD472" si="1325">AD471</f>
        <v>0</v>
      </c>
      <c r="AE472" s="411">
        <f t="shared" ref="AE472" si="1326">AE471</f>
        <v>0</v>
      </c>
      <c r="AF472" s="411">
        <f t="shared" ref="AF472" si="1327">AF471</f>
        <v>0</v>
      </c>
      <c r="AG472" s="411">
        <f t="shared" ref="AG472" si="1328">AG471</f>
        <v>0</v>
      </c>
      <c r="AH472" s="411">
        <f t="shared" ref="AH472" si="1329">AH471</f>
        <v>0</v>
      </c>
      <c r="AI472" s="411">
        <f t="shared" ref="AI472" si="1330">AI471</f>
        <v>0</v>
      </c>
      <c r="AJ472" s="411">
        <f t="shared" ref="AJ472" si="1331">AJ471</f>
        <v>0</v>
      </c>
      <c r="AK472" s="411">
        <f t="shared" ref="AK472" si="1332">AK471</f>
        <v>0</v>
      </c>
      <c r="AL472" s="411">
        <f t="shared" ref="AL472" si="1333">AL471</f>
        <v>0</v>
      </c>
      <c r="AM472" s="306"/>
    </row>
    <row r="473" spans="1:39" outlineLevel="1">
      <c r="A473" s="532"/>
      <c r="B473" s="431"/>
      <c r="C473" s="291"/>
      <c r="D473" s="291"/>
      <c r="E473" s="291"/>
      <c r="F473" s="291"/>
      <c r="G473" s="291"/>
      <c r="H473" s="291"/>
      <c r="I473" s="291"/>
      <c r="J473" s="291"/>
      <c r="K473" s="291"/>
      <c r="L473" s="291"/>
      <c r="M473" s="291"/>
      <c r="N473" s="291"/>
      <c r="O473" s="291"/>
      <c r="P473" s="291"/>
      <c r="Q473" s="291"/>
      <c r="R473" s="291"/>
      <c r="S473" s="291"/>
      <c r="T473" s="291"/>
      <c r="U473" s="291"/>
      <c r="V473" s="291"/>
      <c r="W473" s="291"/>
      <c r="X473" s="291"/>
      <c r="Y473" s="422"/>
      <c r="Z473" s="425"/>
      <c r="AA473" s="425"/>
      <c r="AB473" s="425"/>
      <c r="AC473" s="425"/>
      <c r="AD473" s="425"/>
      <c r="AE473" s="425"/>
      <c r="AF473" s="425"/>
      <c r="AG473" s="425"/>
      <c r="AH473" s="425"/>
      <c r="AI473" s="425"/>
      <c r="AJ473" s="425"/>
      <c r="AK473" s="425"/>
      <c r="AL473" s="425"/>
      <c r="AM473" s="306"/>
    </row>
    <row r="474" spans="1:39" ht="30" outlineLevel="1">
      <c r="A474" s="532">
        <v>22</v>
      </c>
      <c r="B474" s="428" t="s">
        <v>114</v>
      </c>
      <c r="C474" s="291" t="s">
        <v>25</v>
      </c>
      <c r="D474" s="295">
        <f>'7.  Persistence Report'!AW114</f>
        <v>221547</v>
      </c>
      <c r="E474" s="295">
        <f>'7.  Persistence Report'!AX114</f>
        <v>221547</v>
      </c>
      <c r="F474" s="295">
        <f>'7.  Persistence Report'!AY114</f>
        <v>221547</v>
      </c>
      <c r="G474" s="295">
        <f>'7.  Persistence Report'!AZ114</f>
        <v>221547</v>
      </c>
      <c r="H474" s="295">
        <f>'7.  Persistence Report'!BA114</f>
        <v>221547</v>
      </c>
      <c r="I474" s="295">
        <f>'7.  Persistence Report'!BB114</f>
        <v>221547</v>
      </c>
      <c r="J474" s="295">
        <f>'7.  Persistence Report'!BC114</f>
        <v>221547</v>
      </c>
      <c r="K474" s="295">
        <f>'7.  Persistence Report'!BD114</f>
        <v>221547</v>
      </c>
      <c r="L474" s="295">
        <f>'7.  Persistence Report'!BE114</f>
        <v>221547</v>
      </c>
      <c r="M474" s="295">
        <f>'7.  Persistence Report'!BF114</f>
        <v>221547</v>
      </c>
      <c r="N474" s="291"/>
      <c r="O474" s="295">
        <f>'7.  Persistence Report'!R114</f>
        <v>65</v>
      </c>
      <c r="P474" s="295">
        <f>'7.  Persistence Report'!S114</f>
        <v>65</v>
      </c>
      <c r="Q474" s="295">
        <f>'7.  Persistence Report'!T114</f>
        <v>65</v>
      </c>
      <c r="R474" s="295">
        <f>'7.  Persistence Report'!U114</f>
        <v>65</v>
      </c>
      <c r="S474" s="295">
        <f>'7.  Persistence Report'!V114</f>
        <v>65</v>
      </c>
      <c r="T474" s="295">
        <f>'7.  Persistence Report'!W114</f>
        <v>65</v>
      </c>
      <c r="U474" s="295">
        <f>'7.  Persistence Report'!X114</f>
        <v>65</v>
      </c>
      <c r="V474" s="295">
        <f>'7.  Persistence Report'!Y114</f>
        <v>65</v>
      </c>
      <c r="W474" s="295">
        <f>'7.  Persistence Report'!Z114</f>
        <v>65</v>
      </c>
      <c r="X474" s="295">
        <f>'7.  Persistence Report'!AA114</f>
        <v>65</v>
      </c>
      <c r="Y474" s="410">
        <v>1</v>
      </c>
      <c r="Z474" s="410"/>
      <c r="AA474" s="410"/>
      <c r="AB474" s="410"/>
      <c r="AC474" s="410"/>
      <c r="AD474" s="410"/>
      <c r="AE474" s="410"/>
      <c r="AF474" s="410"/>
      <c r="AG474" s="410"/>
      <c r="AH474" s="410"/>
      <c r="AI474" s="410"/>
      <c r="AJ474" s="410"/>
      <c r="AK474" s="410"/>
      <c r="AL474" s="410"/>
      <c r="AM474" s="296">
        <f>SUM(Y474:AL474)</f>
        <v>1</v>
      </c>
    </row>
    <row r="475" spans="1:39" outlineLevel="1">
      <c r="A475" s="532"/>
      <c r="B475" s="431" t="s">
        <v>308</v>
      </c>
      <c r="C475" s="291" t="s">
        <v>163</v>
      </c>
      <c r="D475" s="295">
        <f>'7.  Persistence Report'!AW137</f>
        <v>22900</v>
      </c>
      <c r="E475" s="295">
        <f>'7.  Persistence Report'!AX137</f>
        <v>22900</v>
      </c>
      <c r="F475" s="295">
        <f>'7.  Persistence Report'!AY137</f>
        <v>22900</v>
      </c>
      <c r="G475" s="295">
        <f>'7.  Persistence Report'!AZ137</f>
        <v>22900</v>
      </c>
      <c r="H475" s="295">
        <f>'7.  Persistence Report'!BA137</f>
        <v>22900</v>
      </c>
      <c r="I475" s="295">
        <f>'7.  Persistence Report'!BB137</f>
        <v>22900</v>
      </c>
      <c r="J475" s="295">
        <f>'7.  Persistence Report'!BC137</f>
        <v>0</v>
      </c>
      <c r="K475" s="295">
        <f>'7.  Persistence Report'!BD137</f>
        <v>0</v>
      </c>
      <c r="L475" s="295">
        <f>'7.  Persistence Report'!BE137</f>
        <v>0</v>
      </c>
      <c r="M475" s="295">
        <f>'7.  Persistence Report'!BF137</f>
        <v>0</v>
      </c>
      <c r="N475" s="291"/>
      <c r="O475" s="295">
        <f>'7.  Persistence Report'!R137</f>
        <v>0</v>
      </c>
      <c r="P475" s="295">
        <f>'7.  Persistence Report'!S137</f>
        <v>0</v>
      </c>
      <c r="Q475" s="295">
        <f>'7.  Persistence Report'!T137</f>
        <v>0</v>
      </c>
      <c r="R475" s="295">
        <f>'7.  Persistence Report'!U137</f>
        <v>0</v>
      </c>
      <c r="S475" s="295">
        <f>'7.  Persistence Report'!V137</f>
        <v>0</v>
      </c>
      <c r="T475" s="295">
        <f>'7.  Persistence Report'!W137</f>
        <v>0</v>
      </c>
      <c r="U475" s="295">
        <f>'7.  Persistence Report'!X137</f>
        <v>0</v>
      </c>
      <c r="V475" s="295">
        <f>'7.  Persistence Report'!Y137</f>
        <v>0</v>
      </c>
      <c r="W475" s="295">
        <f>'7.  Persistence Report'!Z137</f>
        <v>0</v>
      </c>
      <c r="X475" s="295">
        <f>'7.  Persistence Report'!AA137</f>
        <v>0</v>
      </c>
      <c r="Y475" s="411">
        <f>Y474</f>
        <v>1</v>
      </c>
      <c r="Z475" s="411">
        <f t="shared" ref="Z475" si="1334">Z474</f>
        <v>0</v>
      </c>
      <c r="AA475" s="411">
        <f t="shared" ref="AA475" si="1335">AA474</f>
        <v>0</v>
      </c>
      <c r="AB475" s="411">
        <f t="shared" ref="AB475" si="1336">AB474</f>
        <v>0</v>
      </c>
      <c r="AC475" s="411">
        <f t="shared" ref="AC475" si="1337">AC474</f>
        <v>0</v>
      </c>
      <c r="AD475" s="411">
        <f t="shared" ref="AD475" si="1338">AD474</f>
        <v>0</v>
      </c>
      <c r="AE475" s="411">
        <f t="shared" ref="AE475" si="1339">AE474</f>
        <v>0</v>
      </c>
      <c r="AF475" s="411">
        <f t="shared" ref="AF475" si="1340">AF474</f>
        <v>0</v>
      </c>
      <c r="AG475" s="411">
        <f t="shared" ref="AG475" si="1341">AG474</f>
        <v>0</v>
      </c>
      <c r="AH475" s="411">
        <f t="shared" ref="AH475" si="1342">AH474</f>
        <v>0</v>
      </c>
      <c r="AI475" s="411">
        <f t="shared" ref="AI475" si="1343">AI474</f>
        <v>0</v>
      </c>
      <c r="AJ475" s="411">
        <f t="shared" ref="AJ475" si="1344">AJ474</f>
        <v>0</v>
      </c>
      <c r="AK475" s="411">
        <f t="shared" ref="AK475" si="1345">AK474</f>
        <v>0</v>
      </c>
      <c r="AL475" s="411">
        <f t="shared" ref="AL475" si="1346">AL474</f>
        <v>0</v>
      </c>
      <c r="AM475" s="306"/>
    </row>
    <row r="476" spans="1:39" outlineLevel="1">
      <c r="A476" s="532"/>
      <c r="B476" s="431"/>
      <c r="C476" s="291"/>
      <c r="D476" s="291"/>
      <c r="E476" s="291"/>
      <c r="F476" s="291"/>
      <c r="G476" s="291"/>
      <c r="H476" s="291"/>
      <c r="I476" s="291"/>
      <c r="J476" s="291"/>
      <c r="K476" s="291"/>
      <c r="L476" s="291"/>
      <c r="M476" s="291"/>
      <c r="N476" s="291"/>
      <c r="O476" s="291"/>
      <c r="P476" s="291"/>
      <c r="Q476" s="291"/>
      <c r="R476" s="291"/>
      <c r="S476" s="291"/>
      <c r="T476" s="291"/>
      <c r="U476" s="291"/>
      <c r="V476" s="291"/>
      <c r="W476" s="291"/>
      <c r="X476" s="291"/>
      <c r="Y476" s="422"/>
      <c r="Z476" s="425"/>
      <c r="AA476" s="425"/>
      <c r="AB476" s="425"/>
      <c r="AC476" s="425"/>
      <c r="AD476" s="425"/>
      <c r="AE476" s="425"/>
      <c r="AF476" s="425"/>
      <c r="AG476" s="425"/>
      <c r="AH476" s="425"/>
      <c r="AI476" s="425"/>
      <c r="AJ476" s="425"/>
      <c r="AK476" s="425"/>
      <c r="AL476" s="425"/>
      <c r="AM476" s="306"/>
    </row>
    <row r="477" spans="1:39" ht="30" outlineLevel="1">
      <c r="A477" s="532">
        <v>23</v>
      </c>
      <c r="B477" s="428" t="s">
        <v>115</v>
      </c>
      <c r="C477" s="291" t="s">
        <v>25</v>
      </c>
      <c r="D477" s="295"/>
      <c r="E477" s="295"/>
      <c r="F477" s="295"/>
      <c r="G477" s="295"/>
      <c r="H477" s="295"/>
      <c r="I477" s="295"/>
      <c r="J477" s="295"/>
      <c r="K477" s="295"/>
      <c r="L477" s="295"/>
      <c r="M477" s="295"/>
      <c r="N477" s="291"/>
      <c r="O477" s="295"/>
      <c r="P477" s="295"/>
      <c r="Q477" s="295"/>
      <c r="R477" s="295"/>
      <c r="S477" s="295"/>
      <c r="T477" s="295"/>
      <c r="U477" s="295"/>
      <c r="V477" s="295"/>
      <c r="W477" s="295"/>
      <c r="X477" s="295"/>
      <c r="Y477" s="410"/>
      <c r="Z477" s="410"/>
      <c r="AA477" s="410"/>
      <c r="AB477" s="410"/>
      <c r="AC477" s="410"/>
      <c r="AD477" s="410"/>
      <c r="AE477" s="410"/>
      <c r="AF477" s="410"/>
      <c r="AG477" s="410"/>
      <c r="AH477" s="410"/>
      <c r="AI477" s="410"/>
      <c r="AJ477" s="410"/>
      <c r="AK477" s="410"/>
      <c r="AL477" s="410"/>
      <c r="AM477" s="296">
        <f>SUM(Y477:AL477)</f>
        <v>0</v>
      </c>
    </row>
    <row r="478" spans="1:39" outlineLevel="1">
      <c r="A478" s="532"/>
      <c r="B478" s="431" t="s">
        <v>308</v>
      </c>
      <c r="C478" s="291" t="s">
        <v>163</v>
      </c>
      <c r="D478" s="295"/>
      <c r="E478" s="295"/>
      <c r="F478" s="295"/>
      <c r="G478" s="295"/>
      <c r="H478" s="295"/>
      <c r="I478" s="295"/>
      <c r="J478" s="295"/>
      <c r="K478" s="295"/>
      <c r="L478" s="295"/>
      <c r="M478" s="295"/>
      <c r="N478" s="291"/>
      <c r="O478" s="295"/>
      <c r="P478" s="295"/>
      <c r="Q478" s="295"/>
      <c r="R478" s="295"/>
      <c r="S478" s="295"/>
      <c r="T478" s="295"/>
      <c r="U478" s="295"/>
      <c r="V478" s="295"/>
      <c r="W478" s="295"/>
      <c r="X478" s="295"/>
      <c r="Y478" s="411">
        <f>Y477</f>
        <v>0</v>
      </c>
      <c r="Z478" s="411">
        <f t="shared" ref="Z478" si="1347">Z477</f>
        <v>0</v>
      </c>
      <c r="AA478" s="411">
        <f t="shared" ref="AA478" si="1348">AA477</f>
        <v>0</v>
      </c>
      <c r="AB478" s="411">
        <f t="shared" ref="AB478" si="1349">AB477</f>
        <v>0</v>
      </c>
      <c r="AC478" s="411">
        <f t="shared" ref="AC478" si="1350">AC477</f>
        <v>0</v>
      </c>
      <c r="AD478" s="411">
        <f t="shared" ref="AD478" si="1351">AD477</f>
        <v>0</v>
      </c>
      <c r="AE478" s="411">
        <f t="shared" ref="AE478" si="1352">AE477</f>
        <v>0</v>
      </c>
      <c r="AF478" s="411">
        <f t="shared" ref="AF478" si="1353">AF477</f>
        <v>0</v>
      </c>
      <c r="AG478" s="411">
        <f t="shared" ref="AG478" si="1354">AG477</f>
        <v>0</v>
      </c>
      <c r="AH478" s="411">
        <f t="shared" ref="AH478" si="1355">AH477</f>
        <v>0</v>
      </c>
      <c r="AI478" s="411">
        <f t="shared" ref="AI478" si="1356">AI477</f>
        <v>0</v>
      </c>
      <c r="AJ478" s="411">
        <f t="shared" ref="AJ478" si="1357">AJ477</f>
        <v>0</v>
      </c>
      <c r="AK478" s="411">
        <f t="shared" ref="AK478" si="1358">AK477</f>
        <v>0</v>
      </c>
      <c r="AL478" s="411">
        <f t="shared" ref="AL478" si="1359">AL477</f>
        <v>0</v>
      </c>
      <c r="AM478" s="306"/>
    </row>
    <row r="479" spans="1:39" outlineLevel="1">
      <c r="A479" s="532"/>
      <c r="B479" s="430"/>
      <c r="C479" s="291"/>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22"/>
      <c r="Z479" s="425"/>
      <c r="AA479" s="425"/>
      <c r="AB479" s="425"/>
      <c r="AC479" s="425"/>
      <c r="AD479" s="425"/>
      <c r="AE479" s="425"/>
      <c r="AF479" s="425"/>
      <c r="AG479" s="425"/>
      <c r="AH479" s="425"/>
      <c r="AI479" s="425"/>
      <c r="AJ479" s="425"/>
      <c r="AK479" s="425"/>
      <c r="AL479" s="425"/>
      <c r="AM479" s="306"/>
    </row>
    <row r="480" spans="1:39" ht="16.5" customHeight="1" outlineLevel="1">
      <c r="A480" s="532">
        <v>24</v>
      </c>
      <c r="B480" s="428" t="s">
        <v>116</v>
      </c>
      <c r="C480" s="291" t="s">
        <v>25</v>
      </c>
      <c r="D480" s="295"/>
      <c r="E480" s="295"/>
      <c r="F480" s="295"/>
      <c r="G480" s="295"/>
      <c r="H480" s="295"/>
      <c r="I480" s="295"/>
      <c r="J480" s="295"/>
      <c r="K480" s="295"/>
      <c r="L480" s="295"/>
      <c r="M480" s="295"/>
      <c r="N480" s="291"/>
      <c r="O480" s="295"/>
      <c r="P480" s="295"/>
      <c r="Q480" s="295"/>
      <c r="R480" s="295"/>
      <c r="S480" s="295"/>
      <c r="T480" s="295"/>
      <c r="U480" s="295"/>
      <c r="V480" s="295"/>
      <c r="W480" s="295"/>
      <c r="X480" s="295"/>
      <c r="Y480" s="410"/>
      <c r="Z480" s="410"/>
      <c r="AA480" s="410"/>
      <c r="AB480" s="410"/>
      <c r="AC480" s="410"/>
      <c r="AD480" s="410"/>
      <c r="AE480" s="410"/>
      <c r="AF480" s="410"/>
      <c r="AG480" s="410"/>
      <c r="AH480" s="410"/>
      <c r="AI480" s="410"/>
      <c r="AJ480" s="410"/>
      <c r="AK480" s="410"/>
      <c r="AL480" s="410"/>
      <c r="AM480" s="296">
        <f>SUM(Y480:AL480)</f>
        <v>0</v>
      </c>
    </row>
    <row r="481" spans="1:39" outlineLevel="1">
      <c r="A481" s="532"/>
      <c r="B481" s="431" t="s">
        <v>308</v>
      </c>
      <c r="C481" s="291" t="s">
        <v>163</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1">
        <f>Y480</f>
        <v>0</v>
      </c>
      <c r="Z481" s="411">
        <f t="shared" ref="Z481" si="1360">Z480</f>
        <v>0</v>
      </c>
      <c r="AA481" s="411">
        <f t="shared" ref="AA481" si="1361">AA480</f>
        <v>0</v>
      </c>
      <c r="AB481" s="411">
        <f t="shared" ref="AB481" si="1362">AB480</f>
        <v>0</v>
      </c>
      <c r="AC481" s="411">
        <f t="shared" ref="AC481" si="1363">AC480</f>
        <v>0</v>
      </c>
      <c r="AD481" s="411">
        <f t="shared" ref="AD481" si="1364">AD480</f>
        <v>0</v>
      </c>
      <c r="AE481" s="411">
        <f t="shared" ref="AE481" si="1365">AE480</f>
        <v>0</v>
      </c>
      <c r="AF481" s="411">
        <f t="shared" ref="AF481" si="1366">AF480</f>
        <v>0</v>
      </c>
      <c r="AG481" s="411">
        <f t="shared" ref="AG481" si="1367">AG480</f>
        <v>0</v>
      </c>
      <c r="AH481" s="411">
        <f t="shared" ref="AH481" si="1368">AH480</f>
        <v>0</v>
      </c>
      <c r="AI481" s="411">
        <f t="shared" ref="AI481" si="1369">AI480</f>
        <v>0</v>
      </c>
      <c r="AJ481" s="411">
        <f t="shared" ref="AJ481" si="1370">AJ480</f>
        <v>0</v>
      </c>
      <c r="AK481" s="411">
        <f t="shared" ref="AK481" si="1371">AK480</f>
        <v>0</v>
      </c>
      <c r="AL481" s="411">
        <f t="shared" ref="AL481" si="1372">AL480</f>
        <v>0</v>
      </c>
      <c r="AM481" s="306"/>
    </row>
    <row r="482" spans="1:39" outlineLevel="1">
      <c r="A482" s="532"/>
      <c r="B482" s="431"/>
      <c r="C482" s="291"/>
      <c r="D482" s="291"/>
      <c r="E482" s="291"/>
      <c r="F482" s="291"/>
      <c r="G482" s="291"/>
      <c r="H482" s="291"/>
      <c r="I482" s="291"/>
      <c r="J482" s="291"/>
      <c r="K482" s="291"/>
      <c r="L482" s="291"/>
      <c r="M482" s="291"/>
      <c r="N482" s="291"/>
      <c r="O482" s="291"/>
      <c r="P482" s="291"/>
      <c r="Q482" s="291"/>
      <c r="R482" s="291"/>
      <c r="S482" s="291"/>
      <c r="T482" s="291"/>
      <c r="U482" s="291"/>
      <c r="V482" s="291"/>
      <c r="W482" s="291"/>
      <c r="X482" s="291"/>
      <c r="Y482" s="412"/>
      <c r="Z482" s="425"/>
      <c r="AA482" s="425"/>
      <c r="AB482" s="425"/>
      <c r="AC482" s="425"/>
      <c r="AD482" s="425"/>
      <c r="AE482" s="425"/>
      <c r="AF482" s="425"/>
      <c r="AG482" s="425"/>
      <c r="AH482" s="425"/>
      <c r="AI482" s="425"/>
      <c r="AJ482" s="425"/>
      <c r="AK482" s="425"/>
      <c r="AL482" s="425"/>
      <c r="AM482" s="306"/>
    </row>
    <row r="483" spans="1:39" ht="15.75" outlineLevel="1">
      <c r="A483" s="532"/>
      <c r="B483" s="504" t="s">
        <v>499</v>
      </c>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outlineLevel="1">
      <c r="A484" s="532">
        <v>25</v>
      </c>
      <c r="B484" s="428" t="s">
        <v>117</v>
      </c>
      <c r="C484" s="291" t="s">
        <v>25</v>
      </c>
      <c r="D484" s="295">
        <f>'7.  Persistence Report'!AW115</f>
        <v>65334</v>
      </c>
      <c r="E484" s="295">
        <f>'7.  Persistence Report'!AX115</f>
        <v>65334</v>
      </c>
      <c r="F484" s="295">
        <f>'7.  Persistence Report'!AY115</f>
        <v>65334</v>
      </c>
      <c r="G484" s="295">
        <f>'7.  Persistence Report'!AZ115</f>
        <v>65334</v>
      </c>
      <c r="H484" s="295">
        <f>'7.  Persistence Report'!BA115</f>
        <v>65334</v>
      </c>
      <c r="I484" s="295">
        <f>'7.  Persistence Report'!BB115</f>
        <v>65334</v>
      </c>
      <c r="J484" s="295">
        <f>'7.  Persistence Report'!BC115</f>
        <v>65334</v>
      </c>
      <c r="K484" s="295">
        <f>'7.  Persistence Report'!BD115</f>
        <v>65334</v>
      </c>
      <c r="L484" s="295">
        <f>'7.  Persistence Report'!BE115</f>
        <v>65334</v>
      </c>
      <c r="M484" s="295">
        <f>'7.  Persistence Report'!BF115</f>
        <v>56427</v>
      </c>
      <c r="N484" s="295">
        <v>12</v>
      </c>
      <c r="O484" s="295">
        <f>'7.  Persistence Report'!R115</f>
        <v>3</v>
      </c>
      <c r="P484" s="295">
        <f>'7.  Persistence Report'!S115</f>
        <v>3</v>
      </c>
      <c r="Q484" s="295">
        <f>'7.  Persistence Report'!T115</f>
        <v>3</v>
      </c>
      <c r="R484" s="295">
        <f>'7.  Persistence Report'!U115</f>
        <v>3</v>
      </c>
      <c r="S484" s="295">
        <f>'7.  Persistence Report'!V115</f>
        <v>3</v>
      </c>
      <c r="T484" s="295">
        <f>'7.  Persistence Report'!W115</f>
        <v>3</v>
      </c>
      <c r="U484" s="295">
        <f>'7.  Persistence Report'!X115</f>
        <v>3</v>
      </c>
      <c r="V484" s="295">
        <f>'7.  Persistence Report'!Y115</f>
        <v>3</v>
      </c>
      <c r="W484" s="295">
        <f>'7.  Persistence Report'!Z115</f>
        <v>3</v>
      </c>
      <c r="X484" s="295">
        <f>'7.  Persistence Report'!AA115</f>
        <v>3</v>
      </c>
      <c r="Y484" s="426"/>
      <c r="Z484" s="410">
        <f>'3-a.  Rate Class Allocations'!G47</f>
        <v>0</v>
      </c>
      <c r="AA484" s="410">
        <f>'3-a.  Rate Class Allocations'!H47</f>
        <v>1</v>
      </c>
      <c r="AB484" s="410"/>
      <c r="AC484" s="410"/>
      <c r="AD484" s="410"/>
      <c r="AE484" s="410"/>
      <c r="AF484" s="415"/>
      <c r="AG484" s="415"/>
      <c r="AH484" s="415"/>
      <c r="AI484" s="415"/>
      <c r="AJ484" s="415"/>
      <c r="AK484" s="415"/>
      <c r="AL484" s="415"/>
      <c r="AM484" s="296">
        <f>SUM(Y484:AL484)</f>
        <v>1</v>
      </c>
    </row>
    <row r="485" spans="1:39" outlineLevel="1">
      <c r="A485" s="532"/>
      <c r="B485" s="431" t="s">
        <v>308</v>
      </c>
      <c r="C485" s="291" t="s">
        <v>163</v>
      </c>
      <c r="D485" s="295"/>
      <c r="E485" s="295"/>
      <c r="F485" s="295"/>
      <c r="G485" s="295"/>
      <c r="H485" s="295"/>
      <c r="I485" s="295"/>
      <c r="J485" s="295"/>
      <c r="K485" s="295"/>
      <c r="L485" s="295"/>
      <c r="M485" s="295"/>
      <c r="N485" s="295">
        <f>N484</f>
        <v>12</v>
      </c>
      <c r="O485" s="295"/>
      <c r="P485" s="295"/>
      <c r="Q485" s="295"/>
      <c r="R485" s="295"/>
      <c r="S485" s="295"/>
      <c r="T485" s="295"/>
      <c r="U485" s="295"/>
      <c r="V485" s="295"/>
      <c r="W485" s="295"/>
      <c r="X485" s="295"/>
      <c r="Y485" s="411">
        <f>Y484</f>
        <v>0</v>
      </c>
      <c r="Z485" s="411">
        <f t="shared" ref="Z485" si="1373">Z484</f>
        <v>0</v>
      </c>
      <c r="AA485" s="411">
        <f t="shared" ref="AA485" si="1374">AA484</f>
        <v>1</v>
      </c>
      <c r="AB485" s="411">
        <f t="shared" ref="AB485" si="1375">AB484</f>
        <v>0</v>
      </c>
      <c r="AC485" s="411">
        <f t="shared" ref="AC485" si="1376">AC484</f>
        <v>0</v>
      </c>
      <c r="AD485" s="411">
        <f t="shared" ref="AD485" si="1377">AD484</f>
        <v>0</v>
      </c>
      <c r="AE485" s="411">
        <f t="shared" ref="AE485" si="1378">AE484</f>
        <v>0</v>
      </c>
      <c r="AF485" s="411">
        <f t="shared" ref="AF485" si="1379">AF484</f>
        <v>0</v>
      </c>
      <c r="AG485" s="411">
        <f t="shared" ref="AG485" si="1380">AG484</f>
        <v>0</v>
      </c>
      <c r="AH485" s="411">
        <f t="shared" ref="AH485" si="1381">AH484</f>
        <v>0</v>
      </c>
      <c r="AI485" s="411">
        <f t="shared" ref="AI485" si="1382">AI484</f>
        <v>0</v>
      </c>
      <c r="AJ485" s="411">
        <f t="shared" ref="AJ485" si="1383">AJ484</f>
        <v>0</v>
      </c>
      <c r="AK485" s="411">
        <f t="shared" ref="AK485" si="1384">AK484</f>
        <v>0</v>
      </c>
      <c r="AL485" s="411">
        <f t="shared" ref="AL485" si="1385">AL484</f>
        <v>0</v>
      </c>
      <c r="AM485" s="306"/>
    </row>
    <row r="486" spans="1:39" outlineLevel="1">
      <c r="A486" s="532"/>
      <c r="B486" s="431"/>
      <c r="C486" s="291"/>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2"/>
      <c r="Z486" s="425"/>
      <c r="AA486" s="425"/>
      <c r="AB486" s="425"/>
      <c r="AC486" s="425"/>
      <c r="AD486" s="425"/>
      <c r="AE486" s="425"/>
      <c r="AF486" s="425"/>
      <c r="AG486" s="425"/>
      <c r="AH486" s="425"/>
      <c r="AI486" s="425"/>
      <c r="AJ486" s="425"/>
      <c r="AK486" s="425"/>
      <c r="AL486" s="425"/>
      <c r="AM486" s="306"/>
    </row>
    <row r="487" spans="1:39" outlineLevel="1">
      <c r="A487" s="532">
        <v>26</v>
      </c>
      <c r="B487" s="428" t="s">
        <v>118</v>
      </c>
      <c r="C487" s="291" t="s">
        <v>25</v>
      </c>
      <c r="D487" s="295">
        <f>'7.  Persistence Report'!AW116</f>
        <v>351527</v>
      </c>
      <c r="E487" s="295">
        <f>'7.  Persistence Report'!AX116</f>
        <v>356983</v>
      </c>
      <c r="F487" s="295">
        <f>'7.  Persistence Report'!AY116</f>
        <v>356983</v>
      </c>
      <c r="G487" s="295">
        <f>'7.  Persistence Report'!AZ116</f>
        <v>356983</v>
      </c>
      <c r="H487" s="295">
        <f>'7.  Persistence Report'!BA116</f>
        <v>356983</v>
      </c>
      <c r="I487" s="295">
        <f>'7.  Persistence Report'!BB116</f>
        <v>256517</v>
      </c>
      <c r="J487" s="295">
        <f>'7.  Persistence Report'!BC116</f>
        <v>256517</v>
      </c>
      <c r="K487" s="295">
        <f>'7.  Persistence Report'!BD116</f>
        <v>256517</v>
      </c>
      <c r="L487" s="295">
        <f>'7.  Persistence Report'!BE116</f>
        <v>256517</v>
      </c>
      <c r="M487" s="295">
        <f>'7.  Persistence Report'!BF116</f>
        <v>256517</v>
      </c>
      <c r="N487" s="295">
        <v>12</v>
      </c>
      <c r="O487" s="295">
        <f>'7.  Persistence Report'!R116</f>
        <v>47</v>
      </c>
      <c r="P487" s="295">
        <f>'7.  Persistence Report'!S116</f>
        <v>48</v>
      </c>
      <c r="Q487" s="295">
        <f>'7.  Persistence Report'!T116</f>
        <v>48</v>
      </c>
      <c r="R487" s="295">
        <f>'7.  Persistence Report'!U116</f>
        <v>48</v>
      </c>
      <c r="S487" s="295">
        <f>'7.  Persistence Report'!V116</f>
        <v>48</v>
      </c>
      <c r="T487" s="295">
        <f>'7.  Persistence Report'!W116</f>
        <v>28</v>
      </c>
      <c r="U487" s="295">
        <f>'7.  Persistence Report'!X116</f>
        <v>28</v>
      </c>
      <c r="V487" s="295">
        <f>'7.  Persistence Report'!Y116</f>
        <v>28</v>
      </c>
      <c r="W487" s="295">
        <f>'7.  Persistence Report'!Z116</f>
        <v>28</v>
      </c>
      <c r="X487" s="295">
        <f>'7.  Persistence Report'!AA116</f>
        <v>28</v>
      </c>
      <c r="Y487" s="426"/>
      <c r="Z487" s="410">
        <f>'3-a.  Rate Class Allocations'!G48</f>
        <v>0.20768934911639089</v>
      </c>
      <c r="AA487" s="410">
        <f>'3-a.  Rate Class Allocations'!H48</f>
        <v>0.79231065088360919</v>
      </c>
      <c r="AB487" s="410"/>
      <c r="AC487" s="410"/>
      <c r="AD487" s="410"/>
      <c r="AE487" s="410"/>
      <c r="AF487" s="415"/>
      <c r="AG487" s="415"/>
      <c r="AH487" s="415"/>
      <c r="AI487" s="415"/>
      <c r="AJ487" s="415"/>
      <c r="AK487" s="415"/>
      <c r="AL487" s="415"/>
      <c r="AM487" s="296">
        <f>SUM(Y487:AL487)</f>
        <v>1</v>
      </c>
    </row>
    <row r="488" spans="1:39" outlineLevel="1">
      <c r="A488" s="532"/>
      <c r="B488" s="431" t="s">
        <v>308</v>
      </c>
      <c r="C488" s="291" t="s">
        <v>163</v>
      </c>
      <c r="D488" s="295">
        <f>'7.  Persistence Report'!AW138</f>
        <v>49447</v>
      </c>
      <c r="E488" s="295">
        <f>'7.  Persistence Report'!AX138</f>
        <v>49447</v>
      </c>
      <c r="F488" s="295">
        <f>'7.  Persistence Report'!AY138</f>
        <v>49202</v>
      </c>
      <c r="G488" s="295">
        <f>'7.  Persistence Report'!AZ138</f>
        <v>49202</v>
      </c>
      <c r="H488" s="295">
        <f>'7.  Persistence Report'!BA138</f>
        <v>49199.764999999999</v>
      </c>
      <c r="I488" s="295">
        <f>'7.  Persistence Report'!BB138</f>
        <v>49199.764999999999</v>
      </c>
      <c r="J488" s="295">
        <f>'7.  Persistence Report'!BC138</f>
        <v>0</v>
      </c>
      <c r="K488" s="295">
        <f>'7.  Persistence Report'!BD138</f>
        <v>0</v>
      </c>
      <c r="L488" s="295">
        <f>'7.  Persistence Report'!BE138</f>
        <v>0</v>
      </c>
      <c r="M488" s="295">
        <f>'7.  Persistence Report'!BF138</f>
        <v>0</v>
      </c>
      <c r="N488" s="295">
        <f>N487</f>
        <v>12</v>
      </c>
      <c r="O488" s="295">
        <f>'7.  Persistence Report'!R138</f>
        <v>5.3634256478565625</v>
      </c>
      <c r="P488" s="295">
        <f>'7.  Persistence Report'!S138</f>
        <v>5.398621602974143</v>
      </c>
      <c r="Q488" s="295">
        <f>'7.  Persistence Report'!T138</f>
        <v>5.3363053657984958</v>
      </c>
      <c r="R488" s="295">
        <f>'7.  Persistence Report'!U138</f>
        <v>5.3363053657984958</v>
      </c>
      <c r="S488" s="295">
        <f>'7.  Persistence Report'!V138</f>
        <v>5.336062964219443</v>
      </c>
      <c r="T488" s="295">
        <f>'7.  Persistence Report'!W138</f>
        <v>5.0932979630396469</v>
      </c>
      <c r="U488" s="295">
        <f>'7.  Persistence Report'!X138</f>
        <v>0</v>
      </c>
      <c r="V488" s="295">
        <f>'7.  Persistence Report'!Y138</f>
        <v>0</v>
      </c>
      <c r="W488" s="295">
        <f>'7.  Persistence Report'!Z138</f>
        <v>0</v>
      </c>
      <c r="X488" s="295">
        <f>'7.  Persistence Report'!AA138</f>
        <v>0</v>
      </c>
      <c r="Y488" s="411">
        <f>Y487</f>
        <v>0</v>
      </c>
      <c r="Z488" s="411">
        <f t="shared" ref="Z488" si="1386">Z487</f>
        <v>0.20768934911639089</v>
      </c>
      <c r="AA488" s="411">
        <f t="shared" ref="AA488" si="1387">AA487</f>
        <v>0.79231065088360919</v>
      </c>
      <c r="AB488" s="411">
        <f t="shared" ref="AB488" si="1388">AB487</f>
        <v>0</v>
      </c>
      <c r="AC488" s="411">
        <f t="shared" ref="AC488" si="1389">AC487</f>
        <v>0</v>
      </c>
      <c r="AD488" s="411">
        <f t="shared" ref="AD488" si="1390">AD487</f>
        <v>0</v>
      </c>
      <c r="AE488" s="411">
        <f t="shared" ref="AE488" si="1391">AE487</f>
        <v>0</v>
      </c>
      <c r="AF488" s="411">
        <f t="shared" ref="AF488" si="1392">AF487</f>
        <v>0</v>
      </c>
      <c r="AG488" s="411">
        <f t="shared" ref="AG488" si="1393">AG487</f>
        <v>0</v>
      </c>
      <c r="AH488" s="411">
        <f t="shared" ref="AH488" si="1394">AH487</f>
        <v>0</v>
      </c>
      <c r="AI488" s="411">
        <f t="shared" ref="AI488" si="1395">AI487</f>
        <v>0</v>
      </c>
      <c r="AJ488" s="411">
        <f t="shared" ref="AJ488" si="1396">AJ487</f>
        <v>0</v>
      </c>
      <c r="AK488" s="411">
        <f t="shared" ref="AK488" si="1397">AK487</f>
        <v>0</v>
      </c>
      <c r="AL488" s="411">
        <f t="shared" ref="AL488" si="1398">AL487</f>
        <v>0</v>
      </c>
      <c r="AM488" s="306"/>
    </row>
    <row r="489" spans="1:39" outlineLevel="1">
      <c r="A489" s="532"/>
      <c r="B489" s="431"/>
      <c r="C489" s="291"/>
      <c r="D489" s="291"/>
      <c r="E489" s="291"/>
      <c r="F489" s="291"/>
      <c r="G489" s="291"/>
      <c r="H489" s="291"/>
      <c r="I489" s="291"/>
      <c r="J489" s="291"/>
      <c r="K489" s="291"/>
      <c r="L489" s="291"/>
      <c r="M489" s="291"/>
      <c r="N489" s="291"/>
      <c r="O489" s="291"/>
      <c r="P489" s="291"/>
      <c r="Q489" s="291"/>
      <c r="R489" s="291"/>
      <c r="S489" s="291"/>
      <c r="T489" s="291"/>
      <c r="U489" s="291"/>
      <c r="V489" s="291"/>
      <c r="W489" s="291"/>
      <c r="X489" s="291"/>
      <c r="Y489" s="412"/>
      <c r="Z489" s="425"/>
      <c r="AA489" s="425"/>
      <c r="AB489" s="425"/>
      <c r="AC489" s="425"/>
      <c r="AD489" s="425"/>
      <c r="AE489" s="425"/>
      <c r="AF489" s="425"/>
      <c r="AG489" s="425"/>
      <c r="AH489" s="425"/>
      <c r="AI489" s="425"/>
      <c r="AJ489" s="425"/>
      <c r="AK489" s="425"/>
      <c r="AL489" s="425"/>
      <c r="AM489" s="306"/>
    </row>
    <row r="490" spans="1:39" ht="30" outlineLevel="1">
      <c r="A490" s="532">
        <v>27</v>
      </c>
      <c r="B490" s="428" t="s">
        <v>119</v>
      </c>
      <c r="C490" s="291" t="s">
        <v>25</v>
      </c>
      <c r="D490" s="295">
        <f>'7.  Persistence Report'!AW117</f>
        <v>174987</v>
      </c>
      <c r="E490" s="295">
        <f>'7.  Persistence Report'!AX117</f>
        <v>174987</v>
      </c>
      <c r="F490" s="295">
        <f>'7.  Persistence Report'!AY117</f>
        <v>174309</v>
      </c>
      <c r="G490" s="295">
        <f>'7.  Persistence Report'!AZ117</f>
        <v>170349</v>
      </c>
      <c r="H490" s="295">
        <f>'7.  Persistence Report'!BA117</f>
        <v>170349</v>
      </c>
      <c r="I490" s="295">
        <f>'7.  Persistence Report'!BB117</f>
        <v>144074</v>
      </c>
      <c r="J490" s="295">
        <f>'7.  Persistence Report'!BC117</f>
        <v>68200</v>
      </c>
      <c r="K490" s="295">
        <f>'7.  Persistence Report'!BD117</f>
        <v>55384</v>
      </c>
      <c r="L490" s="295">
        <f>'7.  Persistence Report'!BE117</f>
        <v>21373</v>
      </c>
      <c r="M490" s="295">
        <f>'7.  Persistence Report'!BF117</f>
        <v>11083</v>
      </c>
      <c r="N490" s="295">
        <v>12</v>
      </c>
      <c r="O490" s="295">
        <f>'7.  Persistence Report'!R117</f>
        <v>33</v>
      </c>
      <c r="P490" s="295">
        <f>'7.  Persistence Report'!S117</f>
        <v>33</v>
      </c>
      <c r="Q490" s="295">
        <f>'7.  Persistence Report'!T117</f>
        <v>33</v>
      </c>
      <c r="R490" s="295">
        <f>'7.  Persistence Report'!U117</f>
        <v>33</v>
      </c>
      <c r="S490" s="295">
        <f>'7.  Persistence Report'!V117</f>
        <v>33</v>
      </c>
      <c r="T490" s="295">
        <f>'7.  Persistence Report'!W117</f>
        <v>29</v>
      </c>
      <c r="U490" s="295">
        <f>'7.  Persistence Report'!X117</f>
        <v>18</v>
      </c>
      <c r="V490" s="295">
        <f>'7.  Persistence Report'!Y117</f>
        <v>15</v>
      </c>
      <c r="W490" s="295">
        <f>'7.  Persistence Report'!Z117</f>
        <v>6</v>
      </c>
      <c r="X490" s="295">
        <f>'7.  Persistence Report'!AA117</f>
        <v>3</v>
      </c>
      <c r="Y490" s="426"/>
      <c r="Z490" s="410">
        <f>'3-a.  Rate Class Allocations'!G49</f>
        <v>1</v>
      </c>
      <c r="AA490" s="410">
        <f>'3-a.  Rate Class Allocations'!H49</f>
        <v>0</v>
      </c>
      <c r="AB490" s="410"/>
      <c r="AC490" s="410"/>
      <c r="AD490" s="410"/>
      <c r="AE490" s="410"/>
      <c r="AF490" s="415"/>
      <c r="AG490" s="415"/>
      <c r="AH490" s="415"/>
      <c r="AI490" s="415"/>
      <c r="AJ490" s="415"/>
      <c r="AK490" s="415"/>
      <c r="AL490" s="415"/>
      <c r="AM490" s="296">
        <f>SUM(Y490:AL490)</f>
        <v>1</v>
      </c>
    </row>
    <row r="491" spans="1:39" outlineLevel="1">
      <c r="A491" s="532"/>
      <c r="B491" s="431" t="s">
        <v>308</v>
      </c>
      <c r="C491" s="291" t="s">
        <v>163</v>
      </c>
      <c r="D491" s="295"/>
      <c r="E491" s="295"/>
      <c r="F491" s="295"/>
      <c r="G491" s="295"/>
      <c r="H491" s="295"/>
      <c r="I491" s="295"/>
      <c r="J491" s="295"/>
      <c r="K491" s="295"/>
      <c r="L491" s="295"/>
      <c r="M491" s="295"/>
      <c r="N491" s="295">
        <f>N490</f>
        <v>12</v>
      </c>
      <c r="O491" s="295"/>
      <c r="P491" s="295"/>
      <c r="Q491" s="295"/>
      <c r="R491" s="295"/>
      <c r="S491" s="295"/>
      <c r="T491" s="295"/>
      <c r="U491" s="295"/>
      <c r="V491" s="295"/>
      <c r="W491" s="295"/>
      <c r="X491" s="295"/>
      <c r="Y491" s="411">
        <f>Y490</f>
        <v>0</v>
      </c>
      <c r="Z491" s="411">
        <f t="shared" ref="Z491" si="1399">Z490</f>
        <v>1</v>
      </c>
      <c r="AA491" s="411">
        <f t="shared" ref="AA491" si="1400">AA490</f>
        <v>0</v>
      </c>
      <c r="AB491" s="411">
        <f t="shared" ref="AB491" si="1401">AB490</f>
        <v>0</v>
      </c>
      <c r="AC491" s="411">
        <f t="shared" ref="AC491" si="1402">AC490</f>
        <v>0</v>
      </c>
      <c r="AD491" s="411">
        <f t="shared" ref="AD491" si="1403">AD490</f>
        <v>0</v>
      </c>
      <c r="AE491" s="411">
        <f t="shared" ref="AE491" si="1404">AE490</f>
        <v>0</v>
      </c>
      <c r="AF491" s="411">
        <f t="shared" ref="AF491" si="1405">AF490</f>
        <v>0</v>
      </c>
      <c r="AG491" s="411">
        <f t="shared" ref="AG491" si="1406">AG490</f>
        <v>0</v>
      </c>
      <c r="AH491" s="411">
        <f t="shared" ref="AH491" si="1407">AH490</f>
        <v>0</v>
      </c>
      <c r="AI491" s="411">
        <f t="shared" ref="AI491" si="1408">AI490</f>
        <v>0</v>
      </c>
      <c r="AJ491" s="411">
        <f t="shared" ref="AJ491" si="1409">AJ490</f>
        <v>0</v>
      </c>
      <c r="AK491" s="411">
        <f t="shared" ref="AK491" si="1410">AK490</f>
        <v>0</v>
      </c>
      <c r="AL491" s="411">
        <f t="shared" ref="AL491" si="1411">AL490</f>
        <v>0</v>
      </c>
      <c r="AM491" s="306"/>
    </row>
    <row r="492" spans="1:39" outlineLevel="1">
      <c r="A492" s="532"/>
      <c r="B492" s="431"/>
      <c r="C492" s="291"/>
      <c r="D492" s="291"/>
      <c r="E492" s="291"/>
      <c r="F492" s="291"/>
      <c r="G492" s="291"/>
      <c r="H492" s="291"/>
      <c r="I492" s="291"/>
      <c r="J492" s="291"/>
      <c r="K492" s="291"/>
      <c r="L492" s="291"/>
      <c r="M492" s="291"/>
      <c r="N492" s="291"/>
      <c r="O492" s="291"/>
      <c r="P492" s="291"/>
      <c r="Q492" s="291"/>
      <c r="R492" s="291"/>
      <c r="S492" s="291"/>
      <c r="T492" s="291"/>
      <c r="U492" s="291"/>
      <c r="V492" s="291"/>
      <c r="W492" s="291"/>
      <c r="X492" s="291"/>
      <c r="Y492" s="412"/>
      <c r="Z492" s="425"/>
      <c r="AA492" s="425"/>
      <c r="AB492" s="425"/>
      <c r="AC492" s="425"/>
      <c r="AD492" s="425"/>
      <c r="AE492" s="425"/>
      <c r="AF492" s="425"/>
      <c r="AG492" s="425"/>
      <c r="AH492" s="425"/>
      <c r="AI492" s="425"/>
      <c r="AJ492" s="425"/>
      <c r="AK492" s="425"/>
      <c r="AL492" s="425"/>
      <c r="AM492" s="306"/>
    </row>
    <row r="493" spans="1:39" ht="30" outlineLevel="1">
      <c r="A493" s="532">
        <v>28</v>
      </c>
      <c r="B493" s="428" t="s">
        <v>120</v>
      </c>
      <c r="C493" s="291" t="s">
        <v>25</v>
      </c>
      <c r="D493" s="295"/>
      <c r="E493" s="295"/>
      <c r="F493" s="295"/>
      <c r="G493" s="295"/>
      <c r="H493" s="295"/>
      <c r="I493" s="295"/>
      <c r="J493" s="295"/>
      <c r="K493" s="295"/>
      <c r="L493" s="295"/>
      <c r="M493" s="295"/>
      <c r="N493" s="295">
        <v>12</v>
      </c>
      <c r="O493" s="295"/>
      <c r="P493" s="295"/>
      <c r="Q493" s="295"/>
      <c r="R493" s="295"/>
      <c r="S493" s="295"/>
      <c r="T493" s="295"/>
      <c r="U493" s="295"/>
      <c r="V493" s="295"/>
      <c r="W493" s="295"/>
      <c r="X493" s="295"/>
      <c r="Y493" s="426"/>
      <c r="Z493" s="410"/>
      <c r="AA493" s="410"/>
      <c r="AB493" s="410"/>
      <c r="AC493" s="410"/>
      <c r="AD493" s="410"/>
      <c r="AE493" s="410"/>
      <c r="AF493" s="415"/>
      <c r="AG493" s="415"/>
      <c r="AH493" s="415"/>
      <c r="AI493" s="415"/>
      <c r="AJ493" s="415"/>
      <c r="AK493" s="415"/>
      <c r="AL493" s="415"/>
      <c r="AM493" s="296">
        <f>SUM(Y493:AL493)</f>
        <v>0</v>
      </c>
    </row>
    <row r="494" spans="1:39" outlineLevel="1">
      <c r="A494" s="532"/>
      <c r="B494" s="431" t="s">
        <v>308</v>
      </c>
      <c r="C494" s="291" t="s">
        <v>163</v>
      </c>
      <c r="D494" s="295"/>
      <c r="E494" s="295"/>
      <c r="F494" s="295"/>
      <c r="G494" s="295"/>
      <c r="H494" s="295"/>
      <c r="I494" s="295"/>
      <c r="J494" s="295"/>
      <c r="K494" s="295"/>
      <c r="L494" s="295"/>
      <c r="M494" s="295"/>
      <c r="N494" s="295">
        <f>N493</f>
        <v>12</v>
      </c>
      <c r="O494" s="295"/>
      <c r="P494" s="295"/>
      <c r="Q494" s="295"/>
      <c r="R494" s="295"/>
      <c r="S494" s="295"/>
      <c r="T494" s="295"/>
      <c r="U494" s="295"/>
      <c r="V494" s="295"/>
      <c r="W494" s="295"/>
      <c r="X494" s="295"/>
      <c r="Y494" s="411">
        <f>Y493</f>
        <v>0</v>
      </c>
      <c r="Z494" s="411">
        <f t="shared" ref="Z494" si="1412">Z493</f>
        <v>0</v>
      </c>
      <c r="AA494" s="411">
        <f t="shared" ref="AA494" si="1413">AA493</f>
        <v>0</v>
      </c>
      <c r="AB494" s="411">
        <f t="shared" ref="AB494" si="1414">AB493</f>
        <v>0</v>
      </c>
      <c r="AC494" s="411">
        <f t="shared" ref="AC494" si="1415">AC493</f>
        <v>0</v>
      </c>
      <c r="AD494" s="411">
        <f t="shared" ref="AD494" si="1416">AD493</f>
        <v>0</v>
      </c>
      <c r="AE494" s="411">
        <f t="shared" ref="AE494" si="1417">AE493</f>
        <v>0</v>
      </c>
      <c r="AF494" s="411">
        <f t="shared" ref="AF494" si="1418">AF493</f>
        <v>0</v>
      </c>
      <c r="AG494" s="411">
        <f t="shared" ref="AG494" si="1419">AG493</f>
        <v>0</v>
      </c>
      <c r="AH494" s="411">
        <f t="shared" ref="AH494" si="1420">AH493</f>
        <v>0</v>
      </c>
      <c r="AI494" s="411">
        <f t="shared" ref="AI494" si="1421">AI493</f>
        <v>0</v>
      </c>
      <c r="AJ494" s="411">
        <f t="shared" ref="AJ494" si="1422">AJ493</f>
        <v>0</v>
      </c>
      <c r="AK494" s="411">
        <f t="shared" ref="AK494" si="1423">AK493</f>
        <v>0</v>
      </c>
      <c r="AL494" s="411">
        <f t="shared" ref="AL494" si="1424">AL493</f>
        <v>0</v>
      </c>
      <c r="AM494" s="306"/>
    </row>
    <row r="495" spans="1:39" outlineLevel="1">
      <c r="A495" s="532"/>
      <c r="B495" s="43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412"/>
      <c r="Z495" s="425"/>
      <c r="AA495" s="425"/>
      <c r="AB495" s="425"/>
      <c r="AC495" s="425"/>
      <c r="AD495" s="425"/>
      <c r="AE495" s="425"/>
      <c r="AF495" s="425"/>
      <c r="AG495" s="425"/>
      <c r="AH495" s="425"/>
      <c r="AI495" s="425"/>
      <c r="AJ495" s="425"/>
      <c r="AK495" s="425"/>
      <c r="AL495" s="425"/>
      <c r="AM495" s="306"/>
    </row>
    <row r="496" spans="1:39" ht="30" outlineLevel="1">
      <c r="A496" s="532">
        <v>29</v>
      </c>
      <c r="B496" s="428" t="s">
        <v>121</v>
      </c>
      <c r="C496" s="291" t="s">
        <v>25</v>
      </c>
      <c r="D496" s="295"/>
      <c r="E496" s="295"/>
      <c r="F496" s="295"/>
      <c r="G496" s="295"/>
      <c r="H496" s="295"/>
      <c r="I496" s="295"/>
      <c r="J496" s="295"/>
      <c r="K496" s="295"/>
      <c r="L496" s="295"/>
      <c r="M496" s="295"/>
      <c r="N496" s="295">
        <v>3</v>
      </c>
      <c r="O496" s="295"/>
      <c r="P496" s="295"/>
      <c r="Q496" s="295"/>
      <c r="R496" s="295"/>
      <c r="S496" s="295"/>
      <c r="T496" s="295"/>
      <c r="U496" s="295"/>
      <c r="V496" s="295"/>
      <c r="W496" s="295"/>
      <c r="X496" s="295"/>
      <c r="Y496" s="426"/>
      <c r="Z496" s="410"/>
      <c r="AA496" s="410"/>
      <c r="AB496" s="410"/>
      <c r="AC496" s="410"/>
      <c r="AD496" s="410"/>
      <c r="AE496" s="410"/>
      <c r="AF496" s="415"/>
      <c r="AG496" s="415"/>
      <c r="AH496" s="415"/>
      <c r="AI496" s="415"/>
      <c r="AJ496" s="415"/>
      <c r="AK496" s="415"/>
      <c r="AL496" s="415"/>
      <c r="AM496" s="296">
        <f>SUM(Y496:AL496)</f>
        <v>0</v>
      </c>
    </row>
    <row r="497" spans="1:39" outlineLevel="1">
      <c r="A497" s="532"/>
      <c r="B497" s="431" t="s">
        <v>308</v>
      </c>
      <c r="C497" s="291" t="s">
        <v>163</v>
      </c>
      <c r="D497" s="295"/>
      <c r="E497" s="295"/>
      <c r="F497" s="295"/>
      <c r="G497" s="295"/>
      <c r="H497" s="295"/>
      <c r="I497" s="295"/>
      <c r="J497" s="295"/>
      <c r="K497" s="295"/>
      <c r="L497" s="295"/>
      <c r="M497" s="295"/>
      <c r="N497" s="295">
        <f>N496</f>
        <v>3</v>
      </c>
      <c r="O497" s="295"/>
      <c r="P497" s="295"/>
      <c r="Q497" s="295"/>
      <c r="R497" s="295"/>
      <c r="S497" s="295"/>
      <c r="T497" s="295"/>
      <c r="U497" s="295"/>
      <c r="V497" s="295"/>
      <c r="W497" s="295"/>
      <c r="X497" s="295"/>
      <c r="Y497" s="411">
        <f>Y496</f>
        <v>0</v>
      </c>
      <c r="Z497" s="411">
        <f t="shared" ref="Z497" si="1425">Z496</f>
        <v>0</v>
      </c>
      <c r="AA497" s="411">
        <f t="shared" ref="AA497" si="1426">AA496</f>
        <v>0</v>
      </c>
      <c r="AB497" s="411">
        <f t="shared" ref="AB497" si="1427">AB496</f>
        <v>0</v>
      </c>
      <c r="AC497" s="411">
        <f t="shared" ref="AC497" si="1428">AC496</f>
        <v>0</v>
      </c>
      <c r="AD497" s="411">
        <f t="shared" ref="AD497" si="1429">AD496</f>
        <v>0</v>
      </c>
      <c r="AE497" s="411">
        <f t="shared" ref="AE497" si="1430">AE496</f>
        <v>0</v>
      </c>
      <c r="AF497" s="411">
        <f t="shared" ref="AF497" si="1431">AF496</f>
        <v>0</v>
      </c>
      <c r="AG497" s="411">
        <f t="shared" ref="AG497" si="1432">AG496</f>
        <v>0</v>
      </c>
      <c r="AH497" s="411">
        <f t="shared" ref="AH497" si="1433">AH496</f>
        <v>0</v>
      </c>
      <c r="AI497" s="411">
        <f t="shared" ref="AI497" si="1434">AI496</f>
        <v>0</v>
      </c>
      <c r="AJ497" s="411">
        <f t="shared" ref="AJ497" si="1435">AJ496</f>
        <v>0</v>
      </c>
      <c r="AK497" s="411">
        <f t="shared" ref="AK497" si="1436">AK496</f>
        <v>0</v>
      </c>
      <c r="AL497" s="411">
        <f t="shared" ref="AL497" si="1437">AL496</f>
        <v>0</v>
      </c>
      <c r="AM497" s="306"/>
    </row>
    <row r="498" spans="1:39" outlineLevel="1">
      <c r="A498" s="532"/>
      <c r="B498" s="431"/>
      <c r="C498" s="291"/>
      <c r="D498" s="291"/>
      <c r="E498" s="291"/>
      <c r="F498" s="291"/>
      <c r="G498" s="291"/>
      <c r="H498" s="291"/>
      <c r="I498" s="291"/>
      <c r="J498" s="291"/>
      <c r="K498" s="291"/>
      <c r="L498" s="291"/>
      <c r="M498" s="291"/>
      <c r="N498" s="291"/>
      <c r="O498" s="291"/>
      <c r="P498" s="291"/>
      <c r="Q498" s="291"/>
      <c r="R498" s="291"/>
      <c r="S498" s="291"/>
      <c r="T498" s="291"/>
      <c r="U498" s="291"/>
      <c r="V498" s="291"/>
      <c r="W498" s="291"/>
      <c r="X498" s="291"/>
      <c r="Y498" s="412"/>
      <c r="Z498" s="425"/>
      <c r="AA498" s="425"/>
      <c r="AB498" s="425"/>
      <c r="AC498" s="425"/>
      <c r="AD498" s="425"/>
      <c r="AE498" s="425"/>
      <c r="AF498" s="425"/>
      <c r="AG498" s="425"/>
      <c r="AH498" s="425"/>
      <c r="AI498" s="425"/>
      <c r="AJ498" s="425"/>
      <c r="AK498" s="425"/>
      <c r="AL498" s="425"/>
      <c r="AM498" s="306"/>
    </row>
    <row r="499" spans="1:39" ht="30" outlineLevel="1">
      <c r="A499" s="532">
        <v>30</v>
      </c>
      <c r="B499" s="428" t="s">
        <v>122</v>
      </c>
      <c r="C499" s="291" t="s">
        <v>25</v>
      </c>
      <c r="D499" s="295"/>
      <c r="E499" s="295"/>
      <c r="F499" s="295"/>
      <c r="G499" s="295"/>
      <c r="H499" s="295"/>
      <c r="I499" s="295"/>
      <c r="J499" s="295"/>
      <c r="K499" s="295"/>
      <c r="L499" s="295"/>
      <c r="M499" s="295"/>
      <c r="N499" s="295">
        <v>12</v>
      </c>
      <c r="O499" s="295"/>
      <c r="P499" s="295"/>
      <c r="Q499" s="295"/>
      <c r="R499" s="295"/>
      <c r="S499" s="295"/>
      <c r="T499" s="295"/>
      <c r="U499" s="295"/>
      <c r="V499" s="295"/>
      <c r="W499" s="295"/>
      <c r="X499" s="295"/>
      <c r="Y499" s="426"/>
      <c r="Z499" s="410"/>
      <c r="AA499" s="410"/>
      <c r="AB499" s="410"/>
      <c r="AC499" s="410"/>
      <c r="AD499" s="410"/>
      <c r="AE499" s="410"/>
      <c r="AF499" s="415"/>
      <c r="AG499" s="415"/>
      <c r="AH499" s="415"/>
      <c r="AI499" s="415"/>
      <c r="AJ499" s="415"/>
      <c r="AK499" s="415"/>
      <c r="AL499" s="415"/>
      <c r="AM499" s="296">
        <f>SUM(Y499:AL499)</f>
        <v>0</v>
      </c>
    </row>
    <row r="500" spans="1:39" outlineLevel="1">
      <c r="A500" s="532"/>
      <c r="B500" s="431" t="s">
        <v>308</v>
      </c>
      <c r="C500" s="291" t="s">
        <v>163</v>
      </c>
      <c r="D500" s="295"/>
      <c r="E500" s="295"/>
      <c r="F500" s="295"/>
      <c r="G500" s="295"/>
      <c r="H500" s="295"/>
      <c r="I500" s="295"/>
      <c r="J500" s="295"/>
      <c r="K500" s="295"/>
      <c r="L500" s="295"/>
      <c r="M500" s="295"/>
      <c r="N500" s="295">
        <f>N499</f>
        <v>12</v>
      </c>
      <c r="O500" s="295"/>
      <c r="P500" s="295"/>
      <c r="Q500" s="295"/>
      <c r="R500" s="295"/>
      <c r="S500" s="295"/>
      <c r="T500" s="295"/>
      <c r="U500" s="295"/>
      <c r="V500" s="295"/>
      <c r="W500" s="295"/>
      <c r="X500" s="295"/>
      <c r="Y500" s="411">
        <f>Y499</f>
        <v>0</v>
      </c>
      <c r="Z500" s="411">
        <f t="shared" ref="Z500" si="1438">Z499</f>
        <v>0</v>
      </c>
      <c r="AA500" s="411">
        <f t="shared" ref="AA500" si="1439">AA499</f>
        <v>0</v>
      </c>
      <c r="AB500" s="411">
        <f t="shared" ref="AB500" si="1440">AB499</f>
        <v>0</v>
      </c>
      <c r="AC500" s="411">
        <f t="shared" ref="AC500" si="1441">AC499</f>
        <v>0</v>
      </c>
      <c r="AD500" s="411">
        <f t="shared" ref="AD500" si="1442">AD499</f>
        <v>0</v>
      </c>
      <c r="AE500" s="411">
        <f t="shared" ref="AE500" si="1443">AE499</f>
        <v>0</v>
      </c>
      <c r="AF500" s="411">
        <f t="shared" ref="AF500" si="1444">AF499</f>
        <v>0</v>
      </c>
      <c r="AG500" s="411">
        <f t="shared" ref="AG500" si="1445">AG499</f>
        <v>0</v>
      </c>
      <c r="AH500" s="411">
        <f t="shared" ref="AH500" si="1446">AH499</f>
        <v>0</v>
      </c>
      <c r="AI500" s="411">
        <f t="shared" ref="AI500" si="1447">AI499</f>
        <v>0</v>
      </c>
      <c r="AJ500" s="411">
        <f t="shared" ref="AJ500" si="1448">AJ499</f>
        <v>0</v>
      </c>
      <c r="AK500" s="411">
        <f t="shared" ref="AK500" si="1449">AK499</f>
        <v>0</v>
      </c>
      <c r="AL500" s="411">
        <f t="shared" ref="AL500" si="1450">AL499</f>
        <v>0</v>
      </c>
      <c r="AM500" s="306"/>
    </row>
    <row r="501" spans="1:39" outlineLevel="1">
      <c r="A501" s="532"/>
      <c r="B501" s="43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412"/>
      <c r="Z501" s="425"/>
      <c r="AA501" s="425"/>
      <c r="AB501" s="425"/>
      <c r="AC501" s="425"/>
      <c r="AD501" s="425"/>
      <c r="AE501" s="425"/>
      <c r="AF501" s="425"/>
      <c r="AG501" s="425"/>
      <c r="AH501" s="425"/>
      <c r="AI501" s="425"/>
      <c r="AJ501" s="425"/>
      <c r="AK501" s="425"/>
      <c r="AL501" s="425"/>
      <c r="AM501" s="306"/>
    </row>
    <row r="502" spans="1:39" ht="30" outlineLevel="1">
      <c r="A502" s="532">
        <v>31</v>
      </c>
      <c r="B502" s="428" t="s">
        <v>123</v>
      </c>
      <c r="C502" s="291" t="s">
        <v>25</v>
      </c>
      <c r="D502" s="295"/>
      <c r="E502" s="295"/>
      <c r="F502" s="295"/>
      <c r="G502" s="295"/>
      <c r="H502" s="295"/>
      <c r="I502" s="295"/>
      <c r="J502" s="295"/>
      <c r="K502" s="295"/>
      <c r="L502" s="295"/>
      <c r="M502" s="295"/>
      <c r="N502" s="295">
        <v>12</v>
      </c>
      <c r="O502" s="295"/>
      <c r="P502" s="295"/>
      <c r="Q502" s="295"/>
      <c r="R502" s="295"/>
      <c r="S502" s="295"/>
      <c r="T502" s="295"/>
      <c r="U502" s="295"/>
      <c r="V502" s="295"/>
      <c r="W502" s="295"/>
      <c r="X502" s="295"/>
      <c r="Y502" s="426"/>
      <c r="Z502" s="410"/>
      <c r="AA502" s="410"/>
      <c r="AB502" s="410"/>
      <c r="AC502" s="410"/>
      <c r="AD502" s="410"/>
      <c r="AE502" s="410"/>
      <c r="AF502" s="415"/>
      <c r="AG502" s="415"/>
      <c r="AH502" s="415"/>
      <c r="AI502" s="415"/>
      <c r="AJ502" s="415"/>
      <c r="AK502" s="415"/>
      <c r="AL502" s="415"/>
      <c r="AM502" s="296">
        <f>SUM(Y502:AL502)</f>
        <v>0</v>
      </c>
    </row>
    <row r="503" spans="1:39" outlineLevel="1">
      <c r="A503" s="532"/>
      <c r="B503" s="431" t="s">
        <v>308</v>
      </c>
      <c r="C503" s="291" t="s">
        <v>163</v>
      </c>
      <c r="D503" s="295"/>
      <c r="E503" s="295"/>
      <c r="F503" s="295"/>
      <c r="G503" s="295"/>
      <c r="H503" s="295"/>
      <c r="I503" s="295"/>
      <c r="J503" s="295"/>
      <c r="K503" s="295"/>
      <c r="L503" s="295"/>
      <c r="M503" s="295"/>
      <c r="N503" s="295">
        <f>N502</f>
        <v>12</v>
      </c>
      <c r="O503" s="295"/>
      <c r="P503" s="295"/>
      <c r="Q503" s="295"/>
      <c r="R503" s="295"/>
      <c r="S503" s="295"/>
      <c r="T503" s="295"/>
      <c r="U503" s="295"/>
      <c r="V503" s="295"/>
      <c r="W503" s="295"/>
      <c r="X503" s="295"/>
      <c r="Y503" s="411">
        <f>Y502</f>
        <v>0</v>
      </c>
      <c r="Z503" s="411">
        <f t="shared" ref="Z503" si="1451">Z502</f>
        <v>0</v>
      </c>
      <c r="AA503" s="411">
        <f t="shared" ref="AA503" si="1452">AA502</f>
        <v>0</v>
      </c>
      <c r="AB503" s="411">
        <f t="shared" ref="AB503" si="1453">AB502</f>
        <v>0</v>
      </c>
      <c r="AC503" s="411">
        <f t="shared" ref="AC503" si="1454">AC502</f>
        <v>0</v>
      </c>
      <c r="AD503" s="411">
        <f t="shared" ref="AD503" si="1455">AD502</f>
        <v>0</v>
      </c>
      <c r="AE503" s="411">
        <f t="shared" ref="AE503" si="1456">AE502</f>
        <v>0</v>
      </c>
      <c r="AF503" s="411">
        <f t="shared" ref="AF503" si="1457">AF502</f>
        <v>0</v>
      </c>
      <c r="AG503" s="411">
        <f t="shared" ref="AG503" si="1458">AG502</f>
        <v>0</v>
      </c>
      <c r="AH503" s="411">
        <f t="shared" ref="AH503" si="1459">AH502</f>
        <v>0</v>
      </c>
      <c r="AI503" s="411">
        <f t="shared" ref="AI503" si="1460">AI502</f>
        <v>0</v>
      </c>
      <c r="AJ503" s="411">
        <f t="shared" ref="AJ503" si="1461">AJ502</f>
        <v>0</v>
      </c>
      <c r="AK503" s="411">
        <f t="shared" ref="AK503" si="1462">AK502</f>
        <v>0</v>
      </c>
      <c r="AL503" s="411">
        <f t="shared" ref="AL503" si="1463">AL502</f>
        <v>0</v>
      </c>
      <c r="AM503" s="306"/>
    </row>
    <row r="504" spans="1:39" outlineLevel="1">
      <c r="A504" s="532"/>
      <c r="B504" s="428"/>
      <c r="C504" s="291"/>
      <c r="D504" s="291"/>
      <c r="E504" s="291"/>
      <c r="F504" s="291"/>
      <c r="G504" s="291"/>
      <c r="H504" s="291"/>
      <c r="I504" s="291"/>
      <c r="J504" s="291"/>
      <c r="K504" s="291"/>
      <c r="L504" s="291"/>
      <c r="M504" s="291"/>
      <c r="N504" s="291"/>
      <c r="O504" s="291"/>
      <c r="P504" s="291"/>
      <c r="Q504" s="291"/>
      <c r="R504" s="291"/>
      <c r="S504" s="291"/>
      <c r="T504" s="291"/>
      <c r="U504" s="291"/>
      <c r="V504" s="291"/>
      <c r="W504" s="291"/>
      <c r="X504" s="291"/>
      <c r="Y504" s="412"/>
      <c r="Z504" s="425"/>
      <c r="AA504" s="425"/>
      <c r="AB504" s="425"/>
      <c r="AC504" s="425"/>
      <c r="AD504" s="425"/>
      <c r="AE504" s="425"/>
      <c r="AF504" s="425"/>
      <c r="AG504" s="425"/>
      <c r="AH504" s="425"/>
      <c r="AI504" s="425"/>
      <c r="AJ504" s="425"/>
      <c r="AK504" s="425"/>
      <c r="AL504" s="425"/>
      <c r="AM504" s="306"/>
    </row>
    <row r="505" spans="1:39" ht="30" outlineLevel="1">
      <c r="A505" s="532">
        <v>32</v>
      </c>
      <c r="B505" s="428" t="s">
        <v>124</v>
      </c>
      <c r="C505" s="291" t="s">
        <v>25</v>
      </c>
      <c r="D505" s="295">
        <f>'7.  Persistence Report'!AW118</f>
        <v>4484</v>
      </c>
      <c r="E505" s="295">
        <f>'7.  Persistence Report'!AX118</f>
        <v>4484</v>
      </c>
      <c r="F505" s="295">
        <f>'7.  Persistence Report'!AY118</f>
        <v>4484</v>
      </c>
      <c r="G505" s="295">
        <f>'7.  Persistence Report'!AZ118</f>
        <v>4484</v>
      </c>
      <c r="H505" s="295">
        <f>'7.  Persistence Report'!BA118</f>
        <v>4484</v>
      </c>
      <c r="I505" s="295">
        <f>'7.  Persistence Report'!BB118</f>
        <v>4484</v>
      </c>
      <c r="J505" s="295">
        <f>'7.  Persistence Report'!BC118</f>
        <v>4484</v>
      </c>
      <c r="K505" s="295">
        <f>'7.  Persistence Report'!BD118</f>
        <v>4484</v>
      </c>
      <c r="L505" s="295">
        <f>'7.  Persistence Report'!BE118</f>
        <v>4484</v>
      </c>
      <c r="M505" s="295">
        <f>'7.  Persistence Report'!BF118</f>
        <v>4484</v>
      </c>
      <c r="N505" s="295">
        <v>12</v>
      </c>
      <c r="O505" s="295">
        <f>'7.  Persistence Report'!R118</f>
        <v>0</v>
      </c>
      <c r="P505" s="295">
        <f>'7.  Persistence Report'!S118</f>
        <v>0</v>
      </c>
      <c r="Q505" s="295">
        <f>'7.  Persistence Report'!T118</f>
        <v>0</v>
      </c>
      <c r="R505" s="295">
        <f>'7.  Persistence Report'!U118</f>
        <v>0</v>
      </c>
      <c r="S505" s="295">
        <f>'7.  Persistence Report'!V118</f>
        <v>0</v>
      </c>
      <c r="T505" s="295">
        <f>'7.  Persistence Report'!W118</f>
        <v>0</v>
      </c>
      <c r="U505" s="295">
        <f>'7.  Persistence Report'!X118</f>
        <v>0</v>
      </c>
      <c r="V505" s="295">
        <f>'7.  Persistence Report'!Y118</f>
        <v>0</v>
      </c>
      <c r="W505" s="295">
        <f>'7.  Persistence Report'!Z118</f>
        <v>0</v>
      </c>
      <c r="X505" s="295">
        <f>'7.  Persistence Report'!AA118</f>
        <v>0</v>
      </c>
      <c r="Y505" s="426"/>
      <c r="Z505" s="410">
        <f>'3-a.  Rate Class Allocations'!G50</f>
        <v>0</v>
      </c>
      <c r="AA505" s="410">
        <f>'3-a.  Rate Class Allocations'!H50</f>
        <v>1</v>
      </c>
      <c r="AB505" s="410"/>
      <c r="AC505" s="410"/>
      <c r="AD505" s="410"/>
      <c r="AE505" s="410"/>
      <c r="AF505" s="415"/>
      <c r="AG505" s="415"/>
      <c r="AH505" s="415"/>
      <c r="AI505" s="415"/>
      <c r="AJ505" s="415"/>
      <c r="AK505" s="415"/>
      <c r="AL505" s="415"/>
      <c r="AM505" s="296">
        <f>SUM(Y505:AL505)</f>
        <v>1</v>
      </c>
    </row>
    <row r="506" spans="1:39" outlineLevel="1">
      <c r="A506" s="532"/>
      <c r="B506" s="431" t="s">
        <v>308</v>
      </c>
      <c r="C506" s="291" t="s">
        <v>163</v>
      </c>
      <c r="D506" s="295"/>
      <c r="E506" s="295"/>
      <c r="F506" s="295"/>
      <c r="G506" s="295"/>
      <c r="H506" s="295"/>
      <c r="I506" s="295"/>
      <c r="J506" s="295"/>
      <c r="K506" s="295"/>
      <c r="L506" s="295"/>
      <c r="M506" s="295"/>
      <c r="N506" s="295">
        <f>N505</f>
        <v>12</v>
      </c>
      <c r="O506" s="295"/>
      <c r="P506" s="295"/>
      <c r="Q506" s="295"/>
      <c r="R506" s="295"/>
      <c r="S506" s="295"/>
      <c r="T506" s="295"/>
      <c r="U506" s="295"/>
      <c r="V506" s="295"/>
      <c r="W506" s="295"/>
      <c r="X506" s="295"/>
      <c r="Y506" s="411">
        <f>Y505</f>
        <v>0</v>
      </c>
      <c r="Z506" s="411">
        <f t="shared" ref="Z506" si="1464">Z505</f>
        <v>0</v>
      </c>
      <c r="AA506" s="411">
        <f t="shared" ref="AA506" si="1465">AA505</f>
        <v>1</v>
      </c>
      <c r="AB506" s="411">
        <f t="shared" ref="AB506" si="1466">AB505</f>
        <v>0</v>
      </c>
      <c r="AC506" s="411">
        <f t="shared" ref="AC506" si="1467">AC505</f>
        <v>0</v>
      </c>
      <c r="AD506" s="411">
        <f t="shared" ref="AD506" si="1468">AD505</f>
        <v>0</v>
      </c>
      <c r="AE506" s="411">
        <f t="shared" ref="AE506" si="1469">AE505</f>
        <v>0</v>
      </c>
      <c r="AF506" s="411">
        <f t="shared" ref="AF506" si="1470">AF505</f>
        <v>0</v>
      </c>
      <c r="AG506" s="411">
        <f t="shared" ref="AG506" si="1471">AG505</f>
        <v>0</v>
      </c>
      <c r="AH506" s="411">
        <f t="shared" ref="AH506" si="1472">AH505</f>
        <v>0</v>
      </c>
      <c r="AI506" s="411">
        <f t="shared" ref="AI506" si="1473">AI505</f>
        <v>0</v>
      </c>
      <c r="AJ506" s="411">
        <f t="shared" ref="AJ506" si="1474">AJ505</f>
        <v>0</v>
      </c>
      <c r="AK506" s="411">
        <f t="shared" ref="AK506" si="1475">AK505</f>
        <v>0</v>
      </c>
      <c r="AL506" s="411">
        <f t="shared" ref="AL506" si="1476">AL505</f>
        <v>0</v>
      </c>
      <c r="AM506" s="306"/>
    </row>
    <row r="507" spans="1:39" outlineLevel="1">
      <c r="A507" s="532"/>
      <c r="B507" s="428"/>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412"/>
      <c r="Z507" s="425"/>
      <c r="AA507" s="425"/>
      <c r="AB507" s="425"/>
      <c r="AC507" s="425"/>
      <c r="AD507" s="425"/>
      <c r="AE507" s="425"/>
      <c r="AF507" s="425"/>
      <c r="AG507" s="425"/>
      <c r="AH507" s="425"/>
      <c r="AI507" s="425"/>
      <c r="AJ507" s="425"/>
      <c r="AK507" s="425"/>
      <c r="AL507" s="425"/>
      <c r="AM507" s="306"/>
    </row>
    <row r="508" spans="1:39" ht="15.75" outlineLevel="1">
      <c r="A508" s="532"/>
      <c r="B508" s="504" t="s">
        <v>500</v>
      </c>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outlineLevel="1">
      <c r="A509" s="532">
        <v>33</v>
      </c>
      <c r="B509" s="428" t="s">
        <v>125</v>
      </c>
      <c r="C509" s="291" t="s">
        <v>25</v>
      </c>
      <c r="D509" s="295"/>
      <c r="E509" s="295"/>
      <c r="F509" s="295"/>
      <c r="G509" s="295"/>
      <c r="H509" s="295"/>
      <c r="I509" s="295"/>
      <c r="J509" s="295"/>
      <c r="K509" s="295"/>
      <c r="L509" s="295"/>
      <c r="M509" s="295"/>
      <c r="N509" s="295">
        <v>0</v>
      </c>
      <c r="O509" s="295"/>
      <c r="P509" s="295"/>
      <c r="Q509" s="295"/>
      <c r="R509" s="295"/>
      <c r="S509" s="295"/>
      <c r="T509" s="295"/>
      <c r="U509" s="295"/>
      <c r="V509" s="295"/>
      <c r="W509" s="295"/>
      <c r="X509" s="295"/>
      <c r="Y509" s="426"/>
      <c r="Z509" s="410"/>
      <c r="AA509" s="410"/>
      <c r="AB509" s="410"/>
      <c r="AC509" s="410"/>
      <c r="AD509" s="410"/>
      <c r="AE509" s="410"/>
      <c r="AF509" s="415"/>
      <c r="AG509" s="415"/>
      <c r="AH509" s="415"/>
      <c r="AI509" s="415"/>
      <c r="AJ509" s="415"/>
      <c r="AK509" s="415"/>
      <c r="AL509" s="415"/>
      <c r="AM509" s="296">
        <f>SUM(Y509:AL509)</f>
        <v>0</v>
      </c>
    </row>
    <row r="510" spans="1:39" outlineLevel="1">
      <c r="A510" s="532"/>
      <c r="B510" s="431" t="s">
        <v>308</v>
      </c>
      <c r="C510" s="291" t="s">
        <v>163</v>
      </c>
      <c r="D510" s="295"/>
      <c r="E510" s="295"/>
      <c r="F510" s="295"/>
      <c r="G510" s="295"/>
      <c r="H510" s="295"/>
      <c r="I510" s="295"/>
      <c r="J510" s="295"/>
      <c r="K510" s="295"/>
      <c r="L510" s="295"/>
      <c r="M510" s="295"/>
      <c r="N510" s="295">
        <f>N509</f>
        <v>0</v>
      </c>
      <c r="O510" s="295"/>
      <c r="P510" s="295"/>
      <c r="Q510" s="295"/>
      <c r="R510" s="295"/>
      <c r="S510" s="295"/>
      <c r="T510" s="295"/>
      <c r="U510" s="295"/>
      <c r="V510" s="295"/>
      <c r="W510" s="295"/>
      <c r="X510" s="295"/>
      <c r="Y510" s="411">
        <f>Y509</f>
        <v>0</v>
      </c>
      <c r="Z510" s="411">
        <f t="shared" ref="Z510" si="1477">Z509</f>
        <v>0</v>
      </c>
      <c r="AA510" s="411">
        <f t="shared" ref="AA510" si="1478">AA509</f>
        <v>0</v>
      </c>
      <c r="AB510" s="411">
        <f t="shared" ref="AB510" si="1479">AB509</f>
        <v>0</v>
      </c>
      <c r="AC510" s="411">
        <f t="shared" ref="AC510" si="1480">AC509</f>
        <v>0</v>
      </c>
      <c r="AD510" s="411">
        <f t="shared" ref="AD510" si="1481">AD509</f>
        <v>0</v>
      </c>
      <c r="AE510" s="411">
        <f t="shared" ref="AE510" si="1482">AE509</f>
        <v>0</v>
      </c>
      <c r="AF510" s="411">
        <f t="shared" ref="AF510" si="1483">AF509</f>
        <v>0</v>
      </c>
      <c r="AG510" s="411">
        <f t="shared" ref="AG510" si="1484">AG509</f>
        <v>0</v>
      </c>
      <c r="AH510" s="411">
        <f t="shared" ref="AH510" si="1485">AH509</f>
        <v>0</v>
      </c>
      <c r="AI510" s="411">
        <f t="shared" ref="AI510" si="1486">AI509</f>
        <v>0</v>
      </c>
      <c r="AJ510" s="411">
        <f t="shared" ref="AJ510" si="1487">AJ509</f>
        <v>0</v>
      </c>
      <c r="AK510" s="411">
        <f t="shared" ref="AK510" si="1488">AK509</f>
        <v>0</v>
      </c>
      <c r="AL510" s="411">
        <f t="shared" ref="AL510" si="1489">AL509</f>
        <v>0</v>
      </c>
      <c r="AM510" s="306"/>
    </row>
    <row r="511" spans="1:39" outlineLevel="1">
      <c r="A511" s="532"/>
      <c r="B511" s="428"/>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412"/>
      <c r="Z511" s="425"/>
      <c r="AA511" s="425"/>
      <c r="AB511" s="425"/>
      <c r="AC511" s="425"/>
      <c r="AD511" s="425"/>
      <c r="AE511" s="425"/>
      <c r="AF511" s="425"/>
      <c r="AG511" s="425"/>
      <c r="AH511" s="425"/>
      <c r="AI511" s="425"/>
      <c r="AJ511" s="425"/>
      <c r="AK511" s="425"/>
      <c r="AL511" s="425"/>
      <c r="AM511" s="306"/>
    </row>
    <row r="512" spans="1:39" outlineLevel="1">
      <c r="A512" s="532">
        <v>34</v>
      </c>
      <c r="B512" s="428" t="s">
        <v>126</v>
      </c>
      <c r="C512" s="291" t="s">
        <v>25</v>
      </c>
      <c r="D512" s="295"/>
      <c r="E512" s="295"/>
      <c r="F512" s="295"/>
      <c r="G512" s="295"/>
      <c r="H512" s="295"/>
      <c r="I512" s="295"/>
      <c r="J512" s="295"/>
      <c r="K512" s="295"/>
      <c r="L512" s="295"/>
      <c r="M512" s="295"/>
      <c r="N512" s="295">
        <v>0</v>
      </c>
      <c r="O512" s="295"/>
      <c r="P512" s="295"/>
      <c r="Q512" s="295"/>
      <c r="R512" s="295"/>
      <c r="S512" s="295"/>
      <c r="T512" s="295"/>
      <c r="U512" s="295"/>
      <c r="V512" s="295"/>
      <c r="W512" s="295"/>
      <c r="X512" s="295"/>
      <c r="Y512" s="426"/>
      <c r="Z512" s="410"/>
      <c r="AA512" s="410"/>
      <c r="AB512" s="410"/>
      <c r="AC512" s="410"/>
      <c r="AD512" s="410"/>
      <c r="AE512" s="410"/>
      <c r="AF512" s="415"/>
      <c r="AG512" s="415"/>
      <c r="AH512" s="415"/>
      <c r="AI512" s="415"/>
      <c r="AJ512" s="415"/>
      <c r="AK512" s="415"/>
      <c r="AL512" s="415"/>
      <c r="AM512" s="296">
        <f>SUM(Y512:AL512)</f>
        <v>0</v>
      </c>
    </row>
    <row r="513" spans="1:39" outlineLevel="1">
      <c r="A513" s="532"/>
      <c r="B513" s="431" t="s">
        <v>308</v>
      </c>
      <c r="C513" s="291" t="s">
        <v>163</v>
      </c>
      <c r="D513" s="295"/>
      <c r="E513" s="295"/>
      <c r="F513" s="295"/>
      <c r="G513" s="295"/>
      <c r="H513" s="295"/>
      <c r="I513" s="295"/>
      <c r="J513" s="295"/>
      <c r="K513" s="295"/>
      <c r="L513" s="295"/>
      <c r="M513" s="295"/>
      <c r="N513" s="295">
        <f>N512</f>
        <v>0</v>
      </c>
      <c r="O513" s="295"/>
      <c r="P513" s="295"/>
      <c r="Q513" s="295"/>
      <c r="R513" s="295"/>
      <c r="S513" s="295"/>
      <c r="T513" s="295"/>
      <c r="U513" s="295"/>
      <c r="V513" s="295"/>
      <c r="W513" s="295"/>
      <c r="X513" s="295"/>
      <c r="Y513" s="411">
        <f>Y512</f>
        <v>0</v>
      </c>
      <c r="Z513" s="411">
        <f t="shared" ref="Z513" si="1490">Z512</f>
        <v>0</v>
      </c>
      <c r="AA513" s="411">
        <f t="shared" ref="AA513" si="1491">AA512</f>
        <v>0</v>
      </c>
      <c r="AB513" s="411">
        <f t="shared" ref="AB513" si="1492">AB512</f>
        <v>0</v>
      </c>
      <c r="AC513" s="411">
        <f t="shared" ref="AC513" si="1493">AC512</f>
        <v>0</v>
      </c>
      <c r="AD513" s="411">
        <f t="shared" ref="AD513" si="1494">AD512</f>
        <v>0</v>
      </c>
      <c r="AE513" s="411">
        <f t="shared" ref="AE513" si="1495">AE512</f>
        <v>0</v>
      </c>
      <c r="AF513" s="411">
        <f t="shared" ref="AF513" si="1496">AF512</f>
        <v>0</v>
      </c>
      <c r="AG513" s="411">
        <f t="shared" ref="AG513" si="1497">AG512</f>
        <v>0</v>
      </c>
      <c r="AH513" s="411">
        <f t="shared" ref="AH513" si="1498">AH512</f>
        <v>0</v>
      </c>
      <c r="AI513" s="411">
        <f t="shared" ref="AI513" si="1499">AI512</f>
        <v>0</v>
      </c>
      <c r="AJ513" s="411">
        <f t="shared" ref="AJ513" si="1500">AJ512</f>
        <v>0</v>
      </c>
      <c r="AK513" s="411">
        <f t="shared" ref="AK513" si="1501">AK512</f>
        <v>0</v>
      </c>
      <c r="AL513" s="411">
        <f t="shared" ref="AL513" si="1502">AL512</f>
        <v>0</v>
      </c>
      <c r="AM513" s="306"/>
    </row>
    <row r="514" spans="1:39" outlineLevel="1">
      <c r="A514" s="532"/>
      <c r="B514" s="428"/>
      <c r="C514" s="291"/>
      <c r="D514" s="291"/>
      <c r="E514" s="291"/>
      <c r="F514" s="291"/>
      <c r="G514" s="291"/>
      <c r="H514" s="291"/>
      <c r="I514" s="291"/>
      <c r="J514" s="291"/>
      <c r="K514" s="291"/>
      <c r="L514" s="291"/>
      <c r="M514" s="291"/>
      <c r="N514" s="291"/>
      <c r="O514" s="291"/>
      <c r="P514" s="291"/>
      <c r="Q514" s="291"/>
      <c r="R514" s="291"/>
      <c r="S514" s="291"/>
      <c r="T514" s="291"/>
      <c r="U514" s="291"/>
      <c r="V514" s="291"/>
      <c r="W514" s="291"/>
      <c r="X514" s="291"/>
      <c r="Y514" s="412"/>
      <c r="Z514" s="425"/>
      <c r="AA514" s="425"/>
      <c r="AB514" s="425"/>
      <c r="AC514" s="425"/>
      <c r="AD514" s="425"/>
      <c r="AE514" s="425"/>
      <c r="AF514" s="425"/>
      <c r="AG514" s="425"/>
      <c r="AH514" s="425"/>
      <c r="AI514" s="425"/>
      <c r="AJ514" s="425"/>
      <c r="AK514" s="425"/>
      <c r="AL514" s="425"/>
      <c r="AM514" s="306"/>
    </row>
    <row r="515" spans="1:39" outlineLevel="1">
      <c r="A515" s="532">
        <v>35</v>
      </c>
      <c r="B515" s="428" t="s">
        <v>127</v>
      </c>
      <c r="C515" s="291" t="s">
        <v>25</v>
      </c>
      <c r="D515" s="295"/>
      <c r="E515" s="295"/>
      <c r="F515" s="295"/>
      <c r="G515" s="295"/>
      <c r="H515" s="295"/>
      <c r="I515" s="295"/>
      <c r="J515" s="295"/>
      <c r="K515" s="295"/>
      <c r="L515" s="295"/>
      <c r="M515" s="295"/>
      <c r="N515" s="295">
        <v>0</v>
      </c>
      <c r="O515" s="295"/>
      <c r="P515" s="295"/>
      <c r="Q515" s="295"/>
      <c r="R515" s="295"/>
      <c r="S515" s="295"/>
      <c r="T515" s="295"/>
      <c r="U515" s="295"/>
      <c r="V515" s="295"/>
      <c r="W515" s="295"/>
      <c r="X515" s="295"/>
      <c r="Y515" s="426"/>
      <c r="Z515" s="410"/>
      <c r="AA515" s="410"/>
      <c r="AB515" s="410"/>
      <c r="AC515" s="410"/>
      <c r="AD515" s="410"/>
      <c r="AE515" s="410"/>
      <c r="AF515" s="415"/>
      <c r="AG515" s="415"/>
      <c r="AH515" s="415"/>
      <c r="AI515" s="415"/>
      <c r="AJ515" s="415"/>
      <c r="AK515" s="415"/>
      <c r="AL515" s="415"/>
      <c r="AM515" s="296">
        <f>SUM(Y515:AL515)</f>
        <v>0</v>
      </c>
    </row>
    <row r="516" spans="1:39" outlineLevel="1">
      <c r="A516" s="532"/>
      <c r="B516" s="431" t="s">
        <v>308</v>
      </c>
      <c r="C516" s="291" t="s">
        <v>163</v>
      </c>
      <c r="D516" s="295"/>
      <c r="E516" s="295"/>
      <c r="F516" s="295"/>
      <c r="G516" s="295"/>
      <c r="H516" s="295"/>
      <c r="I516" s="295"/>
      <c r="J516" s="295"/>
      <c r="K516" s="295"/>
      <c r="L516" s="295"/>
      <c r="M516" s="295"/>
      <c r="N516" s="295">
        <f>N515</f>
        <v>0</v>
      </c>
      <c r="O516" s="295"/>
      <c r="P516" s="295"/>
      <c r="Q516" s="295"/>
      <c r="R516" s="295"/>
      <c r="S516" s="295"/>
      <c r="T516" s="295"/>
      <c r="U516" s="295"/>
      <c r="V516" s="295"/>
      <c r="W516" s="295"/>
      <c r="X516" s="295"/>
      <c r="Y516" s="411">
        <f>Y515</f>
        <v>0</v>
      </c>
      <c r="Z516" s="411">
        <f t="shared" ref="Z516" si="1503">Z515</f>
        <v>0</v>
      </c>
      <c r="AA516" s="411">
        <f t="shared" ref="AA516" si="1504">AA515</f>
        <v>0</v>
      </c>
      <c r="AB516" s="411">
        <f t="shared" ref="AB516" si="1505">AB515</f>
        <v>0</v>
      </c>
      <c r="AC516" s="411">
        <f t="shared" ref="AC516" si="1506">AC515</f>
        <v>0</v>
      </c>
      <c r="AD516" s="411">
        <f t="shared" ref="AD516" si="1507">AD515</f>
        <v>0</v>
      </c>
      <c r="AE516" s="411">
        <f t="shared" ref="AE516" si="1508">AE515</f>
        <v>0</v>
      </c>
      <c r="AF516" s="411">
        <f t="shared" ref="AF516" si="1509">AF515</f>
        <v>0</v>
      </c>
      <c r="AG516" s="411">
        <f t="shared" ref="AG516" si="1510">AG515</f>
        <v>0</v>
      </c>
      <c r="AH516" s="411">
        <f t="shared" ref="AH516" si="1511">AH515</f>
        <v>0</v>
      </c>
      <c r="AI516" s="411">
        <f t="shared" ref="AI516" si="1512">AI515</f>
        <v>0</v>
      </c>
      <c r="AJ516" s="411">
        <f t="shared" ref="AJ516" si="1513">AJ515</f>
        <v>0</v>
      </c>
      <c r="AK516" s="411">
        <f t="shared" ref="AK516" si="1514">AK515</f>
        <v>0</v>
      </c>
      <c r="AL516" s="411">
        <f t="shared" ref="AL516" si="1515">AL515</f>
        <v>0</v>
      </c>
      <c r="AM516" s="306"/>
    </row>
    <row r="517" spans="1:39" outlineLevel="1">
      <c r="A517" s="532"/>
      <c r="B517" s="43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412"/>
      <c r="Z517" s="425"/>
      <c r="AA517" s="425"/>
      <c r="AB517" s="425"/>
      <c r="AC517" s="425"/>
      <c r="AD517" s="425"/>
      <c r="AE517" s="425"/>
      <c r="AF517" s="425"/>
      <c r="AG517" s="425"/>
      <c r="AH517" s="425"/>
      <c r="AI517" s="425"/>
      <c r="AJ517" s="425"/>
      <c r="AK517" s="425"/>
      <c r="AL517" s="425"/>
      <c r="AM517" s="306"/>
    </row>
    <row r="518" spans="1:39" ht="15.75" outlineLevel="1">
      <c r="A518" s="532"/>
      <c r="B518" s="504" t="s">
        <v>501</v>
      </c>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outlineLevel="1">
      <c r="A519" s="532">
        <v>36</v>
      </c>
      <c r="B519" s="766" t="s">
        <v>804</v>
      </c>
      <c r="C519" s="291" t="s">
        <v>25</v>
      </c>
      <c r="D519" s="295">
        <f>'7.  Persistence Report'!AW113</f>
        <v>802984</v>
      </c>
      <c r="E519" s="295">
        <f>'7.  Persistence Report'!AX113</f>
        <v>581512</v>
      </c>
      <c r="F519" s="295">
        <f>'7.  Persistence Report'!AY113</f>
        <v>581512</v>
      </c>
      <c r="G519" s="295">
        <f>'7.  Persistence Report'!AZ113</f>
        <v>581512</v>
      </c>
      <c r="H519" s="295">
        <f>'7.  Persistence Report'!BA113</f>
        <v>581512</v>
      </c>
      <c r="I519" s="295">
        <f>'7.  Persistence Report'!BB113</f>
        <v>581512</v>
      </c>
      <c r="J519" s="295">
        <f>'7.  Persistence Report'!BC113</f>
        <v>581512</v>
      </c>
      <c r="K519" s="295">
        <f>'7.  Persistence Report'!BD113</f>
        <v>581501</v>
      </c>
      <c r="L519" s="295">
        <f>'7.  Persistence Report'!BE113</f>
        <v>581501</v>
      </c>
      <c r="M519" s="295">
        <f>'7.  Persistence Report'!BF113</f>
        <v>581501</v>
      </c>
      <c r="N519" s="295">
        <v>12</v>
      </c>
      <c r="O519" s="295">
        <f>'7.  Persistence Report'!R113</f>
        <v>55</v>
      </c>
      <c r="P519" s="295">
        <f>'7.  Persistence Report'!S113</f>
        <v>40</v>
      </c>
      <c r="Q519" s="295">
        <f>'7.  Persistence Report'!T113</f>
        <v>40</v>
      </c>
      <c r="R519" s="295">
        <f>'7.  Persistence Report'!U113</f>
        <v>40</v>
      </c>
      <c r="S519" s="295">
        <f>'7.  Persistence Report'!V113</f>
        <v>40</v>
      </c>
      <c r="T519" s="295">
        <f>'7.  Persistence Report'!W113</f>
        <v>40</v>
      </c>
      <c r="U519" s="295">
        <f>'7.  Persistence Report'!X113</f>
        <v>40</v>
      </c>
      <c r="V519" s="295">
        <f>'7.  Persistence Report'!Y113</f>
        <v>40</v>
      </c>
      <c r="W519" s="295">
        <f>'7.  Persistence Report'!Z113</f>
        <v>40</v>
      </c>
      <c r="X519" s="295">
        <f>'7.  Persistence Report'!AA113</f>
        <v>40</v>
      </c>
      <c r="Y519" s="426">
        <v>1</v>
      </c>
      <c r="Z519" s="410"/>
      <c r="AA519" s="410"/>
      <c r="AB519" s="410"/>
      <c r="AC519" s="410"/>
      <c r="AD519" s="410"/>
      <c r="AE519" s="410"/>
      <c r="AF519" s="415"/>
      <c r="AG519" s="415"/>
      <c r="AH519" s="415"/>
      <c r="AI519" s="415"/>
      <c r="AJ519" s="415"/>
      <c r="AK519" s="415"/>
      <c r="AL519" s="415"/>
      <c r="AM519" s="296">
        <f>SUM(Y519:AL519)</f>
        <v>1</v>
      </c>
    </row>
    <row r="520" spans="1:39" outlineLevel="1">
      <c r="A520" s="532"/>
      <c r="B520" s="431" t="s">
        <v>308</v>
      </c>
      <c r="C520" s="291" t="s">
        <v>163</v>
      </c>
      <c r="D520" s="295"/>
      <c r="E520" s="295"/>
      <c r="F520" s="295"/>
      <c r="G520" s="295"/>
      <c r="H520" s="295"/>
      <c r="I520" s="295"/>
      <c r="J520" s="295"/>
      <c r="K520" s="295"/>
      <c r="L520" s="295"/>
      <c r="M520" s="295"/>
      <c r="N520" s="295">
        <f>N519</f>
        <v>12</v>
      </c>
      <c r="O520" s="295"/>
      <c r="P520" s="295"/>
      <c r="Q520" s="295"/>
      <c r="R520" s="295"/>
      <c r="S520" s="295"/>
      <c r="T520" s="295"/>
      <c r="U520" s="295"/>
      <c r="V520" s="295"/>
      <c r="W520" s="295"/>
      <c r="X520" s="295"/>
      <c r="Y520" s="411">
        <f>Y519</f>
        <v>1</v>
      </c>
      <c r="Z520" s="411">
        <f t="shared" ref="Z520" si="1516">Z519</f>
        <v>0</v>
      </c>
      <c r="AA520" s="411">
        <f t="shared" ref="AA520" si="1517">AA519</f>
        <v>0</v>
      </c>
      <c r="AB520" s="411">
        <f t="shared" ref="AB520" si="1518">AB519</f>
        <v>0</v>
      </c>
      <c r="AC520" s="411">
        <f t="shared" ref="AC520" si="1519">AC519</f>
        <v>0</v>
      </c>
      <c r="AD520" s="411">
        <f t="shared" ref="AD520" si="1520">AD519</f>
        <v>0</v>
      </c>
      <c r="AE520" s="411">
        <f t="shared" ref="AE520" si="1521">AE519</f>
        <v>0</v>
      </c>
      <c r="AF520" s="411">
        <f t="shared" ref="AF520" si="1522">AF519</f>
        <v>0</v>
      </c>
      <c r="AG520" s="411">
        <f t="shared" ref="AG520" si="1523">AG519</f>
        <v>0</v>
      </c>
      <c r="AH520" s="411">
        <f t="shared" ref="AH520" si="1524">AH519</f>
        <v>0</v>
      </c>
      <c r="AI520" s="411">
        <f t="shared" ref="AI520" si="1525">AI519</f>
        <v>0</v>
      </c>
      <c r="AJ520" s="411">
        <f t="shared" ref="AJ520" si="1526">AJ519</f>
        <v>0</v>
      </c>
      <c r="AK520" s="411">
        <f t="shared" ref="AK520" si="1527">AK519</f>
        <v>0</v>
      </c>
      <c r="AL520" s="411">
        <f t="shared" ref="AL520" si="1528">AL519</f>
        <v>0</v>
      </c>
      <c r="AM520" s="306"/>
    </row>
    <row r="521" spans="1:39" outlineLevel="1">
      <c r="A521" s="532"/>
      <c r="B521" s="428"/>
      <c r="C521" s="291"/>
      <c r="D521" s="291"/>
      <c r="E521" s="291"/>
      <c r="F521" s="291"/>
      <c r="G521" s="291"/>
      <c r="H521" s="291"/>
      <c r="I521" s="291"/>
      <c r="J521" s="291"/>
      <c r="K521" s="291"/>
      <c r="L521" s="291"/>
      <c r="M521" s="291"/>
      <c r="N521" s="291"/>
      <c r="O521" s="291"/>
      <c r="P521" s="291"/>
      <c r="Q521" s="291"/>
      <c r="R521" s="291"/>
      <c r="S521" s="291"/>
      <c r="T521" s="291"/>
      <c r="U521" s="291"/>
      <c r="V521" s="291"/>
      <c r="W521" s="291"/>
      <c r="X521" s="291"/>
      <c r="Y521" s="412"/>
      <c r="Z521" s="425"/>
      <c r="AA521" s="425"/>
      <c r="AB521" s="425"/>
      <c r="AC521" s="425"/>
      <c r="AD521" s="425"/>
      <c r="AE521" s="425"/>
      <c r="AF521" s="425"/>
      <c r="AG521" s="425"/>
      <c r="AH521" s="425"/>
      <c r="AI521" s="425"/>
      <c r="AJ521" s="425"/>
      <c r="AK521" s="425"/>
      <c r="AL521" s="425"/>
      <c r="AM521" s="306"/>
    </row>
    <row r="522" spans="1:39" outlineLevel="1">
      <c r="A522" s="532">
        <v>37</v>
      </c>
      <c r="B522" s="766" t="s">
        <v>805</v>
      </c>
      <c r="C522" s="291" t="s">
        <v>25</v>
      </c>
      <c r="D522" s="295">
        <f>'7.  Persistence Report'!AW119</f>
        <v>11081</v>
      </c>
      <c r="E522" s="295">
        <f>'7.  Persistence Report'!AX119</f>
        <v>11081</v>
      </c>
      <c r="F522" s="295">
        <f>'7.  Persistence Report'!AY119</f>
        <v>11081</v>
      </c>
      <c r="G522" s="295">
        <f>'7.  Persistence Report'!AZ119</f>
        <v>11081</v>
      </c>
      <c r="H522" s="295">
        <f>'7.  Persistence Report'!BA119</f>
        <v>11081</v>
      </c>
      <c r="I522" s="295">
        <f>'7.  Persistence Report'!BB119</f>
        <v>11081</v>
      </c>
      <c r="J522" s="295">
        <f>'7.  Persistence Report'!BC119</f>
        <v>11081</v>
      </c>
      <c r="K522" s="295">
        <f>'7.  Persistence Report'!BD119</f>
        <v>11081</v>
      </c>
      <c r="L522" s="295">
        <f>'7.  Persistence Report'!BE119</f>
        <v>11081</v>
      </c>
      <c r="M522" s="295">
        <f>'7.  Persistence Report'!BF119</f>
        <v>11081</v>
      </c>
      <c r="N522" s="295">
        <v>12</v>
      </c>
      <c r="O522" s="295">
        <f>'7.  Persistence Report'!R119</f>
        <v>1</v>
      </c>
      <c r="P522" s="295">
        <f>'7.  Persistence Report'!S119</f>
        <v>1</v>
      </c>
      <c r="Q522" s="295">
        <f>'7.  Persistence Report'!T119</f>
        <v>1</v>
      </c>
      <c r="R522" s="295">
        <f>'7.  Persistence Report'!U119</f>
        <v>1</v>
      </c>
      <c r="S522" s="295">
        <f>'7.  Persistence Report'!V119</f>
        <v>1</v>
      </c>
      <c r="T522" s="295">
        <f>'7.  Persistence Report'!W119</f>
        <v>1</v>
      </c>
      <c r="U522" s="295">
        <f>'7.  Persistence Report'!X119</f>
        <v>1</v>
      </c>
      <c r="V522" s="295">
        <f>'7.  Persistence Report'!Y119</f>
        <v>1</v>
      </c>
      <c r="W522" s="295">
        <f>'7.  Persistence Report'!Z119</f>
        <v>1</v>
      </c>
      <c r="X522" s="295">
        <f>'7.  Persistence Report'!AA119</f>
        <v>1</v>
      </c>
      <c r="Y522" s="426">
        <v>1</v>
      </c>
      <c r="Z522" s="410"/>
      <c r="AA522" s="410"/>
      <c r="AB522" s="410"/>
      <c r="AC522" s="410"/>
      <c r="AD522" s="410"/>
      <c r="AE522" s="410"/>
      <c r="AF522" s="415"/>
      <c r="AG522" s="415"/>
      <c r="AH522" s="415"/>
      <c r="AI522" s="415"/>
      <c r="AJ522" s="415"/>
      <c r="AK522" s="415"/>
      <c r="AL522" s="415"/>
      <c r="AM522" s="296">
        <f>SUM(Y522:AL522)</f>
        <v>1</v>
      </c>
    </row>
    <row r="523" spans="1:39" outlineLevel="1">
      <c r="A523" s="532"/>
      <c r="B523" s="431" t="s">
        <v>308</v>
      </c>
      <c r="C523" s="291" t="s">
        <v>163</v>
      </c>
      <c r="D523" s="295"/>
      <c r="E523" s="295"/>
      <c r="F523" s="295"/>
      <c r="G523" s="295"/>
      <c r="H523" s="295"/>
      <c r="I523" s="295"/>
      <c r="J523" s="295"/>
      <c r="K523" s="295"/>
      <c r="L523" s="295"/>
      <c r="M523" s="295"/>
      <c r="N523" s="295">
        <f>N522</f>
        <v>12</v>
      </c>
      <c r="O523" s="295"/>
      <c r="P523" s="295"/>
      <c r="Q523" s="295"/>
      <c r="R523" s="295"/>
      <c r="S523" s="295"/>
      <c r="T523" s="295"/>
      <c r="U523" s="295"/>
      <c r="V523" s="295"/>
      <c r="W523" s="295"/>
      <c r="X523" s="295"/>
      <c r="Y523" s="411">
        <f>Y522</f>
        <v>1</v>
      </c>
      <c r="Z523" s="411">
        <f t="shared" ref="Z523" si="1529">Z522</f>
        <v>0</v>
      </c>
      <c r="AA523" s="411">
        <f t="shared" ref="AA523" si="1530">AA522</f>
        <v>0</v>
      </c>
      <c r="AB523" s="411">
        <f t="shared" ref="AB523" si="1531">AB522</f>
        <v>0</v>
      </c>
      <c r="AC523" s="411">
        <f t="shared" ref="AC523" si="1532">AC522</f>
        <v>0</v>
      </c>
      <c r="AD523" s="411">
        <f t="shared" ref="AD523" si="1533">AD522</f>
        <v>0</v>
      </c>
      <c r="AE523" s="411">
        <f t="shared" ref="AE523" si="1534">AE522</f>
        <v>0</v>
      </c>
      <c r="AF523" s="411">
        <f t="shared" ref="AF523" si="1535">AF522</f>
        <v>0</v>
      </c>
      <c r="AG523" s="411">
        <f t="shared" ref="AG523" si="1536">AG522</f>
        <v>0</v>
      </c>
      <c r="AH523" s="411">
        <f t="shared" ref="AH523" si="1537">AH522</f>
        <v>0</v>
      </c>
      <c r="AI523" s="411">
        <f t="shared" ref="AI523" si="1538">AI522</f>
        <v>0</v>
      </c>
      <c r="AJ523" s="411">
        <f t="shared" ref="AJ523" si="1539">AJ522</f>
        <v>0</v>
      </c>
      <c r="AK523" s="411">
        <f t="shared" ref="AK523" si="1540">AK522</f>
        <v>0</v>
      </c>
      <c r="AL523" s="411">
        <f t="shared" ref="AL523" si="1541">AL522</f>
        <v>0</v>
      </c>
      <c r="AM523" s="306"/>
    </row>
    <row r="524" spans="1:39" outlineLevel="1">
      <c r="A524" s="532"/>
      <c r="B524" s="428"/>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412"/>
      <c r="Z524" s="425"/>
      <c r="AA524" s="425"/>
      <c r="AB524" s="425"/>
      <c r="AC524" s="425"/>
      <c r="AD524" s="425"/>
      <c r="AE524" s="425"/>
      <c r="AF524" s="425"/>
      <c r="AG524" s="425"/>
      <c r="AH524" s="425"/>
      <c r="AI524" s="425"/>
      <c r="AJ524" s="425"/>
      <c r="AK524" s="425"/>
      <c r="AL524" s="425"/>
      <c r="AM524" s="306"/>
    </row>
    <row r="525" spans="1:39" outlineLevel="1">
      <c r="A525" s="532">
        <v>38</v>
      </c>
      <c r="B525" s="428" t="s">
        <v>130</v>
      </c>
      <c r="C525" s="291" t="s">
        <v>25</v>
      </c>
      <c r="D525" s="295"/>
      <c r="E525" s="295"/>
      <c r="F525" s="295"/>
      <c r="G525" s="295"/>
      <c r="H525" s="295"/>
      <c r="I525" s="295"/>
      <c r="J525" s="295"/>
      <c r="K525" s="295"/>
      <c r="L525" s="295"/>
      <c r="M525" s="295"/>
      <c r="N525" s="295">
        <v>12</v>
      </c>
      <c r="O525" s="295"/>
      <c r="P525" s="295"/>
      <c r="Q525" s="295"/>
      <c r="R525" s="295"/>
      <c r="S525" s="295"/>
      <c r="T525" s="295"/>
      <c r="U525" s="295"/>
      <c r="V525" s="295"/>
      <c r="W525" s="295"/>
      <c r="X525" s="295"/>
      <c r="Y525" s="426"/>
      <c r="Z525" s="410"/>
      <c r="AA525" s="410"/>
      <c r="AB525" s="410"/>
      <c r="AC525" s="410"/>
      <c r="AD525" s="410"/>
      <c r="AE525" s="410"/>
      <c r="AF525" s="415"/>
      <c r="AG525" s="415"/>
      <c r="AH525" s="415"/>
      <c r="AI525" s="415"/>
      <c r="AJ525" s="415"/>
      <c r="AK525" s="415"/>
      <c r="AL525" s="415"/>
      <c r="AM525" s="296">
        <f>SUM(Y525:AL525)</f>
        <v>0</v>
      </c>
    </row>
    <row r="526" spans="1:39" outlineLevel="1">
      <c r="A526" s="532"/>
      <c r="B526" s="431" t="s">
        <v>308</v>
      </c>
      <c r="C526" s="291" t="s">
        <v>163</v>
      </c>
      <c r="D526" s="295"/>
      <c r="E526" s="295"/>
      <c r="F526" s="295"/>
      <c r="G526" s="295"/>
      <c r="H526" s="295"/>
      <c r="I526" s="295"/>
      <c r="J526" s="295"/>
      <c r="K526" s="295"/>
      <c r="L526" s="295"/>
      <c r="M526" s="295"/>
      <c r="N526" s="295">
        <f>N525</f>
        <v>12</v>
      </c>
      <c r="O526" s="295"/>
      <c r="P526" s="295"/>
      <c r="Q526" s="295"/>
      <c r="R526" s="295"/>
      <c r="S526" s="295"/>
      <c r="T526" s="295"/>
      <c r="U526" s="295"/>
      <c r="V526" s="295"/>
      <c r="W526" s="295"/>
      <c r="X526" s="295"/>
      <c r="Y526" s="411">
        <f>Y525</f>
        <v>0</v>
      </c>
      <c r="Z526" s="411">
        <f t="shared" ref="Z526" si="1542">Z525</f>
        <v>0</v>
      </c>
      <c r="AA526" s="411">
        <f t="shared" ref="AA526" si="1543">AA525</f>
        <v>0</v>
      </c>
      <c r="AB526" s="411">
        <f t="shared" ref="AB526" si="1544">AB525</f>
        <v>0</v>
      </c>
      <c r="AC526" s="411">
        <f t="shared" ref="AC526" si="1545">AC525</f>
        <v>0</v>
      </c>
      <c r="AD526" s="411">
        <f t="shared" ref="AD526" si="1546">AD525</f>
        <v>0</v>
      </c>
      <c r="AE526" s="411">
        <f t="shared" ref="AE526" si="1547">AE525</f>
        <v>0</v>
      </c>
      <c r="AF526" s="411">
        <f t="shared" ref="AF526" si="1548">AF525</f>
        <v>0</v>
      </c>
      <c r="AG526" s="411">
        <f t="shared" ref="AG526" si="1549">AG525</f>
        <v>0</v>
      </c>
      <c r="AH526" s="411">
        <f t="shared" ref="AH526" si="1550">AH525</f>
        <v>0</v>
      </c>
      <c r="AI526" s="411">
        <f t="shared" ref="AI526" si="1551">AI525</f>
        <v>0</v>
      </c>
      <c r="AJ526" s="411">
        <f t="shared" ref="AJ526" si="1552">AJ525</f>
        <v>0</v>
      </c>
      <c r="AK526" s="411">
        <f t="shared" ref="AK526" si="1553">AK525</f>
        <v>0</v>
      </c>
      <c r="AL526" s="411">
        <f t="shared" ref="AL526" si="1554">AL525</f>
        <v>0</v>
      </c>
      <c r="AM526" s="306"/>
    </row>
    <row r="527" spans="1:39" outlineLevel="1">
      <c r="A527" s="532"/>
      <c r="B527" s="428"/>
      <c r="C527" s="291"/>
      <c r="D527" s="291"/>
      <c r="E527" s="291"/>
      <c r="F527" s="291"/>
      <c r="G527" s="291"/>
      <c r="H527" s="291"/>
      <c r="I527" s="291"/>
      <c r="J527" s="291"/>
      <c r="K527" s="291"/>
      <c r="L527" s="291"/>
      <c r="M527" s="291"/>
      <c r="N527" s="291"/>
      <c r="O527" s="291"/>
      <c r="P527" s="291"/>
      <c r="Q527" s="291"/>
      <c r="R527" s="291"/>
      <c r="S527" s="291"/>
      <c r="T527" s="291"/>
      <c r="U527" s="291"/>
      <c r="V527" s="291"/>
      <c r="W527" s="291"/>
      <c r="X527" s="291"/>
      <c r="Y527" s="412"/>
      <c r="Z527" s="425"/>
      <c r="AA527" s="425"/>
      <c r="AB527" s="425"/>
      <c r="AC527" s="425"/>
      <c r="AD527" s="425"/>
      <c r="AE527" s="425"/>
      <c r="AF527" s="425"/>
      <c r="AG527" s="425"/>
      <c r="AH527" s="425"/>
      <c r="AI527" s="425"/>
      <c r="AJ527" s="425"/>
      <c r="AK527" s="425"/>
      <c r="AL527" s="425"/>
      <c r="AM527" s="306"/>
    </row>
    <row r="528" spans="1:39" ht="30" outlineLevel="1">
      <c r="A528" s="532">
        <v>39</v>
      </c>
      <c r="B528" s="428" t="s">
        <v>131</v>
      </c>
      <c r="C528" s="291" t="s">
        <v>25</v>
      </c>
      <c r="D528" s="295"/>
      <c r="E528" s="295"/>
      <c r="F528" s="295"/>
      <c r="G528" s="295"/>
      <c r="H528" s="295"/>
      <c r="I528" s="295"/>
      <c r="J528" s="295"/>
      <c r="K528" s="295"/>
      <c r="L528" s="295"/>
      <c r="M528" s="295"/>
      <c r="N528" s="295">
        <v>12</v>
      </c>
      <c r="O528" s="295"/>
      <c r="P528" s="295"/>
      <c r="Q528" s="295"/>
      <c r="R528" s="295"/>
      <c r="S528" s="295"/>
      <c r="T528" s="295"/>
      <c r="U528" s="295"/>
      <c r="V528" s="295"/>
      <c r="W528" s="295"/>
      <c r="X528" s="295"/>
      <c r="Y528" s="426"/>
      <c r="Z528" s="410"/>
      <c r="AA528" s="410"/>
      <c r="AB528" s="410"/>
      <c r="AC528" s="410"/>
      <c r="AD528" s="410"/>
      <c r="AE528" s="410"/>
      <c r="AF528" s="415"/>
      <c r="AG528" s="415"/>
      <c r="AH528" s="415"/>
      <c r="AI528" s="415"/>
      <c r="AJ528" s="415"/>
      <c r="AK528" s="415"/>
      <c r="AL528" s="415"/>
      <c r="AM528" s="296">
        <f>SUM(Y528:AL528)</f>
        <v>0</v>
      </c>
    </row>
    <row r="529" spans="1:39" outlineLevel="1">
      <c r="A529" s="532"/>
      <c r="B529" s="431" t="s">
        <v>308</v>
      </c>
      <c r="C529" s="291" t="s">
        <v>163</v>
      </c>
      <c r="D529" s="295"/>
      <c r="E529" s="295"/>
      <c r="F529" s="295"/>
      <c r="G529" s="295"/>
      <c r="H529" s="295"/>
      <c r="I529" s="295"/>
      <c r="J529" s="295"/>
      <c r="K529" s="295"/>
      <c r="L529" s="295"/>
      <c r="M529" s="295"/>
      <c r="N529" s="295">
        <f>N528</f>
        <v>12</v>
      </c>
      <c r="O529" s="295"/>
      <c r="P529" s="295"/>
      <c r="Q529" s="295"/>
      <c r="R529" s="295"/>
      <c r="S529" s="295"/>
      <c r="T529" s="295"/>
      <c r="U529" s="295"/>
      <c r="V529" s="295"/>
      <c r="W529" s="295"/>
      <c r="X529" s="295"/>
      <c r="Y529" s="411">
        <f>Y528</f>
        <v>0</v>
      </c>
      <c r="Z529" s="411">
        <f t="shared" ref="Z529" si="1555">Z528</f>
        <v>0</v>
      </c>
      <c r="AA529" s="411">
        <f t="shared" ref="AA529" si="1556">AA528</f>
        <v>0</v>
      </c>
      <c r="AB529" s="411">
        <f t="shared" ref="AB529" si="1557">AB528</f>
        <v>0</v>
      </c>
      <c r="AC529" s="411">
        <f t="shared" ref="AC529" si="1558">AC528</f>
        <v>0</v>
      </c>
      <c r="AD529" s="411">
        <f t="shared" ref="AD529" si="1559">AD528</f>
        <v>0</v>
      </c>
      <c r="AE529" s="411">
        <f t="shared" ref="AE529" si="1560">AE528</f>
        <v>0</v>
      </c>
      <c r="AF529" s="411">
        <f t="shared" ref="AF529" si="1561">AF528</f>
        <v>0</v>
      </c>
      <c r="AG529" s="411">
        <f t="shared" ref="AG529" si="1562">AG528</f>
        <v>0</v>
      </c>
      <c r="AH529" s="411">
        <f t="shared" ref="AH529" si="1563">AH528</f>
        <v>0</v>
      </c>
      <c r="AI529" s="411">
        <f t="shared" ref="AI529" si="1564">AI528</f>
        <v>0</v>
      </c>
      <c r="AJ529" s="411">
        <f t="shared" ref="AJ529" si="1565">AJ528</f>
        <v>0</v>
      </c>
      <c r="AK529" s="411">
        <f t="shared" ref="AK529" si="1566">AK528</f>
        <v>0</v>
      </c>
      <c r="AL529" s="411">
        <f t="shared" ref="AL529" si="1567">AL528</f>
        <v>0</v>
      </c>
      <c r="AM529" s="306"/>
    </row>
    <row r="530" spans="1:39" outlineLevel="1">
      <c r="A530" s="532"/>
      <c r="B530" s="428"/>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412"/>
      <c r="Z530" s="425"/>
      <c r="AA530" s="425"/>
      <c r="AB530" s="425"/>
      <c r="AC530" s="425"/>
      <c r="AD530" s="425"/>
      <c r="AE530" s="425"/>
      <c r="AF530" s="425"/>
      <c r="AG530" s="425"/>
      <c r="AH530" s="425"/>
      <c r="AI530" s="425"/>
      <c r="AJ530" s="425"/>
      <c r="AK530" s="425"/>
      <c r="AL530" s="425"/>
      <c r="AM530" s="306"/>
    </row>
    <row r="531" spans="1:39" ht="30" outlineLevel="1">
      <c r="A531" s="532">
        <v>40</v>
      </c>
      <c r="B531" s="428" t="s">
        <v>132</v>
      </c>
      <c r="C531" s="291" t="s">
        <v>25</v>
      </c>
      <c r="D531" s="295"/>
      <c r="E531" s="295"/>
      <c r="F531" s="295"/>
      <c r="G531" s="295"/>
      <c r="H531" s="295"/>
      <c r="I531" s="295"/>
      <c r="J531" s="295"/>
      <c r="K531" s="295"/>
      <c r="L531" s="295"/>
      <c r="M531" s="295"/>
      <c r="N531" s="295">
        <v>12</v>
      </c>
      <c r="O531" s="295"/>
      <c r="P531" s="295"/>
      <c r="Q531" s="295"/>
      <c r="R531" s="295"/>
      <c r="S531" s="295"/>
      <c r="T531" s="295"/>
      <c r="U531" s="295"/>
      <c r="V531" s="295"/>
      <c r="W531" s="295"/>
      <c r="X531" s="295"/>
      <c r="Y531" s="426"/>
      <c r="Z531" s="410"/>
      <c r="AA531" s="410"/>
      <c r="AB531" s="410"/>
      <c r="AC531" s="410"/>
      <c r="AD531" s="410"/>
      <c r="AE531" s="410"/>
      <c r="AF531" s="415"/>
      <c r="AG531" s="415"/>
      <c r="AH531" s="415"/>
      <c r="AI531" s="415"/>
      <c r="AJ531" s="415"/>
      <c r="AK531" s="415"/>
      <c r="AL531" s="415"/>
      <c r="AM531" s="296">
        <f>SUM(Y531:AL531)</f>
        <v>0</v>
      </c>
    </row>
    <row r="532" spans="1:39" outlineLevel="1">
      <c r="A532" s="532"/>
      <c r="B532" s="431" t="s">
        <v>308</v>
      </c>
      <c r="C532" s="291" t="s">
        <v>163</v>
      </c>
      <c r="D532" s="295"/>
      <c r="E532" s="295"/>
      <c r="F532" s="295"/>
      <c r="G532" s="295"/>
      <c r="H532" s="295"/>
      <c r="I532" s="295"/>
      <c r="J532" s="295"/>
      <c r="K532" s="295"/>
      <c r="L532" s="295"/>
      <c r="M532" s="295"/>
      <c r="N532" s="295">
        <f>N531</f>
        <v>12</v>
      </c>
      <c r="O532" s="295"/>
      <c r="P532" s="295"/>
      <c r="Q532" s="295"/>
      <c r="R532" s="295"/>
      <c r="S532" s="295"/>
      <c r="T532" s="295"/>
      <c r="U532" s="295"/>
      <c r="V532" s="295"/>
      <c r="W532" s="295"/>
      <c r="X532" s="295"/>
      <c r="Y532" s="411">
        <f>Y531</f>
        <v>0</v>
      </c>
      <c r="Z532" s="411">
        <f t="shared" ref="Z532" si="1568">Z531</f>
        <v>0</v>
      </c>
      <c r="AA532" s="411">
        <f t="shared" ref="AA532" si="1569">AA531</f>
        <v>0</v>
      </c>
      <c r="AB532" s="411">
        <f t="shared" ref="AB532" si="1570">AB531</f>
        <v>0</v>
      </c>
      <c r="AC532" s="411">
        <f t="shared" ref="AC532" si="1571">AC531</f>
        <v>0</v>
      </c>
      <c r="AD532" s="411">
        <f t="shared" ref="AD532" si="1572">AD531</f>
        <v>0</v>
      </c>
      <c r="AE532" s="411">
        <f t="shared" ref="AE532" si="1573">AE531</f>
        <v>0</v>
      </c>
      <c r="AF532" s="411">
        <f t="shared" ref="AF532" si="1574">AF531</f>
        <v>0</v>
      </c>
      <c r="AG532" s="411">
        <f t="shared" ref="AG532" si="1575">AG531</f>
        <v>0</v>
      </c>
      <c r="AH532" s="411">
        <f t="shared" ref="AH532" si="1576">AH531</f>
        <v>0</v>
      </c>
      <c r="AI532" s="411">
        <f t="shared" ref="AI532" si="1577">AI531</f>
        <v>0</v>
      </c>
      <c r="AJ532" s="411">
        <f t="shared" ref="AJ532" si="1578">AJ531</f>
        <v>0</v>
      </c>
      <c r="AK532" s="411">
        <f t="shared" ref="AK532" si="1579">AK531</f>
        <v>0</v>
      </c>
      <c r="AL532" s="411">
        <f t="shared" ref="AL532" si="1580">AL531</f>
        <v>0</v>
      </c>
      <c r="AM532" s="306"/>
    </row>
    <row r="533" spans="1:39" outlineLevel="1">
      <c r="A533" s="532"/>
      <c r="B533" s="428"/>
      <c r="C533" s="291"/>
      <c r="D533" s="291"/>
      <c r="E533" s="291"/>
      <c r="F533" s="291"/>
      <c r="G533" s="291"/>
      <c r="H533" s="291"/>
      <c r="I533" s="291"/>
      <c r="J533" s="291"/>
      <c r="K533" s="291"/>
      <c r="L533" s="291"/>
      <c r="M533" s="291"/>
      <c r="N533" s="291"/>
      <c r="O533" s="291"/>
      <c r="P533" s="291"/>
      <c r="Q533" s="291"/>
      <c r="R533" s="291"/>
      <c r="S533" s="291"/>
      <c r="T533" s="291"/>
      <c r="U533" s="291"/>
      <c r="V533" s="291"/>
      <c r="W533" s="291"/>
      <c r="X533" s="291"/>
      <c r="Y533" s="412"/>
      <c r="Z533" s="425"/>
      <c r="AA533" s="425"/>
      <c r="AB533" s="425"/>
      <c r="AC533" s="425"/>
      <c r="AD533" s="425"/>
      <c r="AE533" s="425"/>
      <c r="AF533" s="425"/>
      <c r="AG533" s="425"/>
      <c r="AH533" s="425"/>
      <c r="AI533" s="425"/>
      <c r="AJ533" s="425"/>
      <c r="AK533" s="425"/>
      <c r="AL533" s="425"/>
      <c r="AM533" s="306"/>
    </row>
    <row r="534" spans="1:39" ht="45" outlineLevel="1">
      <c r="A534" s="532">
        <v>41</v>
      </c>
      <c r="B534" s="428" t="s">
        <v>133</v>
      </c>
      <c r="C534" s="291" t="s">
        <v>25</v>
      </c>
      <c r="D534" s="295"/>
      <c r="E534" s="295"/>
      <c r="F534" s="295"/>
      <c r="G534" s="295"/>
      <c r="H534" s="295"/>
      <c r="I534" s="295"/>
      <c r="J534" s="295"/>
      <c r="K534" s="295"/>
      <c r="L534" s="295"/>
      <c r="M534" s="295"/>
      <c r="N534" s="295">
        <v>12</v>
      </c>
      <c r="O534" s="295"/>
      <c r="P534" s="295"/>
      <c r="Q534" s="295"/>
      <c r="R534" s="295"/>
      <c r="S534" s="295"/>
      <c r="T534" s="295"/>
      <c r="U534" s="295"/>
      <c r="V534" s="295"/>
      <c r="W534" s="295"/>
      <c r="X534" s="295"/>
      <c r="Y534" s="426"/>
      <c r="Z534" s="410"/>
      <c r="AA534" s="410"/>
      <c r="AB534" s="410"/>
      <c r="AC534" s="410"/>
      <c r="AD534" s="410"/>
      <c r="AE534" s="410"/>
      <c r="AF534" s="415"/>
      <c r="AG534" s="415"/>
      <c r="AH534" s="415"/>
      <c r="AI534" s="415"/>
      <c r="AJ534" s="415"/>
      <c r="AK534" s="415"/>
      <c r="AL534" s="415"/>
      <c r="AM534" s="296">
        <f>SUM(Y534:AL534)</f>
        <v>0</v>
      </c>
    </row>
    <row r="535" spans="1:39" outlineLevel="1">
      <c r="A535" s="532"/>
      <c r="B535" s="431" t="s">
        <v>308</v>
      </c>
      <c r="C535" s="291" t="s">
        <v>163</v>
      </c>
      <c r="D535" s="295"/>
      <c r="E535" s="295"/>
      <c r="F535" s="295"/>
      <c r="G535" s="295"/>
      <c r="H535" s="295"/>
      <c r="I535" s="295"/>
      <c r="J535" s="295"/>
      <c r="K535" s="295"/>
      <c r="L535" s="295"/>
      <c r="M535" s="295"/>
      <c r="N535" s="295">
        <f>N534</f>
        <v>12</v>
      </c>
      <c r="O535" s="295"/>
      <c r="P535" s="295"/>
      <c r="Q535" s="295"/>
      <c r="R535" s="295"/>
      <c r="S535" s="295"/>
      <c r="T535" s="295"/>
      <c r="U535" s="295"/>
      <c r="V535" s="295"/>
      <c r="W535" s="295"/>
      <c r="X535" s="295"/>
      <c r="Y535" s="411">
        <f>Y534</f>
        <v>0</v>
      </c>
      <c r="Z535" s="411">
        <f t="shared" ref="Z535" si="1581">Z534</f>
        <v>0</v>
      </c>
      <c r="AA535" s="411">
        <f t="shared" ref="AA535" si="1582">AA534</f>
        <v>0</v>
      </c>
      <c r="AB535" s="411">
        <f t="shared" ref="AB535" si="1583">AB534</f>
        <v>0</v>
      </c>
      <c r="AC535" s="411">
        <f t="shared" ref="AC535" si="1584">AC534</f>
        <v>0</v>
      </c>
      <c r="AD535" s="411">
        <f t="shared" ref="AD535" si="1585">AD534</f>
        <v>0</v>
      </c>
      <c r="AE535" s="411">
        <f t="shared" ref="AE535" si="1586">AE534</f>
        <v>0</v>
      </c>
      <c r="AF535" s="411">
        <f t="shared" ref="AF535" si="1587">AF534</f>
        <v>0</v>
      </c>
      <c r="AG535" s="411">
        <f t="shared" ref="AG535" si="1588">AG534</f>
        <v>0</v>
      </c>
      <c r="AH535" s="411">
        <f t="shared" ref="AH535" si="1589">AH534</f>
        <v>0</v>
      </c>
      <c r="AI535" s="411">
        <f t="shared" ref="AI535" si="1590">AI534</f>
        <v>0</v>
      </c>
      <c r="AJ535" s="411">
        <f t="shared" ref="AJ535" si="1591">AJ534</f>
        <v>0</v>
      </c>
      <c r="AK535" s="411">
        <f t="shared" ref="AK535" si="1592">AK534</f>
        <v>0</v>
      </c>
      <c r="AL535" s="411">
        <f t="shared" ref="AL535" si="1593">AL534</f>
        <v>0</v>
      </c>
      <c r="AM535" s="306"/>
    </row>
    <row r="536" spans="1:39" outlineLevel="1">
      <c r="A536" s="532"/>
      <c r="B536" s="428"/>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412"/>
      <c r="Z536" s="425"/>
      <c r="AA536" s="425"/>
      <c r="AB536" s="425"/>
      <c r="AC536" s="425"/>
      <c r="AD536" s="425"/>
      <c r="AE536" s="425"/>
      <c r="AF536" s="425"/>
      <c r="AG536" s="425"/>
      <c r="AH536" s="425"/>
      <c r="AI536" s="425"/>
      <c r="AJ536" s="425"/>
      <c r="AK536" s="425"/>
      <c r="AL536" s="425"/>
      <c r="AM536" s="306"/>
    </row>
    <row r="537" spans="1:39" ht="45" outlineLevel="1">
      <c r="A537" s="532">
        <v>42</v>
      </c>
      <c r="B537" s="428" t="s">
        <v>134</v>
      </c>
      <c r="C537" s="291" t="s">
        <v>25</v>
      </c>
      <c r="D537" s="295"/>
      <c r="E537" s="295"/>
      <c r="F537" s="295"/>
      <c r="G537" s="295"/>
      <c r="H537" s="295"/>
      <c r="I537" s="295"/>
      <c r="J537" s="295"/>
      <c r="K537" s="295"/>
      <c r="L537" s="295"/>
      <c r="M537" s="295"/>
      <c r="N537" s="291"/>
      <c r="O537" s="295"/>
      <c r="P537" s="295"/>
      <c r="Q537" s="295"/>
      <c r="R537" s="295"/>
      <c r="S537" s="295"/>
      <c r="T537" s="295"/>
      <c r="U537" s="295"/>
      <c r="V537" s="295"/>
      <c r="W537" s="295"/>
      <c r="X537" s="295"/>
      <c r="Y537" s="426"/>
      <c r="Z537" s="410"/>
      <c r="AA537" s="410"/>
      <c r="AB537" s="410"/>
      <c r="AC537" s="410"/>
      <c r="AD537" s="410"/>
      <c r="AE537" s="410"/>
      <c r="AF537" s="415"/>
      <c r="AG537" s="415"/>
      <c r="AH537" s="415"/>
      <c r="AI537" s="415"/>
      <c r="AJ537" s="415"/>
      <c r="AK537" s="415"/>
      <c r="AL537" s="415"/>
      <c r="AM537" s="296">
        <f>SUM(Y537:AL537)</f>
        <v>0</v>
      </c>
    </row>
    <row r="538" spans="1:39" outlineLevel="1">
      <c r="A538" s="532"/>
      <c r="B538" s="431" t="s">
        <v>308</v>
      </c>
      <c r="C538" s="291" t="s">
        <v>163</v>
      </c>
      <c r="D538" s="295"/>
      <c r="E538" s="295"/>
      <c r="F538" s="295"/>
      <c r="G538" s="295"/>
      <c r="H538" s="295"/>
      <c r="I538" s="295"/>
      <c r="J538" s="295"/>
      <c r="K538" s="295"/>
      <c r="L538" s="295"/>
      <c r="M538" s="295"/>
      <c r="N538" s="468"/>
      <c r="O538" s="295"/>
      <c r="P538" s="295"/>
      <c r="Q538" s="295"/>
      <c r="R538" s="295"/>
      <c r="S538" s="295"/>
      <c r="T538" s="295"/>
      <c r="U538" s="295"/>
      <c r="V538" s="295"/>
      <c r="W538" s="295"/>
      <c r="X538" s="295"/>
      <c r="Y538" s="411">
        <f>Y537</f>
        <v>0</v>
      </c>
      <c r="Z538" s="411">
        <f t="shared" ref="Z538" si="1594">Z537</f>
        <v>0</v>
      </c>
      <c r="AA538" s="411">
        <f t="shared" ref="AA538" si="1595">AA537</f>
        <v>0</v>
      </c>
      <c r="AB538" s="411">
        <f t="shared" ref="AB538" si="1596">AB537</f>
        <v>0</v>
      </c>
      <c r="AC538" s="411">
        <f t="shared" ref="AC538" si="1597">AC537</f>
        <v>0</v>
      </c>
      <c r="AD538" s="411">
        <f t="shared" ref="AD538" si="1598">AD537</f>
        <v>0</v>
      </c>
      <c r="AE538" s="411">
        <f t="shared" ref="AE538" si="1599">AE537</f>
        <v>0</v>
      </c>
      <c r="AF538" s="411">
        <f t="shared" ref="AF538" si="1600">AF537</f>
        <v>0</v>
      </c>
      <c r="AG538" s="411">
        <f t="shared" ref="AG538" si="1601">AG537</f>
        <v>0</v>
      </c>
      <c r="AH538" s="411">
        <f t="shared" ref="AH538" si="1602">AH537</f>
        <v>0</v>
      </c>
      <c r="AI538" s="411">
        <f t="shared" ref="AI538" si="1603">AI537</f>
        <v>0</v>
      </c>
      <c r="AJ538" s="411">
        <f t="shared" ref="AJ538" si="1604">AJ537</f>
        <v>0</v>
      </c>
      <c r="AK538" s="411">
        <f t="shared" ref="AK538" si="1605">AK537</f>
        <v>0</v>
      </c>
      <c r="AL538" s="411">
        <f t="shared" ref="AL538" si="1606">AL537</f>
        <v>0</v>
      </c>
      <c r="AM538" s="306"/>
    </row>
    <row r="539" spans="1:39" outlineLevel="1">
      <c r="A539" s="532"/>
      <c r="B539" s="428"/>
      <c r="C539" s="291"/>
      <c r="D539" s="291"/>
      <c r="E539" s="291"/>
      <c r="F539" s="291"/>
      <c r="G539" s="291"/>
      <c r="H539" s="291"/>
      <c r="I539" s="291"/>
      <c r="J539" s="291"/>
      <c r="K539" s="291"/>
      <c r="L539" s="291"/>
      <c r="M539" s="291"/>
      <c r="N539" s="291"/>
      <c r="O539" s="291"/>
      <c r="P539" s="291"/>
      <c r="Q539" s="291"/>
      <c r="R539" s="291"/>
      <c r="S539" s="291"/>
      <c r="T539" s="291"/>
      <c r="U539" s="291"/>
      <c r="V539" s="291"/>
      <c r="W539" s="291"/>
      <c r="X539" s="291"/>
      <c r="Y539" s="412"/>
      <c r="Z539" s="425"/>
      <c r="AA539" s="425"/>
      <c r="AB539" s="425"/>
      <c r="AC539" s="425"/>
      <c r="AD539" s="425"/>
      <c r="AE539" s="425"/>
      <c r="AF539" s="425"/>
      <c r="AG539" s="425"/>
      <c r="AH539" s="425"/>
      <c r="AI539" s="425"/>
      <c r="AJ539" s="425"/>
      <c r="AK539" s="425"/>
      <c r="AL539" s="425"/>
      <c r="AM539" s="306"/>
    </row>
    <row r="540" spans="1:39" ht="30" outlineLevel="1">
      <c r="A540" s="532">
        <v>43</v>
      </c>
      <c r="B540" s="428" t="s">
        <v>135</v>
      </c>
      <c r="C540" s="291" t="s">
        <v>25</v>
      </c>
      <c r="D540" s="295"/>
      <c r="E540" s="295"/>
      <c r="F540" s="295"/>
      <c r="G540" s="295"/>
      <c r="H540" s="295"/>
      <c r="I540" s="295"/>
      <c r="J540" s="295"/>
      <c r="K540" s="295"/>
      <c r="L540" s="295"/>
      <c r="M540" s="295"/>
      <c r="N540" s="295">
        <v>12</v>
      </c>
      <c r="O540" s="295"/>
      <c r="P540" s="295"/>
      <c r="Q540" s="295"/>
      <c r="R540" s="295"/>
      <c r="S540" s="295"/>
      <c r="T540" s="295"/>
      <c r="U540" s="295"/>
      <c r="V540" s="295"/>
      <c r="W540" s="295"/>
      <c r="X540" s="295"/>
      <c r="Y540" s="426"/>
      <c r="Z540" s="410"/>
      <c r="AA540" s="410"/>
      <c r="AB540" s="410"/>
      <c r="AC540" s="410"/>
      <c r="AD540" s="410"/>
      <c r="AE540" s="410"/>
      <c r="AF540" s="415"/>
      <c r="AG540" s="415"/>
      <c r="AH540" s="415"/>
      <c r="AI540" s="415"/>
      <c r="AJ540" s="415"/>
      <c r="AK540" s="415"/>
      <c r="AL540" s="415"/>
      <c r="AM540" s="296">
        <f>SUM(Y540:AL540)</f>
        <v>0</v>
      </c>
    </row>
    <row r="541" spans="1:39" outlineLevel="1">
      <c r="A541" s="532"/>
      <c r="B541" s="431" t="s">
        <v>308</v>
      </c>
      <c r="C541" s="291" t="s">
        <v>163</v>
      </c>
      <c r="D541" s="295"/>
      <c r="E541" s="295"/>
      <c r="F541" s="295"/>
      <c r="G541" s="295"/>
      <c r="H541" s="295"/>
      <c r="I541" s="295"/>
      <c r="J541" s="295"/>
      <c r="K541" s="295"/>
      <c r="L541" s="295"/>
      <c r="M541" s="295"/>
      <c r="N541" s="295">
        <f>N540</f>
        <v>12</v>
      </c>
      <c r="O541" s="295"/>
      <c r="P541" s="295"/>
      <c r="Q541" s="295"/>
      <c r="R541" s="295"/>
      <c r="S541" s="295"/>
      <c r="T541" s="295"/>
      <c r="U541" s="295"/>
      <c r="V541" s="295"/>
      <c r="W541" s="295"/>
      <c r="X541" s="295"/>
      <c r="Y541" s="411">
        <f>Y540</f>
        <v>0</v>
      </c>
      <c r="Z541" s="411">
        <f t="shared" ref="Z541" si="1607">Z540</f>
        <v>0</v>
      </c>
      <c r="AA541" s="411">
        <f t="shared" ref="AA541" si="1608">AA540</f>
        <v>0</v>
      </c>
      <c r="AB541" s="411">
        <f t="shared" ref="AB541" si="1609">AB540</f>
        <v>0</v>
      </c>
      <c r="AC541" s="411">
        <f t="shared" ref="AC541" si="1610">AC540</f>
        <v>0</v>
      </c>
      <c r="AD541" s="411">
        <f t="shared" ref="AD541" si="1611">AD540</f>
        <v>0</v>
      </c>
      <c r="AE541" s="411">
        <f t="shared" ref="AE541" si="1612">AE540</f>
        <v>0</v>
      </c>
      <c r="AF541" s="411">
        <f t="shared" ref="AF541" si="1613">AF540</f>
        <v>0</v>
      </c>
      <c r="AG541" s="411">
        <f t="shared" ref="AG541" si="1614">AG540</f>
        <v>0</v>
      </c>
      <c r="AH541" s="411">
        <f t="shared" ref="AH541" si="1615">AH540</f>
        <v>0</v>
      </c>
      <c r="AI541" s="411">
        <f t="shared" ref="AI541" si="1616">AI540</f>
        <v>0</v>
      </c>
      <c r="AJ541" s="411">
        <f t="shared" ref="AJ541" si="1617">AJ540</f>
        <v>0</v>
      </c>
      <c r="AK541" s="411">
        <f t="shared" ref="AK541" si="1618">AK540</f>
        <v>0</v>
      </c>
      <c r="AL541" s="411">
        <f t="shared" ref="AL541" si="1619">AL540</f>
        <v>0</v>
      </c>
      <c r="AM541" s="306"/>
    </row>
    <row r="542" spans="1:39" outlineLevel="1">
      <c r="A542" s="532"/>
      <c r="B542" s="428"/>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412"/>
      <c r="Z542" s="425"/>
      <c r="AA542" s="425"/>
      <c r="AB542" s="425"/>
      <c r="AC542" s="425"/>
      <c r="AD542" s="425"/>
      <c r="AE542" s="425"/>
      <c r="AF542" s="425"/>
      <c r="AG542" s="425"/>
      <c r="AH542" s="425"/>
      <c r="AI542" s="425"/>
      <c r="AJ542" s="425"/>
      <c r="AK542" s="425"/>
      <c r="AL542" s="425"/>
      <c r="AM542" s="306"/>
    </row>
    <row r="543" spans="1:39" ht="45" outlineLevel="1">
      <c r="A543" s="532">
        <v>44</v>
      </c>
      <c r="B543" s="428" t="s">
        <v>136</v>
      </c>
      <c r="C543" s="291" t="s">
        <v>25</v>
      </c>
      <c r="D543" s="295"/>
      <c r="E543" s="295"/>
      <c r="F543" s="295"/>
      <c r="G543" s="295"/>
      <c r="H543" s="295"/>
      <c r="I543" s="295"/>
      <c r="J543" s="295"/>
      <c r="K543" s="295"/>
      <c r="L543" s="295"/>
      <c r="M543" s="295"/>
      <c r="N543" s="295">
        <v>12</v>
      </c>
      <c r="O543" s="295"/>
      <c r="P543" s="295"/>
      <c r="Q543" s="295"/>
      <c r="R543" s="295"/>
      <c r="S543" s="295"/>
      <c r="T543" s="295"/>
      <c r="U543" s="295"/>
      <c r="V543" s="295"/>
      <c r="W543" s="295"/>
      <c r="X543" s="295"/>
      <c r="Y543" s="426"/>
      <c r="Z543" s="410"/>
      <c r="AA543" s="410"/>
      <c r="AB543" s="410"/>
      <c r="AC543" s="410"/>
      <c r="AD543" s="410"/>
      <c r="AE543" s="410"/>
      <c r="AF543" s="415"/>
      <c r="AG543" s="415"/>
      <c r="AH543" s="415"/>
      <c r="AI543" s="415"/>
      <c r="AJ543" s="415"/>
      <c r="AK543" s="415"/>
      <c r="AL543" s="415"/>
      <c r="AM543" s="296">
        <f>SUM(Y543:AL543)</f>
        <v>0</v>
      </c>
    </row>
    <row r="544" spans="1:39" outlineLevel="1">
      <c r="A544" s="532"/>
      <c r="B544" s="431" t="s">
        <v>308</v>
      </c>
      <c r="C544" s="291" t="s">
        <v>163</v>
      </c>
      <c r="D544" s="295"/>
      <c r="E544" s="295"/>
      <c r="F544" s="295"/>
      <c r="G544" s="295"/>
      <c r="H544" s="295"/>
      <c r="I544" s="295"/>
      <c r="J544" s="295"/>
      <c r="K544" s="295"/>
      <c r="L544" s="295"/>
      <c r="M544" s="295"/>
      <c r="N544" s="295">
        <f>N543</f>
        <v>12</v>
      </c>
      <c r="O544" s="295"/>
      <c r="P544" s="295"/>
      <c r="Q544" s="295"/>
      <c r="R544" s="295"/>
      <c r="S544" s="295"/>
      <c r="T544" s="295"/>
      <c r="U544" s="295"/>
      <c r="V544" s="295"/>
      <c r="W544" s="295"/>
      <c r="X544" s="295"/>
      <c r="Y544" s="411">
        <f>Y543</f>
        <v>0</v>
      </c>
      <c r="Z544" s="411">
        <f t="shared" ref="Z544" si="1620">Z543</f>
        <v>0</v>
      </c>
      <c r="AA544" s="411">
        <f t="shared" ref="AA544" si="1621">AA543</f>
        <v>0</v>
      </c>
      <c r="AB544" s="411">
        <f t="shared" ref="AB544" si="1622">AB543</f>
        <v>0</v>
      </c>
      <c r="AC544" s="411">
        <f t="shared" ref="AC544" si="1623">AC543</f>
        <v>0</v>
      </c>
      <c r="AD544" s="411">
        <f t="shared" ref="AD544" si="1624">AD543</f>
        <v>0</v>
      </c>
      <c r="AE544" s="411">
        <f t="shared" ref="AE544" si="1625">AE543</f>
        <v>0</v>
      </c>
      <c r="AF544" s="411">
        <f t="shared" ref="AF544" si="1626">AF543</f>
        <v>0</v>
      </c>
      <c r="AG544" s="411">
        <f t="shared" ref="AG544" si="1627">AG543</f>
        <v>0</v>
      </c>
      <c r="AH544" s="411">
        <f t="shared" ref="AH544" si="1628">AH543</f>
        <v>0</v>
      </c>
      <c r="AI544" s="411">
        <f t="shared" ref="AI544" si="1629">AI543</f>
        <v>0</v>
      </c>
      <c r="AJ544" s="411">
        <f t="shared" ref="AJ544" si="1630">AJ543</f>
        <v>0</v>
      </c>
      <c r="AK544" s="411">
        <f t="shared" ref="AK544" si="1631">AK543</f>
        <v>0</v>
      </c>
      <c r="AL544" s="411">
        <f t="shared" ref="AL544" si="1632">AL543</f>
        <v>0</v>
      </c>
      <c r="AM544" s="306"/>
    </row>
    <row r="545" spans="1:39" outlineLevel="1">
      <c r="A545" s="532"/>
      <c r="B545" s="428"/>
      <c r="C545" s="291"/>
      <c r="D545" s="291"/>
      <c r="E545" s="291"/>
      <c r="F545" s="291"/>
      <c r="G545" s="291"/>
      <c r="H545" s="291"/>
      <c r="I545" s="291"/>
      <c r="J545" s="291"/>
      <c r="K545" s="291"/>
      <c r="L545" s="291"/>
      <c r="M545" s="291"/>
      <c r="N545" s="291"/>
      <c r="O545" s="291"/>
      <c r="P545" s="291"/>
      <c r="Q545" s="291"/>
      <c r="R545" s="291"/>
      <c r="S545" s="291"/>
      <c r="T545" s="291"/>
      <c r="U545" s="291"/>
      <c r="V545" s="291"/>
      <c r="W545" s="291"/>
      <c r="X545" s="291"/>
      <c r="Y545" s="412"/>
      <c r="Z545" s="425"/>
      <c r="AA545" s="425"/>
      <c r="AB545" s="425"/>
      <c r="AC545" s="425"/>
      <c r="AD545" s="425"/>
      <c r="AE545" s="425"/>
      <c r="AF545" s="425"/>
      <c r="AG545" s="425"/>
      <c r="AH545" s="425"/>
      <c r="AI545" s="425"/>
      <c r="AJ545" s="425"/>
      <c r="AK545" s="425"/>
      <c r="AL545" s="425"/>
      <c r="AM545" s="306"/>
    </row>
    <row r="546" spans="1:39" ht="30" outlineLevel="1">
      <c r="A546" s="532">
        <v>45</v>
      </c>
      <c r="B546" s="428" t="s">
        <v>137</v>
      </c>
      <c r="C546" s="291" t="s">
        <v>25</v>
      </c>
      <c r="D546" s="295"/>
      <c r="E546" s="295"/>
      <c r="F546" s="295"/>
      <c r="G546" s="295"/>
      <c r="H546" s="295"/>
      <c r="I546" s="295"/>
      <c r="J546" s="295"/>
      <c r="K546" s="295"/>
      <c r="L546" s="295"/>
      <c r="M546" s="295"/>
      <c r="N546" s="295">
        <v>12</v>
      </c>
      <c r="O546" s="295"/>
      <c r="P546" s="295"/>
      <c r="Q546" s="295"/>
      <c r="R546" s="295"/>
      <c r="S546" s="295"/>
      <c r="T546" s="295"/>
      <c r="U546" s="295"/>
      <c r="V546" s="295"/>
      <c r="W546" s="295"/>
      <c r="X546" s="295"/>
      <c r="Y546" s="426"/>
      <c r="Z546" s="410"/>
      <c r="AA546" s="410"/>
      <c r="AB546" s="410"/>
      <c r="AC546" s="410"/>
      <c r="AD546" s="410"/>
      <c r="AE546" s="410"/>
      <c r="AF546" s="415"/>
      <c r="AG546" s="415"/>
      <c r="AH546" s="415"/>
      <c r="AI546" s="415"/>
      <c r="AJ546" s="415"/>
      <c r="AK546" s="415"/>
      <c r="AL546" s="415"/>
      <c r="AM546" s="296">
        <f>SUM(Y546:AL546)</f>
        <v>0</v>
      </c>
    </row>
    <row r="547" spans="1:39" outlineLevel="1">
      <c r="A547" s="532"/>
      <c r="B547" s="431" t="s">
        <v>308</v>
      </c>
      <c r="C547" s="291" t="s">
        <v>163</v>
      </c>
      <c r="D547" s="295"/>
      <c r="E547" s="295"/>
      <c r="F547" s="295"/>
      <c r="G547" s="295"/>
      <c r="H547" s="295"/>
      <c r="I547" s="295"/>
      <c r="J547" s="295"/>
      <c r="K547" s="295"/>
      <c r="L547" s="295"/>
      <c r="M547" s="295"/>
      <c r="N547" s="295">
        <f>N546</f>
        <v>12</v>
      </c>
      <c r="O547" s="295"/>
      <c r="P547" s="295"/>
      <c r="Q547" s="295"/>
      <c r="R547" s="295"/>
      <c r="S547" s="295"/>
      <c r="T547" s="295"/>
      <c r="U547" s="295"/>
      <c r="V547" s="295"/>
      <c r="W547" s="295"/>
      <c r="X547" s="295"/>
      <c r="Y547" s="411">
        <f>Y546</f>
        <v>0</v>
      </c>
      <c r="Z547" s="411">
        <f t="shared" ref="Z547" si="1633">Z546</f>
        <v>0</v>
      </c>
      <c r="AA547" s="411">
        <f t="shared" ref="AA547" si="1634">AA546</f>
        <v>0</v>
      </c>
      <c r="AB547" s="411">
        <f t="shared" ref="AB547" si="1635">AB546</f>
        <v>0</v>
      </c>
      <c r="AC547" s="411">
        <f t="shared" ref="AC547" si="1636">AC546</f>
        <v>0</v>
      </c>
      <c r="AD547" s="411">
        <f t="shared" ref="AD547" si="1637">AD546</f>
        <v>0</v>
      </c>
      <c r="AE547" s="411">
        <f t="shared" ref="AE547" si="1638">AE546</f>
        <v>0</v>
      </c>
      <c r="AF547" s="411">
        <f t="shared" ref="AF547" si="1639">AF546</f>
        <v>0</v>
      </c>
      <c r="AG547" s="411">
        <f t="shared" ref="AG547" si="1640">AG546</f>
        <v>0</v>
      </c>
      <c r="AH547" s="411">
        <f t="shared" ref="AH547" si="1641">AH546</f>
        <v>0</v>
      </c>
      <c r="AI547" s="411">
        <f t="shared" ref="AI547" si="1642">AI546</f>
        <v>0</v>
      </c>
      <c r="AJ547" s="411">
        <f t="shared" ref="AJ547" si="1643">AJ546</f>
        <v>0</v>
      </c>
      <c r="AK547" s="411">
        <f t="shared" ref="AK547" si="1644">AK546</f>
        <v>0</v>
      </c>
      <c r="AL547" s="411">
        <f t="shared" ref="AL547" si="1645">AL546</f>
        <v>0</v>
      </c>
      <c r="AM547" s="306"/>
    </row>
    <row r="548" spans="1:39" outlineLevel="1">
      <c r="A548" s="532"/>
      <c r="B548" s="428"/>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412"/>
      <c r="Z548" s="425"/>
      <c r="AA548" s="425"/>
      <c r="AB548" s="425"/>
      <c r="AC548" s="425"/>
      <c r="AD548" s="425"/>
      <c r="AE548" s="425"/>
      <c r="AF548" s="425"/>
      <c r="AG548" s="425"/>
      <c r="AH548" s="425"/>
      <c r="AI548" s="425"/>
      <c r="AJ548" s="425"/>
      <c r="AK548" s="425"/>
      <c r="AL548" s="425"/>
      <c r="AM548" s="306"/>
    </row>
    <row r="549" spans="1:39" ht="30" outlineLevel="1">
      <c r="A549" s="532">
        <v>46</v>
      </c>
      <c r="B549" s="428" t="s">
        <v>138</v>
      </c>
      <c r="C549" s="291" t="s">
        <v>25</v>
      </c>
      <c r="D549" s="295"/>
      <c r="E549" s="295"/>
      <c r="F549" s="295"/>
      <c r="G549" s="295"/>
      <c r="H549" s="295"/>
      <c r="I549" s="295"/>
      <c r="J549" s="295"/>
      <c r="K549" s="295"/>
      <c r="L549" s="295"/>
      <c r="M549" s="295"/>
      <c r="N549" s="295">
        <v>12</v>
      </c>
      <c r="O549" s="295"/>
      <c r="P549" s="295"/>
      <c r="Q549" s="295"/>
      <c r="R549" s="295"/>
      <c r="S549" s="295"/>
      <c r="T549" s="295"/>
      <c r="U549" s="295"/>
      <c r="V549" s="295"/>
      <c r="W549" s="295"/>
      <c r="X549" s="295"/>
      <c r="Y549" s="426"/>
      <c r="Z549" s="410"/>
      <c r="AA549" s="410"/>
      <c r="AB549" s="410"/>
      <c r="AC549" s="410"/>
      <c r="AD549" s="410"/>
      <c r="AE549" s="410"/>
      <c r="AF549" s="415"/>
      <c r="AG549" s="415"/>
      <c r="AH549" s="415"/>
      <c r="AI549" s="415"/>
      <c r="AJ549" s="415"/>
      <c r="AK549" s="415"/>
      <c r="AL549" s="415"/>
      <c r="AM549" s="296">
        <f>SUM(Y549:AL549)</f>
        <v>0</v>
      </c>
    </row>
    <row r="550" spans="1:39" outlineLevel="1">
      <c r="A550" s="532"/>
      <c r="B550" s="431" t="s">
        <v>308</v>
      </c>
      <c r="C550" s="291" t="s">
        <v>163</v>
      </c>
      <c r="D550" s="295"/>
      <c r="E550" s="295"/>
      <c r="F550" s="295"/>
      <c r="G550" s="295"/>
      <c r="H550" s="295"/>
      <c r="I550" s="295"/>
      <c r="J550" s="295"/>
      <c r="K550" s="295"/>
      <c r="L550" s="295"/>
      <c r="M550" s="295"/>
      <c r="N550" s="295">
        <f>N549</f>
        <v>12</v>
      </c>
      <c r="O550" s="295"/>
      <c r="P550" s="295"/>
      <c r="Q550" s="295"/>
      <c r="R550" s="295"/>
      <c r="S550" s="295"/>
      <c r="T550" s="295"/>
      <c r="U550" s="295"/>
      <c r="V550" s="295"/>
      <c r="W550" s="295"/>
      <c r="X550" s="295"/>
      <c r="Y550" s="411">
        <f>Y549</f>
        <v>0</v>
      </c>
      <c r="Z550" s="411">
        <f t="shared" ref="Z550" si="1646">Z549</f>
        <v>0</v>
      </c>
      <c r="AA550" s="411">
        <f t="shared" ref="AA550" si="1647">AA549</f>
        <v>0</v>
      </c>
      <c r="AB550" s="411">
        <f t="shared" ref="AB550" si="1648">AB549</f>
        <v>0</v>
      </c>
      <c r="AC550" s="411">
        <f t="shared" ref="AC550" si="1649">AC549</f>
        <v>0</v>
      </c>
      <c r="AD550" s="411">
        <f t="shared" ref="AD550" si="1650">AD549</f>
        <v>0</v>
      </c>
      <c r="AE550" s="411">
        <f t="shared" ref="AE550" si="1651">AE549</f>
        <v>0</v>
      </c>
      <c r="AF550" s="411">
        <f t="shared" ref="AF550" si="1652">AF549</f>
        <v>0</v>
      </c>
      <c r="AG550" s="411">
        <f t="shared" ref="AG550" si="1653">AG549</f>
        <v>0</v>
      </c>
      <c r="AH550" s="411">
        <f t="shared" ref="AH550" si="1654">AH549</f>
        <v>0</v>
      </c>
      <c r="AI550" s="411">
        <f t="shared" ref="AI550" si="1655">AI549</f>
        <v>0</v>
      </c>
      <c r="AJ550" s="411">
        <f t="shared" ref="AJ550" si="1656">AJ549</f>
        <v>0</v>
      </c>
      <c r="AK550" s="411">
        <f t="shared" ref="AK550" si="1657">AK549</f>
        <v>0</v>
      </c>
      <c r="AL550" s="411">
        <f t="shared" ref="AL550" si="1658">AL549</f>
        <v>0</v>
      </c>
      <c r="AM550" s="306"/>
    </row>
    <row r="551" spans="1:39" outlineLevel="1">
      <c r="A551" s="532"/>
      <c r="B551" s="428"/>
      <c r="C551" s="291"/>
      <c r="D551" s="291"/>
      <c r="E551" s="291"/>
      <c r="F551" s="291"/>
      <c r="G551" s="291"/>
      <c r="H551" s="291"/>
      <c r="I551" s="291"/>
      <c r="J551" s="291"/>
      <c r="K551" s="291"/>
      <c r="L551" s="291"/>
      <c r="M551" s="291"/>
      <c r="N551" s="291"/>
      <c r="O551" s="291"/>
      <c r="P551" s="291"/>
      <c r="Q551" s="291"/>
      <c r="R551" s="291"/>
      <c r="S551" s="291"/>
      <c r="T551" s="291"/>
      <c r="U551" s="291"/>
      <c r="V551" s="291"/>
      <c r="W551" s="291"/>
      <c r="X551" s="291"/>
      <c r="Y551" s="412"/>
      <c r="Z551" s="425"/>
      <c r="AA551" s="425"/>
      <c r="AB551" s="425"/>
      <c r="AC551" s="425"/>
      <c r="AD551" s="425"/>
      <c r="AE551" s="425"/>
      <c r="AF551" s="425"/>
      <c r="AG551" s="425"/>
      <c r="AH551" s="425"/>
      <c r="AI551" s="425"/>
      <c r="AJ551" s="425"/>
      <c r="AK551" s="425"/>
      <c r="AL551" s="425"/>
      <c r="AM551" s="306"/>
    </row>
    <row r="552" spans="1:39" ht="30" outlineLevel="1">
      <c r="A552" s="532">
        <v>47</v>
      </c>
      <c r="B552" s="428" t="s">
        <v>139</v>
      </c>
      <c r="C552" s="291" t="s">
        <v>25</v>
      </c>
      <c r="D552" s="295"/>
      <c r="E552" s="295"/>
      <c r="F552" s="295"/>
      <c r="G552" s="295"/>
      <c r="H552" s="295"/>
      <c r="I552" s="295"/>
      <c r="J552" s="295"/>
      <c r="K552" s="295"/>
      <c r="L552" s="295"/>
      <c r="M552" s="295"/>
      <c r="N552" s="295">
        <v>12</v>
      </c>
      <c r="O552" s="295"/>
      <c r="P552" s="295"/>
      <c r="Q552" s="295"/>
      <c r="R552" s="295"/>
      <c r="S552" s="295"/>
      <c r="T552" s="295"/>
      <c r="U552" s="295"/>
      <c r="V552" s="295"/>
      <c r="W552" s="295"/>
      <c r="X552" s="295"/>
      <c r="Y552" s="426"/>
      <c r="Z552" s="410"/>
      <c r="AA552" s="410"/>
      <c r="AB552" s="410"/>
      <c r="AC552" s="410"/>
      <c r="AD552" s="410"/>
      <c r="AE552" s="410"/>
      <c r="AF552" s="415"/>
      <c r="AG552" s="415"/>
      <c r="AH552" s="415"/>
      <c r="AI552" s="415"/>
      <c r="AJ552" s="415"/>
      <c r="AK552" s="415"/>
      <c r="AL552" s="415"/>
      <c r="AM552" s="296">
        <f>SUM(Y552:AL552)</f>
        <v>0</v>
      </c>
    </row>
    <row r="553" spans="1:39" outlineLevel="1">
      <c r="A553" s="532"/>
      <c r="B553" s="431" t="s">
        <v>308</v>
      </c>
      <c r="C553" s="291" t="s">
        <v>163</v>
      </c>
      <c r="D553" s="295"/>
      <c r="E553" s="295"/>
      <c r="F553" s="295"/>
      <c r="G553" s="295"/>
      <c r="H553" s="295"/>
      <c r="I553" s="295"/>
      <c r="J553" s="295"/>
      <c r="K553" s="295"/>
      <c r="L553" s="295"/>
      <c r="M553" s="295"/>
      <c r="N553" s="295">
        <f>N552</f>
        <v>12</v>
      </c>
      <c r="O553" s="295"/>
      <c r="P553" s="295"/>
      <c r="Q553" s="295"/>
      <c r="R553" s="295"/>
      <c r="S553" s="295"/>
      <c r="T553" s="295"/>
      <c r="U553" s="295"/>
      <c r="V553" s="295"/>
      <c r="W553" s="295"/>
      <c r="X553" s="295"/>
      <c r="Y553" s="411">
        <f>Y552</f>
        <v>0</v>
      </c>
      <c r="Z553" s="411">
        <f t="shared" ref="Z553" si="1659">Z552</f>
        <v>0</v>
      </c>
      <c r="AA553" s="411">
        <f t="shared" ref="AA553" si="1660">AA552</f>
        <v>0</v>
      </c>
      <c r="AB553" s="411">
        <f t="shared" ref="AB553" si="1661">AB552</f>
        <v>0</v>
      </c>
      <c r="AC553" s="411">
        <f t="shared" ref="AC553" si="1662">AC552</f>
        <v>0</v>
      </c>
      <c r="AD553" s="411">
        <f t="shared" ref="AD553" si="1663">AD552</f>
        <v>0</v>
      </c>
      <c r="AE553" s="411">
        <f t="shared" ref="AE553" si="1664">AE552</f>
        <v>0</v>
      </c>
      <c r="AF553" s="411">
        <f t="shared" ref="AF553" si="1665">AF552</f>
        <v>0</v>
      </c>
      <c r="AG553" s="411">
        <f t="shared" ref="AG553" si="1666">AG552</f>
        <v>0</v>
      </c>
      <c r="AH553" s="411">
        <f t="shared" ref="AH553" si="1667">AH552</f>
        <v>0</v>
      </c>
      <c r="AI553" s="411">
        <f t="shared" ref="AI553" si="1668">AI552</f>
        <v>0</v>
      </c>
      <c r="AJ553" s="411">
        <f t="shared" ref="AJ553" si="1669">AJ552</f>
        <v>0</v>
      </c>
      <c r="AK553" s="411">
        <f t="shared" ref="AK553" si="1670">AK552</f>
        <v>0</v>
      </c>
      <c r="AL553" s="411">
        <f t="shared" ref="AL553" si="1671">AL552</f>
        <v>0</v>
      </c>
      <c r="AM553" s="306"/>
    </row>
    <row r="554" spans="1:39" outlineLevel="1">
      <c r="A554" s="532"/>
      <c r="B554" s="428"/>
      <c r="C554" s="291"/>
      <c r="D554" s="291"/>
      <c r="E554" s="291"/>
      <c r="F554" s="291"/>
      <c r="G554" s="291"/>
      <c r="H554" s="291"/>
      <c r="I554" s="291"/>
      <c r="J554" s="291"/>
      <c r="K554" s="291"/>
      <c r="L554" s="291"/>
      <c r="M554" s="291"/>
      <c r="N554" s="291"/>
      <c r="O554" s="291"/>
      <c r="P554" s="291"/>
      <c r="Q554" s="291"/>
      <c r="R554" s="291"/>
      <c r="S554" s="291"/>
      <c r="T554" s="291"/>
      <c r="U554" s="291"/>
      <c r="V554" s="291"/>
      <c r="W554" s="291"/>
      <c r="X554" s="291"/>
      <c r="Y554" s="412"/>
      <c r="Z554" s="425"/>
      <c r="AA554" s="425"/>
      <c r="AB554" s="425"/>
      <c r="AC554" s="425"/>
      <c r="AD554" s="425"/>
      <c r="AE554" s="425"/>
      <c r="AF554" s="425"/>
      <c r="AG554" s="425"/>
      <c r="AH554" s="425"/>
      <c r="AI554" s="425"/>
      <c r="AJ554" s="425"/>
      <c r="AK554" s="425"/>
      <c r="AL554" s="425"/>
      <c r="AM554" s="306"/>
    </row>
    <row r="555" spans="1:39" ht="45" outlineLevel="1">
      <c r="A555" s="532">
        <v>48</v>
      </c>
      <c r="B555" s="428" t="s">
        <v>140</v>
      </c>
      <c r="C555" s="291" t="s">
        <v>25</v>
      </c>
      <c r="D555" s="295"/>
      <c r="E555" s="295"/>
      <c r="F555" s="295"/>
      <c r="G555" s="295"/>
      <c r="H555" s="295"/>
      <c r="I555" s="295"/>
      <c r="J555" s="295"/>
      <c r="K555" s="295"/>
      <c r="L555" s="295"/>
      <c r="M555" s="295"/>
      <c r="N555" s="295">
        <v>12</v>
      </c>
      <c r="O555" s="295"/>
      <c r="P555" s="295"/>
      <c r="Q555" s="295"/>
      <c r="R555" s="295"/>
      <c r="S555" s="295"/>
      <c r="T555" s="295"/>
      <c r="U555" s="295"/>
      <c r="V555" s="295"/>
      <c r="W555" s="295"/>
      <c r="X555" s="295"/>
      <c r="Y555" s="426"/>
      <c r="Z555" s="410"/>
      <c r="AA555" s="410"/>
      <c r="AB555" s="410"/>
      <c r="AC555" s="410"/>
      <c r="AD555" s="410"/>
      <c r="AE555" s="410"/>
      <c r="AF555" s="415"/>
      <c r="AG555" s="415"/>
      <c r="AH555" s="415"/>
      <c r="AI555" s="415"/>
      <c r="AJ555" s="415"/>
      <c r="AK555" s="415"/>
      <c r="AL555" s="415"/>
      <c r="AM555" s="296">
        <f>SUM(Y555:AL555)</f>
        <v>0</v>
      </c>
    </row>
    <row r="556" spans="1:39" outlineLevel="1">
      <c r="A556" s="532"/>
      <c r="B556" s="431" t="s">
        <v>308</v>
      </c>
      <c r="C556" s="291" t="s">
        <v>163</v>
      </c>
      <c r="D556" s="295"/>
      <c r="E556" s="295"/>
      <c r="F556" s="295"/>
      <c r="G556" s="295"/>
      <c r="H556" s="295"/>
      <c r="I556" s="295"/>
      <c r="J556" s="295"/>
      <c r="K556" s="295"/>
      <c r="L556" s="295"/>
      <c r="M556" s="295"/>
      <c r="N556" s="295">
        <f>N555</f>
        <v>12</v>
      </c>
      <c r="O556" s="295"/>
      <c r="P556" s="295"/>
      <c r="Q556" s="295"/>
      <c r="R556" s="295"/>
      <c r="S556" s="295"/>
      <c r="T556" s="295"/>
      <c r="U556" s="295"/>
      <c r="V556" s="295"/>
      <c r="W556" s="295"/>
      <c r="X556" s="295"/>
      <c r="Y556" s="411">
        <f>Y555</f>
        <v>0</v>
      </c>
      <c r="Z556" s="411">
        <f t="shared" ref="Z556" si="1672">Z555</f>
        <v>0</v>
      </c>
      <c r="AA556" s="411">
        <f t="shared" ref="AA556" si="1673">AA555</f>
        <v>0</v>
      </c>
      <c r="AB556" s="411">
        <f t="shared" ref="AB556" si="1674">AB555</f>
        <v>0</v>
      </c>
      <c r="AC556" s="411">
        <f t="shared" ref="AC556" si="1675">AC555</f>
        <v>0</v>
      </c>
      <c r="AD556" s="411">
        <f t="shared" ref="AD556" si="1676">AD555</f>
        <v>0</v>
      </c>
      <c r="AE556" s="411">
        <f t="shared" ref="AE556" si="1677">AE555</f>
        <v>0</v>
      </c>
      <c r="AF556" s="411">
        <f t="shared" ref="AF556" si="1678">AF555</f>
        <v>0</v>
      </c>
      <c r="AG556" s="411">
        <f t="shared" ref="AG556" si="1679">AG555</f>
        <v>0</v>
      </c>
      <c r="AH556" s="411">
        <f t="shared" ref="AH556" si="1680">AH555</f>
        <v>0</v>
      </c>
      <c r="AI556" s="411">
        <f t="shared" ref="AI556" si="1681">AI555</f>
        <v>0</v>
      </c>
      <c r="AJ556" s="411">
        <f t="shared" ref="AJ556" si="1682">AJ555</f>
        <v>0</v>
      </c>
      <c r="AK556" s="411">
        <f t="shared" ref="AK556" si="1683">AK555</f>
        <v>0</v>
      </c>
      <c r="AL556" s="411">
        <f t="shared" ref="AL556" si="1684">AL555</f>
        <v>0</v>
      </c>
      <c r="AM556" s="306"/>
    </row>
    <row r="557" spans="1:39" outlineLevel="1">
      <c r="A557" s="532"/>
      <c r="B557" s="428"/>
      <c r="C557" s="291"/>
      <c r="D557" s="291"/>
      <c r="E557" s="291"/>
      <c r="F557" s="291"/>
      <c r="G557" s="291"/>
      <c r="H557" s="291"/>
      <c r="I557" s="291"/>
      <c r="J557" s="291"/>
      <c r="K557" s="291"/>
      <c r="L557" s="291"/>
      <c r="M557" s="291"/>
      <c r="N557" s="291"/>
      <c r="O557" s="291"/>
      <c r="P557" s="291"/>
      <c r="Q557" s="291"/>
      <c r="R557" s="291"/>
      <c r="S557" s="291"/>
      <c r="T557" s="291"/>
      <c r="U557" s="291"/>
      <c r="V557" s="291"/>
      <c r="W557" s="291"/>
      <c r="X557" s="291"/>
      <c r="Y557" s="412"/>
      <c r="Z557" s="425"/>
      <c r="AA557" s="425"/>
      <c r="AB557" s="425"/>
      <c r="AC557" s="425"/>
      <c r="AD557" s="425"/>
      <c r="AE557" s="425"/>
      <c r="AF557" s="425"/>
      <c r="AG557" s="425"/>
      <c r="AH557" s="425"/>
      <c r="AI557" s="425"/>
      <c r="AJ557" s="425"/>
      <c r="AK557" s="425"/>
      <c r="AL557" s="425"/>
      <c r="AM557" s="306"/>
    </row>
    <row r="558" spans="1:39" ht="30" outlineLevel="1">
      <c r="A558" s="532">
        <v>49</v>
      </c>
      <c r="B558" s="428" t="s">
        <v>141</v>
      </c>
      <c r="C558" s="291" t="s">
        <v>25</v>
      </c>
      <c r="D558" s="295"/>
      <c r="E558" s="295"/>
      <c r="F558" s="295"/>
      <c r="G558" s="295"/>
      <c r="H558" s="295"/>
      <c r="I558" s="295"/>
      <c r="J558" s="295"/>
      <c r="K558" s="295"/>
      <c r="L558" s="295"/>
      <c r="M558" s="295"/>
      <c r="N558" s="295">
        <v>12</v>
      </c>
      <c r="O558" s="295"/>
      <c r="P558" s="295"/>
      <c r="Q558" s="295"/>
      <c r="R558" s="295"/>
      <c r="S558" s="295"/>
      <c r="T558" s="295"/>
      <c r="U558" s="295"/>
      <c r="V558" s="295"/>
      <c r="W558" s="295"/>
      <c r="X558" s="295"/>
      <c r="Y558" s="426"/>
      <c r="Z558" s="410"/>
      <c r="AA558" s="410"/>
      <c r="AB558" s="410"/>
      <c r="AC558" s="410"/>
      <c r="AD558" s="410"/>
      <c r="AE558" s="410"/>
      <c r="AF558" s="415"/>
      <c r="AG558" s="415"/>
      <c r="AH558" s="415"/>
      <c r="AI558" s="415"/>
      <c r="AJ558" s="415"/>
      <c r="AK558" s="415"/>
      <c r="AL558" s="415"/>
      <c r="AM558" s="296">
        <f>SUM(Y558:AL558)</f>
        <v>0</v>
      </c>
    </row>
    <row r="559" spans="1:39" outlineLevel="1">
      <c r="A559" s="532"/>
      <c r="B559" s="431" t="s">
        <v>308</v>
      </c>
      <c r="C559" s="291" t="s">
        <v>163</v>
      </c>
      <c r="D559" s="295"/>
      <c r="E559" s="295"/>
      <c r="F559" s="295"/>
      <c r="G559" s="295"/>
      <c r="H559" s="295"/>
      <c r="I559" s="295"/>
      <c r="J559" s="295"/>
      <c r="K559" s="295"/>
      <c r="L559" s="295"/>
      <c r="M559" s="295"/>
      <c r="N559" s="295">
        <f>N558</f>
        <v>12</v>
      </c>
      <c r="O559" s="295"/>
      <c r="P559" s="295"/>
      <c r="Q559" s="295"/>
      <c r="R559" s="295"/>
      <c r="S559" s="295"/>
      <c r="T559" s="295"/>
      <c r="U559" s="295"/>
      <c r="V559" s="295"/>
      <c r="W559" s="295"/>
      <c r="X559" s="295"/>
      <c r="Y559" s="411">
        <f>Y558</f>
        <v>0</v>
      </c>
      <c r="Z559" s="411">
        <f t="shared" ref="Z559" si="1685">Z558</f>
        <v>0</v>
      </c>
      <c r="AA559" s="411">
        <f t="shared" ref="AA559" si="1686">AA558</f>
        <v>0</v>
      </c>
      <c r="AB559" s="411">
        <f t="shared" ref="AB559" si="1687">AB558</f>
        <v>0</v>
      </c>
      <c r="AC559" s="411">
        <f t="shared" ref="AC559" si="1688">AC558</f>
        <v>0</v>
      </c>
      <c r="AD559" s="411">
        <f t="shared" ref="AD559" si="1689">AD558</f>
        <v>0</v>
      </c>
      <c r="AE559" s="411">
        <f t="shared" ref="AE559" si="1690">AE558</f>
        <v>0</v>
      </c>
      <c r="AF559" s="411">
        <f t="shared" ref="AF559" si="1691">AF558</f>
        <v>0</v>
      </c>
      <c r="AG559" s="411">
        <f t="shared" ref="AG559" si="1692">AG558</f>
        <v>0</v>
      </c>
      <c r="AH559" s="411">
        <f t="shared" ref="AH559" si="1693">AH558</f>
        <v>0</v>
      </c>
      <c r="AI559" s="411">
        <f t="shared" ref="AI559" si="1694">AI558</f>
        <v>0</v>
      </c>
      <c r="AJ559" s="411">
        <f t="shared" ref="AJ559" si="1695">AJ558</f>
        <v>0</v>
      </c>
      <c r="AK559" s="411">
        <f t="shared" ref="AK559" si="1696">AK558</f>
        <v>0</v>
      </c>
      <c r="AL559" s="411">
        <f t="shared" ref="AL559" si="1697">AL558</f>
        <v>0</v>
      </c>
      <c r="AM559" s="306"/>
    </row>
    <row r="560" spans="1:39" outlineLevel="1">
      <c r="A560" s="532"/>
      <c r="B560" s="431"/>
      <c r="C560" s="305"/>
      <c r="D560" s="291"/>
      <c r="E560" s="291"/>
      <c r="F560" s="291"/>
      <c r="G560" s="291"/>
      <c r="H560" s="291"/>
      <c r="I560" s="291"/>
      <c r="J560" s="291"/>
      <c r="K560" s="291"/>
      <c r="L560" s="291"/>
      <c r="M560" s="291"/>
      <c r="N560" s="291"/>
      <c r="O560" s="291"/>
      <c r="P560" s="291"/>
      <c r="Q560" s="291"/>
      <c r="R560" s="291"/>
      <c r="S560" s="291"/>
      <c r="T560" s="291"/>
      <c r="U560" s="291"/>
      <c r="V560" s="291"/>
      <c r="W560" s="291"/>
      <c r="X560" s="291"/>
      <c r="Y560" s="301"/>
      <c r="Z560" s="301"/>
      <c r="AA560" s="301"/>
      <c r="AB560" s="301"/>
      <c r="AC560" s="301"/>
      <c r="AD560" s="301"/>
      <c r="AE560" s="301"/>
      <c r="AF560" s="301"/>
      <c r="AG560" s="301"/>
      <c r="AH560" s="301"/>
      <c r="AI560" s="301"/>
      <c r="AJ560" s="301"/>
      <c r="AK560" s="301"/>
      <c r="AL560" s="301"/>
      <c r="AM560" s="306"/>
    </row>
    <row r="561" spans="2:39" ht="15.75">
      <c r="B561" s="327" t="s">
        <v>292</v>
      </c>
      <c r="C561" s="329"/>
      <c r="D561" s="329">
        <f>SUM(D404:D559)</f>
        <v>2589691</v>
      </c>
      <c r="E561" s="329"/>
      <c r="F561" s="329"/>
      <c r="G561" s="329"/>
      <c r="H561" s="329"/>
      <c r="I561" s="329"/>
      <c r="J561" s="329"/>
      <c r="K561" s="329"/>
      <c r="L561" s="329"/>
      <c r="M561" s="329"/>
      <c r="N561" s="329"/>
      <c r="O561" s="329">
        <f>SUM(O404:O559)</f>
        <v>270.36342564785656</v>
      </c>
      <c r="P561" s="329"/>
      <c r="Q561" s="329"/>
      <c r="R561" s="329"/>
      <c r="S561" s="329"/>
      <c r="T561" s="329"/>
      <c r="U561" s="329"/>
      <c r="V561" s="329"/>
      <c r="W561" s="329"/>
      <c r="X561" s="329"/>
      <c r="Y561" s="329">
        <f>IF(Y402="kWh",SUMPRODUCT(D404:D559,Y404:Y559))</f>
        <v>1943912</v>
      </c>
      <c r="Z561" s="329">
        <f>IF(Z402="kWh",SUMPRODUCT(D404:D559,Z404:Z559))</f>
        <v>258265.0290725957</v>
      </c>
      <c r="AA561" s="329">
        <f>IF(AA402="kw",SUMPRODUCT(N404:N559,O404:O559,AA404:AA559),SUMPRODUCT(D404:D559,AA404:AA559))</f>
        <v>533.85719829058451</v>
      </c>
      <c r="AB561" s="329">
        <f>IF(AB402="kw",SUMPRODUCT(N404:N559,O404:O559,AB404:AB559),SUMPRODUCT(D404:D559,AB404:AB559))</f>
        <v>0</v>
      </c>
      <c r="AC561" s="329">
        <f>IF(AC402="kw",SUMPRODUCT(N404:N559,O404:O559,AC404:AC559),SUMPRODUCT(D404:D559,AC404:AC559))</f>
        <v>0</v>
      </c>
      <c r="AD561" s="329">
        <f>IF(AD402="kw",SUMPRODUCT(N404:N559,O404:O559,AD404:AD559),SUMPRODUCT(D404:D559,AD404:AD559))</f>
        <v>0</v>
      </c>
      <c r="AE561" s="329">
        <f>IF(AE402="kw",SUMPRODUCT(N404:N559,O404:O559,AE404:AE559),SUMPRODUCT(D404:D559,AE404:AE559))</f>
        <v>0</v>
      </c>
      <c r="AF561" s="329">
        <f>IF(AF402="kw",SUMPRODUCT(N404:N559,O404:O559,AF404:AF559),SUMPRODUCT(D404:D559,AF404:AF559))</f>
        <v>0</v>
      </c>
      <c r="AG561" s="329">
        <f>IF(AG402="kw",SUMPRODUCT(N404:N559,O404:O559,AG404:AG559),SUMPRODUCT(D404:D559,AG404:AG559))</f>
        <v>0</v>
      </c>
      <c r="AH561" s="329">
        <f>IF(AH402="kw",SUMPRODUCT(N404:N559,O404:O559,AH404:AH559),SUMPRODUCT(D404:D559,AH404:AH559))</f>
        <v>0</v>
      </c>
      <c r="AI561" s="329">
        <f>IF(AI402="kw",SUMPRODUCT(N404:N559,O404:O559,AI404:AI559),SUMPRODUCT(D404:D559,AI404:AI559))</f>
        <v>0</v>
      </c>
      <c r="AJ561" s="329">
        <f>IF(AJ402="kw",SUMPRODUCT(N404:N559,O404:O559,AJ404:AJ559),SUMPRODUCT(D404:D559,AJ404:AJ559))</f>
        <v>0</v>
      </c>
      <c r="AK561" s="329">
        <f>IF(AK402="kw",SUMPRODUCT(N404:N559,O404:O559,AK404:AK559),SUMPRODUCT(D404:D559,AK404:AK559))</f>
        <v>0</v>
      </c>
      <c r="AL561" s="329">
        <f>IF(AL402="kw",SUMPRODUCT(N404:N559,O404:O559,AL404:AL559),SUMPRODUCT(D404:D559,AL404:AL559))</f>
        <v>0</v>
      </c>
      <c r="AM561" s="330"/>
    </row>
    <row r="562" spans="2:39" ht="15.75">
      <c r="B562" s="391" t="s">
        <v>293</v>
      </c>
      <c r="C562" s="392"/>
      <c r="D562" s="392"/>
      <c r="E562" s="392"/>
      <c r="F562" s="392"/>
      <c r="G562" s="392"/>
      <c r="H562" s="392"/>
      <c r="I562" s="392"/>
      <c r="J562" s="392"/>
      <c r="K562" s="392"/>
      <c r="L562" s="392"/>
      <c r="M562" s="392"/>
      <c r="N562" s="392"/>
      <c r="O562" s="392"/>
      <c r="P562" s="392"/>
      <c r="Q562" s="392"/>
      <c r="R562" s="392"/>
      <c r="S562" s="392"/>
      <c r="T562" s="392"/>
      <c r="U562" s="392"/>
      <c r="V562" s="392"/>
      <c r="W562" s="392"/>
      <c r="X562" s="392"/>
      <c r="Y562" s="392">
        <f>HLOOKUP(Y218,'2. LRAMVA Threshold'!$B$42:$Q$53,9,FALSE)</f>
        <v>1122360</v>
      </c>
      <c r="Z562" s="392">
        <f>HLOOKUP(Z218,'2. LRAMVA Threshold'!$B$42:$Q$53,9,FALSE)</f>
        <v>374120</v>
      </c>
      <c r="AA562" s="392">
        <f>HLOOKUP(AA218,'2. LRAMVA Threshold'!$B$42:$Q$53,9,FALSE)</f>
        <v>1002</v>
      </c>
      <c r="AB562" s="392">
        <f>HLOOKUP(AB218,'2. LRAMVA Threshold'!$B$42:$Q$53,9,FALSE)</f>
        <v>0</v>
      </c>
      <c r="AC562" s="392">
        <f>HLOOKUP(AC218,'2. LRAMVA Threshold'!$B$42:$Q$53,9,FALSE)</f>
        <v>0</v>
      </c>
      <c r="AD562" s="392">
        <f>HLOOKUP(AD218,'2. LRAMVA Threshold'!$B$42:$Q$53,9,FALSE)</f>
        <v>0</v>
      </c>
      <c r="AE562" s="392">
        <f>HLOOKUP(AE218,'2. LRAMVA Threshold'!$B$42:$Q$53,9,FALSE)</f>
        <v>0</v>
      </c>
      <c r="AF562" s="392">
        <f>HLOOKUP(AF218,'2. LRAMVA Threshold'!$B$42:$Q$53,9,FALSE)</f>
        <v>0</v>
      </c>
      <c r="AG562" s="392">
        <f>HLOOKUP(AG218,'2. LRAMVA Threshold'!$B$42:$Q$53,9,FALSE)</f>
        <v>0</v>
      </c>
      <c r="AH562" s="392">
        <f>HLOOKUP(AH218,'2. LRAMVA Threshold'!$B$42:$Q$53,9,FALSE)</f>
        <v>0</v>
      </c>
      <c r="AI562" s="392">
        <f>HLOOKUP(AI218,'2. LRAMVA Threshold'!$B$42:$Q$53,9,FALSE)</f>
        <v>0</v>
      </c>
      <c r="AJ562" s="392">
        <f>HLOOKUP(AJ218,'2. LRAMVA Threshold'!$B$42:$Q$53,9,FALSE)</f>
        <v>0</v>
      </c>
      <c r="AK562" s="392">
        <f>HLOOKUP(AK218,'2. LRAMVA Threshold'!$B$42:$Q$53,9,FALSE)</f>
        <v>0</v>
      </c>
      <c r="AL562" s="392">
        <f>HLOOKUP(AL218,'2. LRAMVA Threshold'!$B$42:$Q$53,9,FALSE)</f>
        <v>0</v>
      </c>
      <c r="AM562" s="393"/>
    </row>
    <row r="563" spans="2:39">
      <c r="B563" s="394"/>
      <c r="C563" s="432"/>
      <c r="D563" s="433"/>
      <c r="E563" s="433"/>
      <c r="F563" s="433"/>
      <c r="G563" s="433"/>
      <c r="H563" s="433"/>
      <c r="I563" s="433"/>
      <c r="J563" s="433"/>
      <c r="K563" s="433"/>
      <c r="L563" s="433"/>
      <c r="M563" s="433"/>
      <c r="N563" s="433"/>
      <c r="O563" s="434"/>
      <c r="P563" s="433"/>
      <c r="Q563" s="433"/>
      <c r="R563" s="433"/>
      <c r="S563" s="435"/>
      <c r="T563" s="435"/>
      <c r="U563" s="435"/>
      <c r="V563" s="435"/>
      <c r="W563" s="433"/>
      <c r="X563" s="433"/>
      <c r="Y563" s="436"/>
      <c r="Z563" s="436"/>
      <c r="AA563" s="436"/>
      <c r="AB563" s="436"/>
      <c r="AC563" s="436"/>
      <c r="AD563" s="436"/>
      <c r="AE563" s="436"/>
      <c r="AF563" s="399"/>
      <c r="AG563" s="399"/>
      <c r="AH563" s="399"/>
      <c r="AI563" s="399"/>
      <c r="AJ563" s="399"/>
      <c r="AK563" s="399"/>
      <c r="AL563" s="399"/>
      <c r="AM563" s="400"/>
    </row>
    <row r="564" spans="2:39">
      <c r="B564" s="324" t="s">
        <v>294</v>
      </c>
      <c r="C564" s="338"/>
      <c r="D564" s="338"/>
      <c r="E564" s="376"/>
      <c r="F564" s="376"/>
      <c r="G564" s="376"/>
      <c r="H564" s="376"/>
      <c r="I564" s="376"/>
      <c r="J564" s="376"/>
      <c r="K564" s="376"/>
      <c r="L564" s="376"/>
      <c r="M564" s="376"/>
      <c r="N564" s="376"/>
      <c r="O564" s="291"/>
      <c r="P564" s="340"/>
      <c r="Q564" s="340"/>
      <c r="R564" s="340"/>
      <c r="S564" s="339"/>
      <c r="T564" s="339"/>
      <c r="U564" s="339"/>
      <c r="V564" s="339"/>
      <c r="W564" s="340"/>
      <c r="X564" s="340"/>
      <c r="Y564" s="341">
        <f>HLOOKUP(Y$35,'3.  Distribution Rates'!$C$122:$P$133,9,FALSE)</f>
        <v>6.7000000000000002E-3</v>
      </c>
      <c r="Z564" s="341">
        <f>HLOOKUP(Z$35,'3.  Distribution Rates'!$C$122:$P$133,9,FALSE)</f>
        <v>1.9E-2</v>
      </c>
      <c r="AA564" s="341">
        <f>HLOOKUP(AA$35,'3.  Distribution Rates'!$C$122:$P$133,9,FALSE)</f>
        <v>3.0217000000000001</v>
      </c>
      <c r="AB564" s="341">
        <f>HLOOKUP(AB$35,'3.  Distribution Rates'!$C$122:$P$133,9,FALSE)</f>
        <v>5.7237999999999998</v>
      </c>
      <c r="AC564" s="341">
        <f>HLOOKUP(AC$35,'3.  Distribution Rates'!$C$122:$P$133,9,FALSE)</f>
        <v>2.0400000000000001E-2</v>
      </c>
      <c r="AD564" s="341">
        <f>HLOOKUP(AD$35,'3.  Distribution Rates'!$C$122:$P$133,9,FALSE)</f>
        <v>1.4009</v>
      </c>
      <c r="AE564" s="341">
        <f>HLOOKUP(AE$35,'3.  Distribution Rates'!$C$122:$P$133,9,FALSE)</f>
        <v>0</v>
      </c>
      <c r="AF564" s="341">
        <f>HLOOKUP(AF$35,'3.  Distribution Rates'!$C$122:$P$133,9,FALSE)</f>
        <v>0</v>
      </c>
      <c r="AG564" s="341">
        <f>HLOOKUP(AG$35,'3.  Distribution Rates'!$C$122:$P$133,9,FALSE)</f>
        <v>0</v>
      </c>
      <c r="AH564" s="341">
        <f>HLOOKUP(AH$35,'3.  Distribution Rates'!$C$122:$P$133,9,FALSE)</f>
        <v>0</v>
      </c>
      <c r="AI564" s="341">
        <f>HLOOKUP(AI$35,'3.  Distribution Rates'!$C$122:$P$133,9,FALSE)</f>
        <v>0</v>
      </c>
      <c r="AJ564" s="341">
        <f>HLOOKUP(AJ$35,'3.  Distribution Rates'!$C$122:$P$133,9,FALSE)</f>
        <v>0</v>
      </c>
      <c r="AK564" s="341">
        <f>HLOOKUP(AK$35,'3.  Distribution Rates'!$C$122:$P$133,9,FALSE)</f>
        <v>0</v>
      </c>
      <c r="AL564" s="341">
        <f>HLOOKUP(AL$35,'3.  Distribution Rates'!$C$122:$P$133,9,FALSE)</f>
        <v>0</v>
      </c>
      <c r="AM564" s="441"/>
    </row>
    <row r="565" spans="2:39">
      <c r="B565" s="324" t="s">
        <v>295</v>
      </c>
      <c r="C565" s="345"/>
      <c r="D565" s="309"/>
      <c r="E565" s="279"/>
      <c r="F565" s="279"/>
      <c r="G565" s="279"/>
      <c r="H565" s="279"/>
      <c r="I565" s="279"/>
      <c r="J565" s="279"/>
      <c r="K565" s="279"/>
      <c r="L565" s="279"/>
      <c r="M565" s="279"/>
      <c r="N565" s="279"/>
      <c r="O565" s="291"/>
      <c r="P565" s="279"/>
      <c r="Q565" s="279"/>
      <c r="R565" s="279"/>
      <c r="S565" s="309"/>
      <c r="T565" s="309"/>
      <c r="U565" s="309"/>
      <c r="V565" s="309"/>
      <c r="W565" s="279"/>
      <c r="X565" s="279"/>
      <c r="Y565" s="378"/>
      <c r="Z565" s="378"/>
      <c r="AA565" s="378"/>
      <c r="AB565" s="378"/>
      <c r="AC565" s="378"/>
      <c r="AD565" s="378"/>
      <c r="AE565" s="378"/>
      <c r="AF565" s="378"/>
      <c r="AG565" s="378"/>
      <c r="AH565" s="378"/>
      <c r="AI565" s="378"/>
      <c r="AJ565" s="378"/>
      <c r="AK565" s="378"/>
      <c r="AL565" s="378"/>
      <c r="AM565" s="629"/>
    </row>
    <row r="566" spans="2:39">
      <c r="B566" s="324" t="s">
        <v>296</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c r="Z566" s="378"/>
      <c r="AA566" s="378"/>
      <c r="AB566" s="378"/>
      <c r="AC566" s="378"/>
      <c r="AD566" s="378"/>
      <c r="AE566" s="378"/>
      <c r="AF566" s="378"/>
      <c r="AG566" s="378"/>
      <c r="AH566" s="378"/>
      <c r="AI566" s="378"/>
      <c r="AJ566" s="378"/>
      <c r="AK566" s="378"/>
      <c r="AL566" s="378"/>
      <c r="AM566" s="629"/>
    </row>
    <row r="567" spans="2:39">
      <c r="B567" s="324" t="s">
        <v>297</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c r="Z567" s="378"/>
      <c r="AA567" s="378"/>
      <c r="AB567" s="378"/>
      <c r="AC567" s="378"/>
      <c r="AD567" s="378"/>
      <c r="AE567" s="378"/>
      <c r="AF567" s="378"/>
      <c r="AG567" s="378"/>
      <c r="AH567" s="378"/>
      <c r="AI567" s="378"/>
      <c r="AJ567" s="378"/>
      <c r="AK567" s="378"/>
      <c r="AL567" s="378"/>
      <c r="AM567" s="629"/>
    </row>
    <row r="568" spans="2:39">
      <c r="B568" s="324" t="s">
        <v>298</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c r="Z568" s="378"/>
      <c r="AA568" s="378"/>
      <c r="AB568" s="378"/>
      <c r="AC568" s="378"/>
      <c r="AD568" s="378"/>
      <c r="AE568" s="378"/>
      <c r="AF568" s="378"/>
      <c r="AG568" s="378"/>
      <c r="AH568" s="378"/>
      <c r="AI568" s="378"/>
      <c r="AJ568" s="378"/>
      <c r="AK568" s="378"/>
      <c r="AL568" s="378"/>
      <c r="AM568" s="629"/>
    </row>
    <row r="569" spans="2:39">
      <c r="B569" s="324" t="s">
        <v>299</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c r="Z569" s="378"/>
      <c r="AA569" s="378"/>
      <c r="AB569" s="378"/>
      <c r="AC569" s="378"/>
      <c r="AD569" s="378"/>
      <c r="AE569" s="378"/>
      <c r="AF569" s="378"/>
      <c r="AG569" s="378"/>
      <c r="AH569" s="378"/>
      <c r="AI569" s="378"/>
      <c r="AJ569" s="378"/>
      <c r="AK569" s="378"/>
      <c r="AL569" s="378"/>
      <c r="AM569" s="629"/>
    </row>
    <row r="570" spans="2:39">
      <c r="B570" s="324" t="s">
        <v>300</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Y392*Y564</f>
        <v>7770.0838000000003</v>
      </c>
      <c r="Z570" s="378">
        <f>Z392*Z564</f>
        <v>5107.0906953008862</v>
      </c>
      <c r="AA570" s="378">
        <f t="shared" ref="AA570:AL570" si="1698">AA392*AA564</f>
        <v>4544.0144710078848</v>
      </c>
      <c r="AB570" s="378">
        <f>AB392*AB564</f>
        <v>0</v>
      </c>
      <c r="AC570" s="378">
        <f t="shared" si="1698"/>
        <v>0</v>
      </c>
      <c r="AD570" s="378">
        <f t="shared" si="1698"/>
        <v>0</v>
      </c>
      <c r="AE570" s="378">
        <f t="shared" si="1698"/>
        <v>0</v>
      </c>
      <c r="AF570" s="378">
        <f t="shared" si="1698"/>
        <v>0</v>
      </c>
      <c r="AG570" s="378">
        <f t="shared" si="1698"/>
        <v>0</v>
      </c>
      <c r="AH570" s="378">
        <f t="shared" si="1698"/>
        <v>0</v>
      </c>
      <c r="AI570" s="378">
        <f t="shared" si="1698"/>
        <v>0</v>
      </c>
      <c r="AJ570" s="378">
        <f t="shared" si="1698"/>
        <v>0</v>
      </c>
      <c r="AK570" s="378">
        <f t="shared" si="1698"/>
        <v>0</v>
      </c>
      <c r="AL570" s="378">
        <f t="shared" si="1698"/>
        <v>0</v>
      </c>
      <c r="AM570" s="629">
        <f t="shared" ref="AM570:AM571" si="1699">SUM(Y570:AL570)</f>
        <v>17421.188966308771</v>
      </c>
    </row>
    <row r="571" spans="2:39">
      <c r="B571" s="324" t="s">
        <v>301</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Y561*Y564</f>
        <v>13024.2104</v>
      </c>
      <c r="Z571" s="378">
        <f t="shared" ref="Z571:AL571" si="1700">Z561*Z564</f>
        <v>4907.0355523793178</v>
      </c>
      <c r="AA571" s="378">
        <f t="shared" si="1700"/>
        <v>1613.1562960746592</v>
      </c>
      <c r="AB571" s="378">
        <f t="shared" si="1700"/>
        <v>0</v>
      </c>
      <c r="AC571" s="378">
        <f t="shared" si="1700"/>
        <v>0</v>
      </c>
      <c r="AD571" s="378">
        <f t="shared" si="1700"/>
        <v>0</v>
      </c>
      <c r="AE571" s="378">
        <f t="shared" si="1700"/>
        <v>0</v>
      </c>
      <c r="AF571" s="378">
        <f t="shared" si="1700"/>
        <v>0</v>
      </c>
      <c r="AG571" s="378">
        <f t="shared" si="1700"/>
        <v>0</v>
      </c>
      <c r="AH571" s="378">
        <f t="shared" si="1700"/>
        <v>0</v>
      </c>
      <c r="AI571" s="378">
        <f t="shared" si="1700"/>
        <v>0</v>
      </c>
      <c r="AJ571" s="378">
        <f t="shared" si="1700"/>
        <v>0</v>
      </c>
      <c r="AK571" s="378">
        <f t="shared" si="1700"/>
        <v>0</v>
      </c>
      <c r="AL571" s="378">
        <f t="shared" si="1700"/>
        <v>0</v>
      </c>
      <c r="AM571" s="629">
        <f t="shared" si="1699"/>
        <v>19544.402248453978</v>
      </c>
    </row>
    <row r="572" spans="2:39" ht="15.75">
      <c r="B572" s="349" t="s">
        <v>302</v>
      </c>
      <c r="C572" s="345"/>
      <c r="D572" s="336"/>
      <c r="E572" s="334"/>
      <c r="F572" s="334"/>
      <c r="G572" s="334"/>
      <c r="H572" s="334"/>
      <c r="I572" s="334"/>
      <c r="J572" s="334"/>
      <c r="K572" s="334"/>
      <c r="L572" s="334"/>
      <c r="M572" s="334"/>
      <c r="N572" s="334"/>
      <c r="O572" s="300"/>
      <c r="P572" s="334"/>
      <c r="Q572" s="334"/>
      <c r="R572" s="334"/>
      <c r="S572" s="336"/>
      <c r="T572" s="336"/>
      <c r="U572" s="336"/>
      <c r="V572" s="336"/>
      <c r="W572" s="334"/>
      <c r="X572" s="334"/>
      <c r="Y572" s="346">
        <f>SUM(Y565:Y571)</f>
        <v>20794.2942</v>
      </c>
      <c r="Z572" s="346">
        <f>SUM(Z565:Z571)</f>
        <v>10014.126247680204</v>
      </c>
      <c r="AA572" s="346">
        <f t="shared" ref="AA572:AE572" si="1701">SUM(AA565:AA571)</f>
        <v>6157.1707670825435</v>
      </c>
      <c r="AB572" s="346">
        <f t="shared" si="1701"/>
        <v>0</v>
      </c>
      <c r="AC572" s="346">
        <f t="shared" si="1701"/>
        <v>0</v>
      </c>
      <c r="AD572" s="346">
        <f>SUM(AD565:AD571)</f>
        <v>0</v>
      </c>
      <c r="AE572" s="346">
        <f t="shared" si="1701"/>
        <v>0</v>
      </c>
      <c r="AF572" s="346">
        <f>SUM(AF565:AF571)</f>
        <v>0</v>
      </c>
      <c r="AG572" s="346">
        <f>SUM(AG565:AG571)</f>
        <v>0</v>
      </c>
      <c r="AH572" s="346">
        <f t="shared" ref="AH572:AL572" si="1702">SUM(AH565:AH571)</f>
        <v>0</v>
      </c>
      <c r="AI572" s="346">
        <f t="shared" si="1702"/>
        <v>0</v>
      </c>
      <c r="AJ572" s="346">
        <f>SUM(AJ565:AJ571)</f>
        <v>0</v>
      </c>
      <c r="AK572" s="346">
        <f t="shared" si="1702"/>
        <v>0</v>
      </c>
      <c r="AL572" s="346">
        <f t="shared" si="1702"/>
        <v>0</v>
      </c>
      <c r="AM572" s="407">
        <f>SUM(AM565:AM571)</f>
        <v>36965.591214762753</v>
      </c>
    </row>
    <row r="573" spans="2:39" ht="15.75">
      <c r="B573" s="349" t="s">
        <v>303</v>
      </c>
      <c r="C573" s="345"/>
      <c r="D573" s="350"/>
      <c r="E573" s="334"/>
      <c r="F573" s="334"/>
      <c r="G573" s="334"/>
      <c r="H573" s="334"/>
      <c r="I573" s="334"/>
      <c r="J573" s="334"/>
      <c r="K573" s="334"/>
      <c r="L573" s="334"/>
      <c r="M573" s="334"/>
      <c r="N573" s="334"/>
      <c r="O573" s="300"/>
      <c r="P573" s="334"/>
      <c r="Q573" s="334"/>
      <c r="R573" s="334"/>
      <c r="S573" s="336"/>
      <c r="T573" s="336"/>
      <c r="U573" s="336"/>
      <c r="V573" s="336"/>
      <c r="W573" s="334"/>
      <c r="X573" s="334"/>
      <c r="Y573" s="347">
        <f>Y562*Y564</f>
        <v>7519.8119999999999</v>
      </c>
      <c r="Z573" s="347">
        <f t="shared" ref="Z573:AE573" si="1703">Z562*Z564</f>
        <v>7108.28</v>
      </c>
      <c r="AA573" s="347">
        <f t="shared" si="1703"/>
        <v>3027.7433999999998</v>
      </c>
      <c r="AB573" s="347">
        <f t="shared" si="1703"/>
        <v>0</v>
      </c>
      <c r="AC573" s="347">
        <f t="shared" si="1703"/>
        <v>0</v>
      </c>
      <c r="AD573" s="347">
        <f>AD562*AD564</f>
        <v>0</v>
      </c>
      <c r="AE573" s="347">
        <f t="shared" si="1703"/>
        <v>0</v>
      </c>
      <c r="AF573" s="347">
        <f>AF562*AF564</f>
        <v>0</v>
      </c>
      <c r="AG573" s="347">
        <f t="shared" ref="AG573:AL573" si="1704">AG562*AG564</f>
        <v>0</v>
      </c>
      <c r="AH573" s="347">
        <f t="shared" si="1704"/>
        <v>0</v>
      </c>
      <c r="AI573" s="347">
        <f t="shared" si="1704"/>
        <v>0</v>
      </c>
      <c r="AJ573" s="347">
        <f>AJ562*AJ564</f>
        <v>0</v>
      </c>
      <c r="AK573" s="347">
        <f>AK562*AK564</f>
        <v>0</v>
      </c>
      <c r="AL573" s="347">
        <f t="shared" si="1704"/>
        <v>0</v>
      </c>
      <c r="AM573" s="407">
        <f>SUM(Y573:AL573)</f>
        <v>17655.8354</v>
      </c>
    </row>
    <row r="574" spans="2:39" ht="15.75">
      <c r="B574" s="349" t="s">
        <v>304</v>
      </c>
      <c r="C574" s="345"/>
      <c r="D574" s="350"/>
      <c r="E574" s="334"/>
      <c r="F574" s="334"/>
      <c r="G574" s="334"/>
      <c r="H574" s="334"/>
      <c r="I574" s="334"/>
      <c r="J574" s="334"/>
      <c r="K574" s="334"/>
      <c r="L574" s="334"/>
      <c r="M574" s="334"/>
      <c r="N574" s="334"/>
      <c r="O574" s="300"/>
      <c r="P574" s="334"/>
      <c r="Q574" s="334"/>
      <c r="R574" s="334"/>
      <c r="S574" s="350"/>
      <c r="T574" s="350"/>
      <c r="U574" s="350"/>
      <c r="V574" s="350"/>
      <c r="W574" s="334"/>
      <c r="X574" s="334"/>
      <c r="Y574" s="351"/>
      <c r="Z574" s="351"/>
      <c r="AA574" s="351"/>
      <c r="AB574" s="351"/>
      <c r="AC574" s="351"/>
      <c r="AD574" s="351"/>
      <c r="AE574" s="351"/>
      <c r="AF574" s="351"/>
      <c r="AG574" s="351"/>
      <c r="AH574" s="351"/>
      <c r="AI574" s="351"/>
      <c r="AJ574" s="351"/>
      <c r="AK574" s="351"/>
      <c r="AL574" s="351"/>
      <c r="AM574" s="407">
        <f>AM572-AM573</f>
        <v>19309.755814762753</v>
      </c>
    </row>
    <row r="575" spans="2:39">
      <c r="B575" s="324"/>
      <c r="C575" s="350"/>
      <c r="D575" s="350"/>
      <c r="E575" s="334"/>
      <c r="F575" s="334"/>
      <c r="G575" s="334"/>
      <c r="H575" s="334"/>
      <c r="I575" s="334"/>
      <c r="J575" s="334"/>
      <c r="K575" s="334"/>
      <c r="L575" s="334"/>
      <c r="M575" s="334"/>
      <c r="N575" s="334"/>
      <c r="O575" s="300"/>
      <c r="P575" s="334"/>
      <c r="Q575" s="334"/>
      <c r="R575" s="334"/>
      <c r="S575" s="350"/>
      <c r="T575" s="345"/>
      <c r="U575" s="350"/>
      <c r="V575" s="350"/>
      <c r="W575" s="334"/>
      <c r="X575" s="334"/>
      <c r="Y575" s="352"/>
      <c r="Z575" s="352"/>
      <c r="AA575" s="352"/>
      <c r="AB575" s="352"/>
      <c r="AC575" s="352"/>
      <c r="AD575" s="352"/>
      <c r="AE575" s="352"/>
      <c r="AF575" s="352"/>
      <c r="AG575" s="352"/>
      <c r="AH575" s="352"/>
      <c r="AI575" s="352"/>
      <c r="AJ575" s="352"/>
      <c r="AK575" s="352"/>
      <c r="AL575" s="352"/>
      <c r="AM575" s="348"/>
    </row>
    <row r="576" spans="2:39">
      <c r="B576" s="439" t="s">
        <v>305</v>
      </c>
      <c r="C576" s="304"/>
      <c r="D576" s="279"/>
      <c r="E576" s="279"/>
      <c r="F576" s="279"/>
      <c r="G576" s="279"/>
      <c r="H576" s="279"/>
      <c r="I576" s="279"/>
      <c r="J576" s="279"/>
      <c r="K576" s="279"/>
      <c r="L576" s="279"/>
      <c r="M576" s="279"/>
      <c r="N576" s="279"/>
      <c r="O576" s="357"/>
      <c r="P576" s="279"/>
      <c r="Q576" s="279"/>
      <c r="R576" s="279"/>
      <c r="S576" s="304"/>
      <c r="T576" s="309"/>
      <c r="U576" s="309"/>
      <c r="V576" s="279"/>
      <c r="W576" s="279"/>
      <c r="X576" s="309"/>
      <c r="Y576" s="291">
        <f>SUMPRODUCT(E404:E559,Y404:Y559)</f>
        <v>1549507.432</v>
      </c>
      <c r="Z576" s="291">
        <f>SUMPRODUCT(E404:E559,Z404:Z559)</f>
        <v>259398.18216137475</v>
      </c>
      <c r="AA576" s="291">
        <f>IF(AA402="kw",SUMPRODUCT($N$404:$N$559,$P$404:$P$559,AA404:AA559),SUMPRODUCT($E$404:$E$559,AA404:AA559))</f>
        <v>543.69955966247994</v>
      </c>
      <c r="AB576" s="291">
        <f>IF(AB402="kw",SUMPRODUCT($N$404:$N$559,$P$404:$P$559,AB404:AB559),SUMPRODUCT($E$404:$E$559,AB404:AB559))</f>
        <v>0</v>
      </c>
      <c r="AC576" s="291">
        <f>IF(AC402="kw",SUMPRODUCT($N$404:$N$559,$P$404:$P$559,AC404:AC559),SUMPRODUCT($E$404:$E$559,AC404:AC559))</f>
        <v>0</v>
      </c>
      <c r="AD576" s="291">
        <f t="shared" ref="AD576:AL576" si="1705">IF(AD402="kw",SUMPRODUCT($N$404:$N$559,$P$404:$P$559,AD404:AD559),SUMPRODUCT($E$404:$E$559,AD404:AD559))</f>
        <v>0</v>
      </c>
      <c r="AE576" s="291">
        <f t="shared" si="1705"/>
        <v>0</v>
      </c>
      <c r="AF576" s="291">
        <f t="shared" si="1705"/>
        <v>0</v>
      </c>
      <c r="AG576" s="291">
        <f t="shared" si="1705"/>
        <v>0</v>
      </c>
      <c r="AH576" s="291">
        <f t="shared" si="1705"/>
        <v>0</v>
      </c>
      <c r="AI576" s="291">
        <f t="shared" si="1705"/>
        <v>0</v>
      </c>
      <c r="AJ576" s="291">
        <f t="shared" si="1705"/>
        <v>0</v>
      </c>
      <c r="AK576" s="291">
        <f t="shared" si="1705"/>
        <v>0</v>
      </c>
      <c r="AL576" s="291">
        <f t="shared" si="1705"/>
        <v>0</v>
      </c>
      <c r="AM576" s="337"/>
    </row>
    <row r="577" spans="1:39">
      <c r="B577" s="439" t="s">
        <v>306</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SUMPRODUCT(F404:F559,Y404:Y559)</f>
        <v>1549507.432</v>
      </c>
      <c r="Z577" s="291">
        <f>SUMPRODUCT(F404:F559,Z404:Z559)</f>
        <v>258669.29827084125</v>
      </c>
      <c r="AA577" s="291">
        <f t="shared" ref="AA577:AL577" si="1706">IF(AA402="kw",SUMPRODUCT($N$404:$N$559,$Q$404:$Q$559,AA404:AA559),SUMPRODUCT($F$404:$F$559,AA404:AA559))</f>
        <v>543.10707384123293</v>
      </c>
      <c r="AB577" s="291">
        <f t="shared" si="1706"/>
        <v>0</v>
      </c>
      <c r="AC577" s="291">
        <f>IF(AC402="kw",SUMPRODUCT($N$404:$N$559,$Q$404:$Q$559,AC404:AC559),SUMPRODUCT($F$404:$F$559,AC404:AC559))</f>
        <v>0</v>
      </c>
      <c r="AD577" s="291">
        <f t="shared" si="1706"/>
        <v>0</v>
      </c>
      <c r="AE577" s="291">
        <f t="shared" si="1706"/>
        <v>0</v>
      </c>
      <c r="AF577" s="291">
        <f t="shared" si="1706"/>
        <v>0</v>
      </c>
      <c r="AG577" s="291">
        <f t="shared" si="1706"/>
        <v>0</v>
      </c>
      <c r="AH577" s="291">
        <f t="shared" si="1706"/>
        <v>0</v>
      </c>
      <c r="AI577" s="291">
        <f t="shared" si="1706"/>
        <v>0</v>
      </c>
      <c r="AJ577" s="291">
        <f t="shared" si="1706"/>
        <v>0</v>
      </c>
      <c r="AK577" s="291">
        <f t="shared" si="1706"/>
        <v>0</v>
      </c>
      <c r="AL577" s="291">
        <f t="shared" si="1706"/>
        <v>0</v>
      </c>
      <c r="AM577" s="337"/>
    </row>
    <row r="578" spans="1:39">
      <c r="B578" s="440" t="s">
        <v>307</v>
      </c>
      <c r="C578" s="364"/>
      <c r="D578" s="384"/>
      <c r="E578" s="384"/>
      <c r="F578" s="384"/>
      <c r="G578" s="384"/>
      <c r="H578" s="384"/>
      <c r="I578" s="384"/>
      <c r="J578" s="384"/>
      <c r="K578" s="384"/>
      <c r="L578" s="384"/>
      <c r="M578" s="384"/>
      <c r="N578" s="384"/>
      <c r="O578" s="383"/>
      <c r="P578" s="384"/>
      <c r="Q578" s="384"/>
      <c r="R578" s="384"/>
      <c r="S578" s="364"/>
      <c r="T578" s="385"/>
      <c r="U578" s="385"/>
      <c r="V578" s="384"/>
      <c r="W578" s="384"/>
      <c r="X578" s="385"/>
      <c r="Y578" s="326">
        <f>SUMPRODUCT(G404:G559,Y404:Y559)</f>
        <v>1549507</v>
      </c>
      <c r="Z578" s="326">
        <f>SUMPRODUCT(G404:G559,Z404:Z559)</f>
        <v>254709.29827084125</v>
      </c>
      <c r="AA578" s="326">
        <f t="shared" ref="AA578:AL578" si="1707">IF(AA402="kw",SUMPRODUCT($N$404:$N$559,$R$404:$R$559,AA404:AA559),SUMPRODUCT($G$404:$G$559,AA404:AA559))</f>
        <v>543.10707384123293</v>
      </c>
      <c r="AB578" s="326">
        <f t="shared" si="1707"/>
        <v>0</v>
      </c>
      <c r="AC578" s="326">
        <f>IF(AC402="kw",SUMPRODUCT($N$404:$N$559,$R$404:$R$559,AC404:AC559),SUMPRODUCT($G$404:$G$559,AC404:AC559))</f>
        <v>0</v>
      </c>
      <c r="AD578" s="326">
        <f t="shared" si="1707"/>
        <v>0</v>
      </c>
      <c r="AE578" s="326">
        <f t="shared" si="1707"/>
        <v>0</v>
      </c>
      <c r="AF578" s="326">
        <f t="shared" si="1707"/>
        <v>0</v>
      </c>
      <c r="AG578" s="326">
        <f t="shared" si="1707"/>
        <v>0</v>
      </c>
      <c r="AH578" s="326">
        <f t="shared" si="1707"/>
        <v>0</v>
      </c>
      <c r="AI578" s="326">
        <f t="shared" si="1707"/>
        <v>0</v>
      </c>
      <c r="AJ578" s="326">
        <f t="shared" si="1707"/>
        <v>0</v>
      </c>
      <c r="AK578" s="326">
        <f t="shared" si="1707"/>
        <v>0</v>
      </c>
      <c r="AL578" s="326">
        <f t="shared" si="1707"/>
        <v>0</v>
      </c>
      <c r="AM578" s="386"/>
    </row>
    <row r="579" spans="1:39" ht="22.5" customHeight="1">
      <c r="B579" s="368" t="s">
        <v>581</v>
      </c>
      <c r="C579" s="387"/>
      <c r="D579" s="388"/>
      <c r="E579" s="388"/>
      <c r="F579" s="388"/>
      <c r="G579" s="388"/>
      <c r="H579" s="388"/>
      <c r="I579" s="388"/>
      <c r="J579" s="388"/>
      <c r="K579" s="388"/>
      <c r="L579" s="388"/>
      <c r="M579" s="388"/>
      <c r="N579" s="388"/>
      <c r="O579" s="388"/>
      <c r="P579" s="388"/>
      <c r="Q579" s="388"/>
      <c r="R579" s="388"/>
      <c r="S579" s="371"/>
      <c r="T579" s="372"/>
      <c r="U579" s="388"/>
      <c r="V579" s="388"/>
      <c r="W579" s="388"/>
      <c r="X579" s="388"/>
      <c r="Y579" s="409"/>
      <c r="Z579" s="409"/>
      <c r="AA579" s="409"/>
      <c r="AB579" s="409"/>
      <c r="AC579" s="409"/>
      <c r="AD579" s="409"/>
      <c r="AE579" s="409"/>
      <c r="AF579" s="409"/>
      <c r="AG579" s="409"/>
      <c r="AH579" s="409"/>
      <c r="AI579" s="409"/>
      <c r="AJ579" s="409"/>
      <c r="AK579" s="409"/>
      <c r="AL579" s="409"/>
      <c r="AM579" s="389"/>
    </row>
    <row r="582" spans="1:39" ht="15.75">
      <c r="B582" s="280" t="s">
        <v>309</v>
      </c>
      <c r="C582" s="281"/>
      <c r="D582" s="590" t="s">
        <v>525</v>
      </c>
      <c r="E582" s="253"/>
      <c r="F582" s="590"/>
      <c r="G582" s="253"/>
      <c r="H582" s="253"/>
      <c r="I582" s="253"/>
      <c r="J582" s="253"/>
      <c r="K582" s="253"/>
      <c r="L582" s="253"/>
      <c r="M582" s="253"/>
      <c r="N582" s="253"/>
      <c r="O582" s="281"/>
      <c r="P582" s="253"/>
      <c r="Q582" s="253"/>
      <c r="R582" s="253"/>
      <c r="S582" s="253"/>
      <c r="T582" s="253"/>
      <c r="U582" s="253"/>
      <c r="V582" s="253"/>
      <c r="W582" s="253"/>
      <c r="X582" s="253"/>
      <c r="Y582" s="270"/>
      <c r="Z582" s="267"/>
      <c r="AA582" s="267"/>
      <c r="AB582" s="267"/>
      <c r="AC582" s="267"/>
      <c r="AD582" s="267"/>
      <c r="AE582" s="267"/>
      <c r="AF582" s="267"/>
      <c r="AG582" s="267"/>
      <c r="AH582" s="267"/>
      <c r="AI582" s="267"/>
      <c r="AJ582" s="267"/>
      <c r="AK582" s="267"/>
      <c r="AL582" s="267"/>
    </row>
    <row r="583" spans="1:39" ht="33.75" customHeight="1">
      <c r="B583" s="827" t="s">
        <v>211</v>
      </c>
      <c r="C583" s="829" t="s">
        <v>33</v>
      </c>
      <c r="D583" s="284" t="s">
        <v>421</v>
      </c>
      <c r="E583" s="831" t="s">
        <v>209</v>
      </c>
      <c r="F583" s="832"/>
      <c r="G583" s="832"/>
      <c r="H583" s="832"/>
      <c r="I583" s="832"/>
      <c r="J583" s="832"/>
      <c r="K583" s="832"/>
      <c r="L583" s="832"/>
      <c r="M583" s="833"/>
      <c r="N583" s="837" t="s">
        <v>213</v>
      </c>
      <c r="O583" s="284" t="s">
        <v>422</v>
      </c>
      <c r="P583" s="831" t="s">
        <v>212</v>
      </c>
      <c r="Q583" s="832"/>
      <c r="R583" s="832"/>
      <c r="S583" s="832"/>
      <c r="T583" s="832"/>
      <c r="U583" s="832"/>
      <c r="V583" s="832"/>
      <c r="W583" s="832"/>
      <c r="X583" s="833"/>
      <c r="Y583" s="834" t="s">
        <v>243</v>
      </c>
      <c r="Z583" s="835"/>
      <c r="AA583" s="835"/>
      <c r="AB583" s="835"/>
      <c r="AC583" s="835"/>
      <c r="AD583" s="835"/>
      <c r="AE583" s="835"/>
      <c r="AF583" s="835"/>
      <c r="AG583" s="835"/>
      <c r="AH583" s="835"/>
      <c r="AI583" s="835"/>
      <c r="AJ583" s="835"/>
      <c r="AK583" s="835"/>
      <c r="AL583" s="835"/>
      <c r="AM583" s="836"/>
    </row>
    <row r="584" spans="1:39" ht="68.25" customHeight="1">
      <c r="B584" s="828"/>
      <c r="C584" s="830"/>
      <c r="D584" s="285">
        <v>2018</v>
      </c>
      <c r="E584" s="285">
        <v>2019</v>
      </c>
      <c r="F584" s="285">
        <v>2020</v>
      </c>
      <c r="G584" s="285">
        <v>2021</v>
      </c>
      <c r="H584" s="285">
        <v>2022</v>
      </c>
      <c r="I584" s="285">
        <v>2023</v>
      </c>
      <c r="J584" s="285">
        <v>2024</v>
      </c>
      <c r="K584" s="285">
        <v>2025</v>
      </c>
      <c r="L584" s="285">
        <v>2026</v>
      </c>
      <c r="M584" s="285">
        <v>2027</v>
      </c>
      <c r="N584" s="838"/>
      <c r="O584" s="285">
        <v>2018</v>
      </c>
      <c r="P584" s="285">
        <v>2019</v>
      </c>
      <c r="Q584" s="285">
        <v>2020</v>
      </c>
      <c r="R584" s="285">
        <v>2021</v>
      </c>
      <c r="S584" s="285">
        <v>2022</v>
      </c>
      <c r="T584" s="285">
        <v>2023</v>
      </c>
      <c r="U584" s="285">
        <v>2024</v>
      </c>
      <c r="V584" s="285">
        <v>2025</v>
      </c>
      <c r="W584" s="285">
        <v>2026</v>
      </c>
      <c r="X584" s="285">
        <v>2027</v>
      </c>
      <c r="Y584" s="285" t="str">
        <f>'1.  LRAMVA Summary'!D52</f>
        <v>Residential</v>
      </c>
      <c r="Z584" s="285" t="str">
        <f>'1.  LRAMVA Summary'!E52</f>
        <v>GS&lt;50 kW</v>
      </c>
      <c r="AA584" s="285" t="str">
        <f>'1.  LRAMVA Summary'!F52</f>
        <v>GS 50 - 4,999 kW</v>
      </c>
      <c r="AB584" s="285" t="str">
        <f>'1.  LRAMVA Summary'!G52</f>
        <v>Street Light</v>
      </c>
      <c r="AC584" s="285" t="str">
        <f>'1.  LRAMVA Summary'!H52</f>
        <v>USL</v>
      </c>
      <c r="AD584" s="285" t="str">
        <f>'1.  LRAMVA Summary'!I52</f>
        <v>Embedded Distributor</v>
      </c>
      <c r="AE584" s="285" t="str">
        <f>'1.  LRAMVA Summary'!J52</f>
        <v/>
      </c>
      <c r="AF584" s="285" t="str">
        <f>'1.  LRAMVA Summary'!K52</f>
        <v/>
      </c>
      <c r="AG584" s="285" t="str">
        <f>'1.  LRAMVA Summary'!L52</f>
        <v/>
      </c>
      <c r="AH584" s="285" t="str">
        <f>'1.  LRAMVA Summary'!M52</f>
        <v/>
      </c>
      <c r="AI584" s="285" t="str">
        <f>'1.  LRAMVA Summary'!N52</f>
        <v/>
      </c>
      <c r="AJ584" s="285" t="str">
        <f>'1.  LRAMVA Summary'!O52</f>
        <v/>
      </c>
      <c r="AK584" s="285" t="str">
        <f>'1.  LRAMVA Summary'!P52</f>
        <v/>
      </c>
      <c r="AL584" s="285" t="str">
        <f>'1.  LRAMVA Summary'!Q52</f>
        <v/>
      </c>
      <c r="AM584" s="287" t="str">
        <f>'1.  LRAMVA Summary'!R52</f>
        <v>Total</v>
      </c>
    </row>
    <row r="585" spans="1:39" ht="15.75" customHeight="1">
      <c r="A585" s="532"/>
      <c r="B585" s="518" t="s">
        <v>503</v>
      </c>
      <c r="C585" s="289"/>
      <c r="D585" s="289"/>
      <c r="E585" s="289"/>
      <c r="F585" s="289"/>
      <c r="G585" s="289"/>
      <c r="H585" s="289"/>
      <c r="I585" s="289"/>
      <c r="J585" s="289"/>
      <c r="K585" s="289"/>
      <c r="L585" s="289"/>
      <c r="M585" s="289"/>
      <c r="N585" s="290"/>
      <c r="O585" s="289"/>
      <c r="P585" s="289"/>
      <c r="Q585" s="289"/>
      <c r="R585" s="289"/>
      <c r="S585" s="289"/>
      <c r="T585" s="289"/>
      <c r="U585" s="289"/>
      <c r="V585" s="289"/>
      <c r="W585" s="289"/>
      <c r="X585" s="289"/>
      <c r="Y585" s="291" t="str">
        <f>'1.  LRAMVA Summary'!D53</f>
        <v>kWh</v>
      </c>
      <c r="Z585" s="291" t="str">
        <f>'1.  LRAMVA Summary'!E53</f>
        <v>kWh</v>
      </c>
      <c r="AA585" s="291" t="str">
        <f>'1.  LRAMVA Summary'!F53</f>
        <v>kW</v>
      </c>
      <c r="AB585" s="291" t="str">
        <f>'1.  LRAMVA Summary'!G53</f>
        <v>kW</v>
      </c>
      <c r="AC585" s="291" t="str">
        <f>'1.  LRAMVA Summary'!H53</f>
        <v>kWh</v>
      </c>
      <c r="AD585" s="291" t="str">
        <f>'1.  LRAMVA Summary'!I53</f>
        <v>kW</v>
      </c>
      <c r="AE585" s="291">
        <f>'1.  LRAMVA Summary'!J53</f>
        <v>0</v>
      </c>
      <c r="AF585" s="291">
        <f>'1.  LRAMVA Summary'!K53</f>
        <v>0</v>
      </c>
      <c r="AG585" s="291">
        <f>'1.  LRAMVA Summary'!L53</f>
        <v>0</v>
      </c>
      <c r="AH585" s="291">
        <f>'1.  LRAMVA Summary'!M53</f>
        <v>0</v>
      </c>
      <c r="AI585" s="291">
        <f>'1.  LRAMVA Summary'!N53</f>
        <v>0</v>
      </c>
      <c r="AJ585" s="291">
        <f>'1.  LRAMVA Summary'!O53</f>
        <v>0</v>
      </c>
      <c r="AK585" s="291">
        <f>'1.  LRAMVA Summary'!P53</f>
        <v>0</v>
      </c>
      <c r="AL585" s="291">
        <f>'1.  LRAMVA Summary'!Q53</f>
        <v>0</v>
      </c>
      <c r="AM585" s="292"/>
    </row>
    <row r="586" spans="1:39" ht="15.75" outlineLevel="1">
      <c r="A586" s="532"/>
      <c r="B586" s="504" t="s">
        <v>496</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c r="Z586" s="291"/>
      <c r="AA586" s="291"/>
      <c r="AB586" s="291"/>
      <c r="AC586" s="291"/>
      <c r="AD586" s="291"/>
      <c r="AE586" s="291"/>
      <c r="AF586" s="291"/>
      <c r="AG586" s="291"/>
      <c r="AH586" s="291"/>
      <c r="AI586" s="291"/>
      <c r="AJ586" s="291"/>
      <c r="AK586" s="291"/>
      <c r="AL586" s="291"/>
      <c r="AM586" s="292"/>
    </row>
    <row r="587" spans="1:39" outlineLevel="1">
      <c r="A587" s="532">
        <v>1</v>
      </c>
      <c r="B587" s="428" t="s">
        <v>95</v>
      </c>
      <c r="C587" s="291" t="s">
        <v>25</v>
      </c>
      <c r="D587" s="295"/>
      <c r="E587" s="295"/>
      <c r="F587" s="295"/>
      <c r="G587" s="295"/>
      <c r="H587" s="295"/>
      <c r="I587" s="295"/>
      <c r="J587" s="295"/>
      <c r="K587" s="295"/>
      <c r="L587" s="295"/>
      <c r="M587" s="295"/>
      <c r="N587" s="291"/>
      <c r="O587" s="295"/>
      <c r="P587" s="295"/>
      <c r="Q587" s="295"/>
      <c r="R587" s="295"/>
      <c r="S587" s="295"/>
      <c r="T587" s="295"/>
      <c r="U587" s="295"/>
      <c r="V587" s="295"/>
      <c r="W587" s="295"/>
      <c r="X587" s="295"/>
      <c r="Y587" s="410"/>
      <c r="Z587" s="410"/>
      <c r="AA587" s="410"/>
      <c r="AB587" s="410"/>
      <c r="AC587" s="410"/>
      <c r="AD587" s="410"/>
      <c r="AE587" s="410"/>
      <c r="AF587" s="410"/>
      <c r="AG587" s="410"/>
      <c r="AH587" s="410"/>
      <c r="AI587" s="410"/>
      <c r="AJ587" s="410"/>
      <c r="AK587" s="410"/>
      <c r="AL587" s="410"/>
      <c r="AM587" s="296">
        <f>SUM(Y587:AL587)</f>
        <v>0</v>
      </c>
    </row>
    <row r="588" spans="1:39" outlineLevel="1">
      <c r="A588" s="532"/>
      <c r="B588" s="294" t="s">
        <v>310</v>
      </c>
      <c r="C588" s="291" t="s">
        <v>163</v>
      </c>
      <c r="D588" s="295"/>
      <c r="E588" s="295"/>
      <c r="F588" s="295"/>
      <c r="G588" s="295"/>
      <c r="H588" s="295"/>
      <c r="I588" s="295"/>
      <c r="J588" s="295"/>
      <c r="K588" s="295"/>
      <c r="L588" s="295"/>
      <c r="M588" s="295"/>
      <c r="N588" s="468"/>
      <c r="O588" s="295"/>
      <c r="P588" s="295"/>
      <c r="Q588" s="295"/>
      <c r="R588" s="295"/>
      <c r="S588" s="295"/>
      <c r="T588" s="295"/>
      <c r="U588" s="295"/>
      <c r="V588" s="295"/>
      <c r="W588" s="295"/>
      <c r="X588" s="295"/>
      <c r="Y588" s="411">
        <f>Y587</f>
        <v>0</v>
      </c>
      <c r="Z588" s="411">
        <f t="shared" ref="Z588" si="1708">Z587</f>
        <v>0</v>
      </c>
      <c r="AA588" s="411">
        <f t="shared" ref="AA588" si="1709">AA587</f>
        <v>0</v>
      </c>
      <c r="AB588" s="411">
        <f t="shared" ref="AB588" si="1710">AB587</f>
        <v>0</v>
      </c>
      <c r="AC588" s="411">
        <f t="shared" ref="AC588" si="1711">AC587</f>
        <v>0</v>
      </c>
      <c r="AD588" s="411">
        <f t="shared" ref="AD588" si="1712">AD587</f>
        <v>0</v>
      </c>
      <c r="AE588" s="411">
        <f t="shared" ref="AE588" si="1713">AE587</f>
        <v>0</v>
      </c>
      <c r="AF588" s="411">
        <f t="shared" ref="AF588" si="1714">AF587</f>
        <v>0</v>
      </c>
      <c r="AG588" s="411">
        <f t="shared" ref="AG588" si="1715">AG587</f>
        <v>0</v>
      </c>
      <c r="AH588" s="411">
        <f t="shared" ref="AH588" si="1716">AH587</f>
        <v>0</v>
      </c>
      <c r="AI588" s="411">
        <f t="shared" ref="AI588" si="1717">AI587</f>
        <v>0</v>
      </c>
      <c r="AJ588" s="411">
        <f t="shared" ref="AJ588" si="1718">AJ587</f>
        <v>0</v>
      </c>
      <c r="AK588" s="411">
        <f t="shared" ref="AK588" si="1719">AK587</f>
        <v>0</v>
      </c>
      <c r="AL588" s="411">
        <f t="shared" ref="AL588" si="1720">AL587</f>
        <v>0</v>
      </c>
      <c r="AM588" s="297"/>
    </row>
    <row r="589" spans="1:39" ht="15.75" outlineLevel="1">
      <c r="A589" s="532"/>
      <c r="B589" s="298"/>
      <c r="C589" s="299"/>
      <c r="D589" s="299"/>
      <c r="E589" s="299"/>
      <c r="F589" s="299"/>
      <c r="G589" s="299"/>
      <c r="H589" s="299"/>
      <c r="I589" s="299"/>
      <c r="J589" s="299"/>
      <c r="K589" s="299"/>
      <c r="L589" s="299"/>
      <c r="M589" s="299"/>
      <c r="N589" s="300"/>
      <c r="O589" s="299"/>
      <c r="P589" s="299"/>
      <c r="Q589" s="299"/>
      <c r="R589" s="299"/>
      <c r="S589" s="299"/>
      <c r="T589" s="299"/>
      <c r="U589" s="299"/>
      <c r="V589" s="299"/>
      <c r="W589" s="299"/>
      <c r="X589" s="299"/>
      <c r="Y589" s="412"/>
      <c r="Z589" s="413"/>
      <c r="AA589" s="413"/>
      <c r="AB589" s="413"/>
      <c r="AC589" s="413"/>
      <c r="AD589" s="413"/>
      <c r="AE589" s="413"/>
      <c r="AF589" s="413"/>
      <c r="AG589" s="413"/>
      <c r="AH589" s="413"/>
      <c r="AI589" s="413"/>
      <c r="AJ589" s="413"/>
      <c r="AK589" s="413"/>
      <c r="AL589" s="413"/>
      <c r="AM589" s="302"/>
    </row>
    <row r="590" spans="1:39" outlineLevel="1">
      <c r="A590" s="532">
        <v>2</v>
      </c>
      <c r="B590" s="428" t="s">
        <v>96</v>
      </c>
      <c r="C590" s="291" t="s">
        <v>25</v>
      </c>
      <c r="D590" s="295"/>
      <c r="E590" s="295"/>
      <c r="F590" s="295"/>
      <c r="G590" s="295"/>
      <c r="H590" s="295"/>
      <c r="I590" s="295"/>
      <c r="J590" s="295"/>
      <c r="K590" s="295"/>
      <c r="L590" s="295"/>
      <c r="M590" s="295"/>
      <c r="N590" s="291"/>
      <c r="O590" s="295"/>
      <c r="P590" s="295"/>
      <c r="Q590" s="295"/>
      <c r="R590" s="295"/>
      <c r="S590" s="295"/>
      <c r="T590" s="295"/>
      <c r="U590" s="295"/>
      <c r="V590" s="295"/>
      <c r="W590" s="295"/>
      <c r="X590" s="295"/>
      <c r="Y590" s="410"/>
      <c r="Z590" s="410"/>
      <c r="AA590" s="410"/>
      <c r="AB590" s="410"/>
      <c r="AC590" s="410"/>
      <c r="AD590" s="410"/>
      <c r="AE590" s="410"/>
      <c r="AF590" s="410"/>
      <c r="AG590" s="410"/>
      <c r="AH590" s="410"/>
      <c r="AI590" s="410"/>
      <c r="AJ590" s="410"/>
      <c r="AK590" s="410"/>
      <c r="AL590" s="410"/>
      <c r="AM590" s="296">
        <f>SUM(Y590:AL590)</f>
        <v>0</v>
      </c>
    </row>
    <row r="591" spans="1:39" outlineLevel="1">
      <c r="A591" s="532"/>
      <c r="B591" s="294" t="s">
        <v>310</v>
      </c>
      <c r="C591" s="291" t="s">
        <v>163</v>
      </c>
      <c r="D591" s="295"/>
      <c r="E591" s="295"/>
      <c r="F591" s="295"/>
      <c r="G591" s="295"/>
      <c r="H591" s="295"/>
      <c r="I591" s="295"/>
      <c r="J591" s="295"/>
      <c r="K591" s="295"/>
      <c r="L591" s="295"/>
      <c r="M591" s="295"/>
      <c r="N591" s="468"/>
      <c r="O591" s="295"/>
      <c r="P591" s="295"/>
      <c r="Q591" s="295"/>
      <c r="R591" s="295"/>
      <c r="S591" s="295"/>
      <c r="T591" s="295"/>
      <c r="U591" s="295"/>
      <c r="V591" s="295"/>
      <c r="W591" s="295"/>
      <c r="X591" s="295"/>
      <c r="Y591" s="411">
        <f>Y590</f>
        <v>0</v>
      </c>
      <c r="Z591" s="411">
        <f t="shared" ref="Z591" si="1721">Z590</f>
        <v>0</v>
      </c>
      <c r="AA591" s="411">
        <f t="shared" ref="AA591" si="1722">AA590</f>
        <v>0</v>
      </c>
      <c r="AB591" s="411">
        <f t="shared" ref="AB591" si="1723">AB590</f>
        <v>0</v>
      </c>
      <c r="AC591" s="411">
        <f t="shared" ref="AC591" si="1724">AC590</f>
        <v>0</v>
      </c>
      <c r="AD591" s="411">
        <f t="shared" ref="AD591" si="1725">AD590</f>
        <v>0</v>
      </c>
      <c r="AE591" s="411">
        <f t="shared" ref="AE591" si="1726">AE590</f>
        <v>0</v>
      </c>
      <c r="AF591" s="411">
        <f t="shared" ref="AF591" si="1727">AF590</f>
        <v>0</v>
      </c>
      <c r="AG591" s="411">
        <f t="shared" ref="AG591" si="1728">AG590</f>
        <v>0</v>
      </c>
      <c r="AH591" s="411">
        <f t="shared" ref="AH591" si="1729">AH590</f>
        <v>0</v>
      </c>
      <c r="AI591" s="411">
        <f t="shared" ref="AI591" si="1730">AI590</f>
        <v>0</v>
      </c>
      <c r="AJ591" s="411">
        <f t="shared" ref="AJ591" si="1731">AJ590</f>
        <v>0</v>
      </c>
      <c r="AK591" s="411">
        <f t="shared" ref="AK591" si="1732">AK590</f>
        <v>0</v>
      </c>
      <c r="AL591" s="411">
        <f t="shared" ref="AL591" si="1733">AL590</f>
        <v>0</v>
      </c>
      <c r="AM591" s="297"/>
    </row>
    <row r="592" spans="1:39" ht="15.75" outlineLevel="1">
      <c r="A592" s="532"/>
      <c r="B592" s="298"/>
      <c r="C592" s="299"/>
      <c r="D592" s="304"/>
      <c r="E592" s="304"/>
      <c r="F592" s="304"/>
      <c r="G592" s="304"/>
      <c r="H592" s="304"/>
      <c r="I592" s="304"/>
      <c r="J592" s="304"/>
      <c r="K592" s="304"/>
      <c r="L592" s="304"/>
      <c r="M592" s="304"/>
      <c r="N592" s="300"/>
      <c r="O592" s="304"/>
      <c r="P592" s="304"/>
      <c r="Q592" s="304"/>
      <c r="R592" s="304"/>
      <c r="S592" s="304"/>
      <c r="T592" s="304"/>
      <c r="U592" s="304"/>
      <c r="V592" s="304"/>
      <c r="W592" s="304"/>
      <c r="X592" s="304"/>
      <c r="Y592" s="412"/>
      <c r="Z592" s="413"/>
      <c r="AA592" s="413"/>
      <c r="AB592" s="413"/>
      <c r="AC592" s="413"/>
      <c r="AD592" s="413"/>
      <c r="AE592" s="413"/>
      <c r="AF592" s="413"/>
      <c r="AG592" s="413"/>
      <c r="AH592" s="413"/>
      <c r="AI592" s="413"/>
      <c r="AJ592" s="413"/>
      <c r="AK592" s="413"/>
      <c r="AL592" s="413"/>
      <c r="AM592" s="302"/>
    </row>
    <row r="593" spans="1:39" outlineLevel="1">
      <c r="A593" s="532">
        <v>3</v>
      </c>
      <c r="B593" s="428" t="s">
        <v>97</v>
      </c>
      <c r="C593" s="291" t="s">
        <v>25</v>
      </c>
      <c r="D593" s="295"/>
      <c r="E593" s="295"/>
      <c r="F593" s="295"/>
      <c r="G593" s="295"/>
      <c r="H593" s="295"/>
      <c r="I593" s="295"/>
      <c r="J593" s="295"/>
      <c r="K593" s="295"/>
      <c r="L593" s="295"/>
      <c r="M593" s="295"/>
      <c r="N593" s="291"/>
      <c r="O593" s="295"/>
      <c r="P593" s="295"/>
      <c r="Q593" s="295"/>
      <c r="R593" s="295"/>
      <c r="S593" s="295"/>
      <c r="T593" s="295"/>
      <c r="U593" s="295"/>
      <c r="V593" s="295"/>
      <c r="W593" s="295"/>
      <c r="X593" s="295"/>
      <c r="Y593" s="410"/>
      <c r="Z593" s="410"/>
      <c r="AA593" s="410"/>
      <c r="AB593" s="410"/>
      <c r="AC593" s="410"/>
      <c r="AD593" s="410"/>
      <c r="AE593" s="410"/>
      <c r="AF593" s="410"/>
      <c r="AG593" s="410"/>
      <c r="AH593" s="410"/>
      <c r="AI593" s="410"/>
      <c r="AJ593" s="410"/>
      <c r="AK593" s="410"/>
      <c r="AL593" s="410"/>
      <c r="AM593" s="296">
        <f>SUM(Y593:AL593)</f>
        <v>0</v>
      </c>
    </row>
    <row r="594" spans="1:39" outlineLevel="1">
      <c r="A594" s="532"/>
      <c r="B594" s="294" t="s">
        <v>310</v>
      </c>
      <c r="C594" s="291" t="s">
        <v>163</v>
      </c>
      <c r="D594" s="295"/>
      <c r="E594" s="295"/>
      <c r="F594" s="295"/>
      <c r="G594" s="295"/>
      <c r="H594" s="295"/>
      <c r="I594" s="295"/>
      <c r="J594" s="295"/>
      <c r="K594" s="295"/>
      <c r="L594" s="295"/>
      <c r="M594" s="295"/>
      <c r="N594" s="468"/>
      <c r="O594" s="295"/>
      <c r="P594" s="295"/>
      <c r="Q594" s="295"/>
      <c r="R594" s="295"/>
      <c r="S594" s="295"/>
      <c r="T594" s="295"/>
      <c r="U594" s="295"/>
      <c r="V594" s="295"/>
      <c r="W594" s="295"/>
      <c r="X594" s="295"/>
      <c r="Y594" s="411">
        <f>Y593</f>
        <v>0</v>
      </c>
      <c r="Z594" s="411">
        <f t="shared" ref="Z594" si="1734">Z593</f>
        <v>0</v>
      </c>
      <c r="AA594" s="411">
        <f t="shared" ref="AA594" si="1735">AA593</f>
        <v>0</v>
      </c>
      <c r="AB594" s="411">
        <f t="shared" ref="AB594" si="1736">AB593</f>
        <v>0</v>
      </c>
      <c r="AC594" s="411">
        <f t="shared" ref="AC594" si="1737">AC593</f>
        <v>0</v>
      </c>
      <c r="AD594" s="411">
        <f t="shared" ref="AD594" si="1738">AD593</f>
        <v>0</v>
      </c>
      <c r="AE594" s="411">
        <f t="shared" ref="AE594" si="1739">AE593</f>
        <v>0</v>
      </c>
      <c r="AF594" s="411">
        <f t="shared" ref="AF594" si="1740">AF593</f>
        <v>0</v>
      </c>
      <c r="AG594" s="411">
        <f t="shared" ref="AG594" si="1741">AG593</f>
        <v>0</v>
      </c>
      <c r="AH594" s="411">
        <f t="shared" ref="AH594" si="1742">AH593</f>
        <v>0</v>
      </c>
      <c r="AI594" s="411">
        <f t="shared" ref="AI594" si="1743">AI593</f>
        <v>0</v>
      </c>
      <c r="AJ594" s="411">
        <f t="shared" ref="AJ594" si="1744">AJ593</f>
        <v>0</v>
      </c>
      <c r="AK594" s="411">
        <f t="shared" ref="AK594" si="1745">AK593</f>
        <v>0</v>
      </c>
      <c r="AL594" s="411">
        <f t="shared" ref="AL594" si="1746">AL593</f>
        <v>0</v>
      </c>
      <c r="AM594" s="297"/>
    </row>
    <row r="595" spans="1:39" outlineLevel="1">
      <c r="A595" s="532"/>
      <c r="B595" s="294"/>
      <c r="C595" s="305"/>
      <c r="D595" s="291"/>
      <c r="E595" s="291"/>
      <c r="F595" s="291"/>
      <c r="G595" s="291"/>
      <c r="H595" s="291"/>
      <c r="I595" s="291"/>
      <c r="J595" s="291"/>
      <c r="K595" s="291"/>
      <c r="L595" s="291"/>
      <c r="M595" s="291"/>
      <c r="N595" s="291"/>
      <c r="O595" s="291"/>
      <c r="P595" s="291"/>
      <c r="Q595" s="291"/>
      <c r="R595" s="291"/>
      <c r="S595" s="291"/>
      <c r="T595" s="291"/>
      <c r="U595" s="291"/>
      <c r="V595" s="291"/>
      <c r="W595" s="291"/>
      <c r="X595" s="291"/>
      <c r="Y595" s="412"/>
      <c r="Z595" s="412"/>
      <c r="AA595" s="412"/>
      <c r="AB595" s="412"/>
      <c r="AC595" s="412"/>
      <c r="AD595" s="412"/>
      <c r="AE595" s="412"/>
      <c r="AF595" s="412"/>
      <c r="AG595" s="412"/>
      <c r="AH595" s="412"/>
      <c r="AI595" s="412"/>
      <c r="AJ595" s="412"/>
      <c r="AK595" s="412"/>
      <c r="AL595" s="412"/>
      <c r="AM595" s="306"/>
    </row>
    <row r="596" spans="1:39" outlineLevel="1">
      <c r="A596" s="532">
        <v>4</v>
      </c>
      <c r="B596" s="520" t="s">
        <v>671</v>
      </c>
      <c r="C596" s="291" t="s">
        <v>25</v>
      </c>
      <c r="D596" s="295"/>
      <c r="E596" s="295"/>
      <c r="F596" s="295"/>
      <c r="G596" s="295"/>
      <c r="H596" s="295"/>
      <c r="I596" s="295"/>
      <c r="J596" s="295"/>
      <c r="K596" s="295"/>
      <c r="L596" s="295"/>
      <c r="M596" s="295"/>
      <c r="N596" s="291"/>
      <c r="O596" s="295"/>
      <c r="P596" s="295"/>
      <c r="Q596" s="295"/>
      <c r="R596" s="295"/>
      <c r="S596" s="295"/>
      <c r="T596" s="295"/>
      <c r="U596" s="295"/>
      <c r="V596" s="295"/>
      <c r="W596" s="295"/>
      <c r="X596" s="295"/>
      <c r="Y596" s="410"/>
      <c r="Z596" s="410"/>
      <c r="AA596" s="410"/>
      <c r="AB596" s="410"/>
      <c r="AC596" s="410"/>
      <c r="AD596" s="410"/>
      <c r="AE596" s="410"/>
      <c r="AF596" s="410"/>
      <c r="AG596" s="410"/>
      <c r="AH596" s="410"/>
      <c r="AI596" s="410"/>
      <c r="AJ596" s="410"/>
      <c r="AK596" s="410"/>
      <c r="AL596" s="410"/>
      <c r="AM596" s="296">
        <f>SUM(Y596:AL596)</f>
        <v>0</v>
      </c>
    </row>
    <row r="597" spans="1:39" outlineLevel="1">
      <c r="A597" s="532"/>
      <c r="B597" s="294" t="s">
        <v>310</v>
      </c>
      <c r="C597" s="291" t="s">
        <v>163</v>
      </c>
      <c r="D597" s="295"/>
      <c r="E597" s="295"/>
      <c r="F597" s="295"/>
      <c r="G597" s="295"/>
      <c r="H597" s="295"/>
      <c r="I597" s="295"/>
      <c r="J597" s="295"/>
      <c r="K597" s="295"/>
      <c r="L597" s="295"/>
      <c r="M597" s="295"/>
      <c r="N597" s="468"/>
      <c r="O597" s="295"/>
      <c r="P597" s="295"/>
      <c r="Q597" s="295"/>
      <c r="R597" s="295"/>
      <c r="S597" s="295"/>
      <c r="T597" s="295"/>
      <c r="U597" s="295"/>
      <c r="V597" s="295"/>
      <c r="W597" s="295"/>
      <c r="X597" s="295"/>
      <c r="Y597" s="411">
        <f>Y596</f>
        <v>0</v>
      </c>
      <c r="Z597" s="411">
        <f t="shared" ref="Z597" si="1747">Z596</f>
        <v>0</v>
      </c>
      <c r="AA597" s="411">
        <f t="shared" ref="AA597" si="1748">AA596</f>
        <v>0</v>
      </c>
      <c r="AB597" s="411">
        <f t="shared" ref="AB597" si="1749">AB596</f>
        <v>0</v>
      </c>
      <c r="AC597" s="411">
        <f t="shared" ref="AC597" si="1750">AC596</f>
        <v>0</v>
      </c>
      <c r="AD597" s="411">
        <f t="shared" ref="AD597" si="1751">AD596</f>
        <v>0</v>
      </c>
      <c r="AE597" s="411">
        <f t="shared" ref="AE597" si="1752">AE596</f>
        <v>0</v>
      </c>
      <c r="AF597" s="411">
        <f t="shared" ref="AF597" si="1753">AF596</f>
        <v>0</v>
      </c>
      <c r="AG597" s="411">
        <f t="shared" ref="AG597" si="1754">AG596</f>
        <v>0</v>
      </c>
      <c r="AH597" s="411">
        <f t="shared" ref="AH597" si="1755">AH596</f>
        <v>0</v>
      </c>
      <c r="AI597" s="411">
        <f t="shared" ref="AI597" si="1756">AI596</f>
        <v>0</v>
      </c>
      <c r="AJ597" s="411">
        <f t="shared" ref="AJ597" si="1757">AJ596</f>
        <v>0</v>
      </c>
      <c r="AK597" s="411">
        <f t="shared" ref="AK597" si="1758">AK596</f>
        <v>0</v>
      </c>
      <c r="AL597" s="411">
        <f t="shared" ref="AL597" si="1759">AL596</f>
        <v>0</v>
      </c>
      <c r="AM597" s="297"/>
    </row>
    <row r="598" spans="1:39" outlineLevel="1">
      <c r="A598" s="532"/>
      <c r="B598" s="294"/>
      <c r="C598" s="305"/>
      <c r="D598" s="304"/>
      <c r="E598" s="304"/>
      <c r="F598" s="304"/>
      <c r="G598" s="304"/>
      <c r="H598" s="304"/>
      <c r="I598" s="304"/>
      <c r="J598" s="304"/>
      <c r="K598" s="304"/>
      <c r="L598" s="304"/>
      <c r="M598" s="304"/>
      <c r="N598" s="291"/>
      <c r="O598" s="304"/>
      <c r="P598" s="304"/>
      <c r="Q598" s="304"/>
      <c r="R598" s="304"/>
      <c r="S598" s="304"/>
      <c r="T598" s="304"/>
      <c r="U598" s="304"/>
      <c r="V598" s="304"/>
      <c r="W598" s="304"/>
      <c r="X598" s="304"/>
      <c r="Y598" s="412"/>
      <c r="Z598" s="412"/>
      <c r="AA598" s="412"/>
      <c r="AB598" s="412"/>
      <c r="AC598" s="412"/>
      <c r="AD598" s="412"/>
      <c r="AE598" s="412"/>
      <c r="AF598" s="412"/>
      <c r="AG598" s="412"/>
      <c r="AH598" s="412"/>
      <c r="AI598" s="412"/>
      <c r="AJ598" s="412"/>
      <c r="AK598" s="412"/>
      <c r="AL598" s="412"/>
      <c r="AM598" s="306"/>
    </row>
    <row r="599" spans="1:39" ht="15.75" customHeight="1" outlineLevel="1">
      <c r="A599" s="532">
        <v>5</v>
      </c>
      <c r="B599" s="428" t="s">
        <v>98</v>
      </c>
      <c r="C599" s="291" t="s">
        <v>25</v>
      </c>
      <c r="D599" s="295"/>
      <c r="E599" s="295"/>
      <c r="F599" s="295"/>
      <c r="G599" s="295"/>
      <c r="H599" s="295"/>
      <c r="I599" s="295"/>
      <c r="J599" s="295"/>
      <c r="K599" s="295"/>
      <c r="L599" s="295"/>
      <c r="M599" s="295"/>
      <c r="N599" s="291"/>
      <c r="O599" s="295"/>
      <c r="P599" s="295"/>
      <c r="Q599" s="295"/>
      <c r="R599" s="295"/>
      <c r="S599" s="295"/>
      <c r="T599" s="295"/>
      <c r="U599" s="295"/>
      <c r="V599" s="295"/>
      <c r="W599" s="295"/>
      <c r="X599" s="295"/>
      <c r="Y599" s="410"/>
      <c r="Z599" s="410"/>
      <c r="AA599" s="410"/>
      <c r="AB599" s="410"/>
      <c r="AC599" s="410"/>
      <c r="AD599" s="410"/>
      <c r="AE599" s="410"/>
      <c r="AF599" s="410"/>
      <c r="AG599" s="410"/>
      <c r="AH599" s="410"/>
      <c r="AI599" s="410"/>
      <c r="AJ599" s="410"/>
      <c r="AK599" s="410"/>
      <c r="AL599" s="410"/>
      <c r="AM599" s="296">
        <f>SUM(Y599:AL599)</f>
        <v>0</v>
      </c>
    </row>
    <row r="600" spans="1:39" outlineLevel="1">
      <c r="A600" s="532"/>
      <c r="B600" s="294" t="s">
        <v>310</v>
      </c>
      <c r="C600" s="291" t="s">
        <v>163</v>
      </c>
      <c r="D600" s="295"/>
      <c r="E600" s="295"/>
      <c r="F600" s="295"/>
      <c r="G600" s="295"/>
      <c r="H600" s="295"/>
      <c r="I600" s="295"/>
      <c r="J600" s="295"/>
      <c r="K600" s="295"/>
      <c r="L600" s="295"/>
      <c r="M600" s="295"/>
      <c r="N600" s="468"/>
      <c r="O600" s="295"/>
      <c r="P600" s="295"/>
      <c r="Q600" s="295"/>
      <c r="R600" s="295"/>
      <c r="S600" s="295"/>
      <c r="T600" s="295"/>
      <c r="U600" s="295"/>
      <c r="V600" s="295"/>
      <c r="W600" s="295"/>
      <c r="X600" s="295"/>
      <c r="Y600" s="411">
        <f>Y599</f>
        <v>0</v>
      </c>
      <c r="Z600" s="411">
        <f t="shared" ref="Z600" si="1760">Z599</f>
        <v>0</v>
      </c>
      <c r="AA600" s="411">
        <f t="shared" ref="AA600" si="1761">AA599</f>
        <v>0</v>
      </c>
      <c r="AB600" s="411">
        <f t="shared" ref="AB600" si="1762">AB599</f>
        <v>0</v>
      </c>
      <c r="AC600" s="411">
        <f t="shared" ref="AC600" si="1763">AC599</f>
        <v>0</v>
      </c>
      <c r="AD600" s="411">
        <f t="shared" ref="AD600" si="1764">AD599</f>
        <v>0</v>
      </c>
      <c r="AE600" s="411">
        <f t="shared" ref="AE600" si="1765">AE599</f>
        <v>0</v>
      </c>
      <c r="AF600" s="411">
        <f t="shared" ref="AF600" si="1766">AF599</f>
        <v>0</v>
      </c>
      <c r="AG600" s="411">
        <f t="shared" ref="AG600" si="1767">AG599</f>
        <v>0</v>
      </c>
      <c r="AH600" s="411">
        <f t="shared" ref="AH600" si="1768">AH599</f>
        <v>0</v>
      </c>
      <c r="AI600" s="411">
        <f t="shared" ref="AI600" si="1769">AI599</f>
        <v>0</v>
      </c>
      <c r="AJ600" s="411">
        <f t="shared" ref="AJ600" si="1770">AJ599</f>
        <v>0</v>
      </c>
      <c r="AK600" s="411">
        <f t="shared" ref="AK600" si="1771">AK599</f>
        <v>0</v>
      </c>
      <c r="AL600" s="411">
        <f t="shared" ref="AL600" si="1772">AL599</f>
        <v>0</v>
      </c>
      <c r="AM600" s="297"/>
    </row>
    <row r="601" spans="1:39" outlineLevel="1">
      <c r="A601" s="532"/>
      <c r="B601" s="294"/>
      <c r="C601" s="291"/>
      <c r="D601" s="291"/>
      <c r="E601" s="291"/>
      <c r="F601" s="291"/>
      <c r="G601" s="291"/>
      <c r="H601" s="291"/>
      <c r="I601" s="291"/>
      <c r="J601" s="291"/>
      <c r="K601" s="291"/>
      <c r="L601" s="291"/>
      <c r="M601" s="291"/>
      <c r="N601" s="291"/>
      <c r="O601" s="291"/>
      <c r="P601" s="291"/>
      <c r="Q601" s="291"/>
      <c r="R601" s="291"/>
      <c r="S601" s="291"/>
      <c r="T601" s="291"/>
      <c r="U601" s="291"/>
      <c r="V601" s="291"/>
      <c r="W601" s="291"/>
      <c r="X601" s="291"/>
      <c r="Y601" s="422"/>
      <c r="Z601" s="423"/>
      <c r="AA601" s="423"/>
      <c r="AB601" s="423"/>
      <c r="AC601" s="423"/>
      <c r="AD601" s="423"/>
      <c r="AE601" s="423"/>
      <c r="AF601" s="423"/>
      <c r="AG601" s="423"/>
      <c r="AH601" s="423"/>
      <c r="AI601" s="423"/>
      <c r="AJ601" s="423"/>
      <c r="AK601" s="423"/>
      <c r="AL601" s="423"/>
      <c r="AM601" s="297"/>
    </row>
    <row r="602" spans="1:39" ht="15.75" outlineLevel="1">
      <c r="A602" s="532"/>
      <c r="B602" s="319" t="s">
        <v>497</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414"/>
      <c r="Z602" s="414"/>
      <c r="AA602" s="414"/>
      <c r="AB602" s="414"/>
      <c r="AC602" s="414"/>
      <c r="AD602" s="414"/>
      <c r="AE602" s="414"/>
      <c r="AF602" s="414"/>
      <c r="AG602" s="414"/>
      <c r="AH602" s="414"/>
      <c r="AI602" s="414"/>
      <c r="AJ602" s="414"/>
      <c r="AK602" s="414"/>
      <c r="AL602" s="414"/>
      <c r="AM602" s="292"/>
    </row>
    <row r="603" spans="1:39" outlineLevel="1">
      <c r="A603" s="532">
        <v>6</v>
      </c>
      <c r="B603" s="428" t="s">
        <v>99</v>
      </c>
      <c r="C603" s="291" t="s">
        <v>25</v>
      </c>
      <c r="D603" s="295"/>
      <c r="E603" s="295"/>
      <c r="F603" s="295"/>
      <c r="G603" s="295"/>
      <c r="H603" s="295"/>
      <c r="I603" s="295"/>
      <c r="J603" s="295"/>
      <c r="K603" s="295"/>
      <c r="L603" s="295"/>
      <c r="M603" s="295"/>
      <c r="N603" s="295">
        <v>12</v>
      </c>
      <c r="O603" s="295"/>
      <c r="P603" s="295"/>
      <c r="Q603" s="295"/>
      <c r="R603" s="295"/>
      <c r="S603" s="295"/>
      <c r="T603" s="295"/>
      <c r="U603" s="295"/>
      <c r="V603" s="295"/>
      <c r="W603" s="295"/>
      <c r="X603" s="295"/>
      <c r="Y603" s="415"/>
      <c r="Z603" s="410"/>
      <c r="AA603" s="410"/>
      <c r="AB603" s="410"/>
      <c r="AC603" s="410"/>
      <c r="AD603" s="410"/>
      <c r="AE603" s="410"/>
      <c r="AF603" s="415"/>
      <c r="AG603" s="415"/>
      <c r="AH603" s="415"/>
      <c r="AI603" s="415"/>
      <c r="AJ603" s="415"/>
      <c r="AK603" s="415"/>
      <c r="AL603" s="415"/>
      <c r="AM603" s="296">
        <f>SUM(Y603:AL603)</f>
        <v>0</v>
      </c>
    </row>
    <row r="604" spans="1:39" outlineLevel="1">
      <c r="A604" s="532"/>
      <c r="B604" s="294" t="s">
        <v>310</v>
      </c>
      <c r="C604" s="291" t="s">
        <v>163</v>
      </c>
      <c r="D604" s="295"/>
      <c r="E604" s="295"/>
      <c r="F604" s="295"/>
      <c r="G604" s="295"/>
      <c r="H604" s="295"/>
      <c r="I604" s="295"/>
      <c r="J604" s="295"/>
      <c r="K604" s="295"/>
      <c r="L604" s="295"/>
      <c r="M604" s="295"/>
      <c r="N604" s="295">
        <f>N603</f>
        <v>12</v>
      </c>
      <c r="O604" s="295"/>
      <c r="P604" s="295"/>
      <c r="Q604" s="295"/>
      <c r="R604" s="295"/>
      <c r="S604" s="295"/>
      <c r="T604" s="295"/>
      <c r="U604" s="295"/>
      <c r="V604" s="295"/>
      <c r="W604" s="295"/>
      <c r="X604" s="295"/>
      <c r="Y604" s="411">
        <f>Y603</f>
        <v>0</v>
      </c>
      <c r="Z604" s="411">
        <f t="shared" ref="Z604" si="1773">Z603</f>
        <v>0</v>
      </c>
      <c r="AA604" s="411">
        <f t="shared" ref="AA604" si="1774">AA603</f>
        <v>0</v>
      </c>
      <c r="AB604" s="411">
        <f t="shared" ref="AB604" si="1775">AB603</f>
        <v>0</v>
      </c>
      <c r="AC604" s="411">
        <f t="shared" ref="AC604" si="1776">AC603</f>
        <v>0</v>
      </c>
      <c r="AD604" s="411">
        <f t="shared" ref="AD604" si="1777">AD603</f>
        <v>0</v>
      </c>
      <c r="AE604" s="411">
        <f t="shared" ref="AE604" si="1778">AE603</f>
        <v>0</v>
      </c>
      <c r="AF604" s="411">
        <f t="shared" ref="AF604" si="1779">AF603</f>
        <v>0</v>
      </c>
      <c r="AG604" s="411">
        <f t="shared" ref="AG604" si="1780">AG603</f>
        <v>0</v>
      </c>
      <c r="AH604" s="411">
        <f t="shared" ref="AH604" si="1781">AH603</f>
        <v>0</v>
      </c>
      <c r="AI604" s="411">
        <f t="shared" ref="AI604" si="1782">AI603</f>
        <v>0</v>
      </c>
      <c r="AJ604" s="411">
        <f t="shared" ref="AJ604" si="1783">AJ603</f>
        <v>0</v>
      </c>
      <c r="AK604" s="411">
        <f t="shared" ref="AK604" si="1784">AK603</f>
        <v>0</v>
      </c>
      <c r="AL604" s="411">
        <f t="shared" ref="AL604" si="1785">AL603</f>
        <v>0</v>
      </c>
      <c r="AM604" s="311"/>
    </row>
    <row r="605" spans="1:39" outlineLevel="1">
      <c r="A605" s="532"/>
      <c r="B605" s="310"/>
      <c r="C605" s="312"/>
      <c r="D605" s="291"/>
      <c r="E605" s="291"/>
      <c r="F605" s="291"/>
      <c r="G605" s="291"/>
      <c r="H605" s="291"/>
      <c r="I605" s="291"/>
      <c r="J605" s="291"/>
      <c r="K605" s="291"/>
      <c r="L605" s="291"/>
      <c r="M605" s="291"/>
      <c r="N605" s="291"/>
      <c r="O605" s="291"/>
      <c r="P605" s="291"/>
      <c r="Q605" s="291"/>
      <c r="R605" s="291"/>
      <c r="S605" s="291"/>
      <c r="T605" s="291"/>
      <c r="U605" s="291"/>
      <c r="V605" s="291"/>
      <c r="W605" s="291"/>
      <c r="X605" s="291"/>
      <c r="Y605" s="416"/>
      <c r="Z605" s="416"/>
      <c r="AA605" s="416"/>
      <c r="AB605" s="416"/>
      <c r="AC605" s="416"/>
      <c r="AD605" s="416"/>
      <c r="AE605" s="416"/>
      <c r="AF605" s="416"/>
      <c r="AG605" s="416"/>
      <c r="AH605" s="416"/>
      <c r="AI605" s="416"/>
      <c r="AJ605" s="416"/>
      <c r="AK605" s="416"/>
      <c r="AL605" s="416"/>
      <c r="AM605" s="313"/>
    </row>
    <row r="606" spans="1:39" ht="30" outlineLevel="1">
      <c r="A606" s="532">
        <v>7</v>
      </c>
      <c r="B606" s="428" t="s">
        <v>100</v>
      </c>
      <c r="C606" s="291" t="s">
        <v>25</v>
      </c>
      <c r="D606" s="295"/>
      <c r="E606" s="295"/>
      <c r="F606" s="295"/>
      <c r="G606" s="295"/>
      <c r="H606" s="295"/>
      <c r="I606" s="295"/>
      <c r="J606" s="295"/>
      <c r="K606" s="295"/>
      <c r="L606" s="295"/>
      <c r="M606" s="295"/>
      <c r="N606" s="295">
        <v>12</v>
      </c>
      <c r="O606" s="295"/>
      <c r="P606" s="295"/>
      <c r="Q606" s="295"/>
      <c r="R606" s="295"/>
      <c r="S606" s="295"/>
      <c r="T606" s="295"/>
      <c r="U606" s="295"/>
      <c r="V606" s="295"/>
      <c r="W606" s="295"/>
      <c r="X606" s="295"/>
      <c r="Y606" s="415"/>
      <c r="Z606" s="410"/>
      <c r="AA606" s="410"/>
      <c r="AB606" s="410"/>
      <c r="AC606" s="410"/>
      <c r="AD606" s="410"/>
      <c r="AE606" s="410"/>
      <c r="AF606" s="415"/>
      <c r="AG606" s="415"/>
      <c r="AH606" s="415"/>
      <c r="AI606" s="415"/>
      <c r="AJ606" s="415"/>
      <c r="AK606" s="415"/>
      <c r="AL606" s="415"/>
      <c r="AM606" s="296">
        <f>SUM(Y606:AL606)</f>
        <v>0</v>
      </c>
    </row>
    <row r="607" spans="1:39" outlineLevel="1">
      <c r="A607" s="532"/>
      <c r="B607" s="294" t="s">
        <v>310</v>
      </c>
      <c r="C607" s="291" t="s">
        <v>163</v>
      </c>
      <c r="D607" s="295"/>
      <c r="E607" s="295"/>
      <c r="F607" s="295"/>
      <c r="G607" s="295"/>
      <c r="H607" s="295"/>
      <c r="I607" s="295"/>
      <c r="J607" s="295"/>
      <c r="K607" s="295"/>
      <c r="L607" s="295"/>
      <c r="M607" s="295"/>
      <c r="N607" s="295">
        <f>N606</f>
        <v>12</v>
      </c>
      <c r="O607" s="295"/>
      <c r="P607" s="295"/>
      <c r="Q607" s="295"/>
      <c r="R607" s="295"/>
      <c r="S607" s="295"/>
      <c r="T607" s="295"/>
      <c r="U607" s="295"/>
      <c r="V607" s="295"/>
      <c r="W607" s="295"/>
      <c r="X607" s="295"/>
      <c r="Y607" s="411">
        <f>Y606</f>
        <v>0</v>
      </c>
      <c r="Z607" s="411">
        <f t="shared" ref="Z607" si="1786">Z606</f>
        <v>0</v>
      </c>
      <c r="AA607" s="411">
        <f t="shared" ref="AA607" si="1787">AA606</f>
        <v>0</v>
      </c>
      <c r="AB607" s="411">
        <f t="shared" ref="AB607" si="1788">AB606</f>
        <v>0</v>
      </c>
      <c r="AC607" s="411">
        <f t="shared" ref="AC607" si="1789">AC606</f>
        <v>0</v>
      </c>
      <c r="AD607" s="411">
        <f t="shared" ref="AD607" si="1790">AD606</f>
        <v>0</v>
      </c>
      <c r="AE607" s="411">
        <f t="shared" ref="AE607" si="1791">AE606</f>
        <v>0</v>
      </c>
      <c r="AF607" s="411">
        <f t="shared" ref="AF607" si="1792">AF606</f>
        <v>0</v>
      </c>
      <c r="AG607" s="411">
        <f t="shared" ref="AG607" si="1793">AG606</f>
        <v>0</v>
      </c>
      <c r="AH607" s="411">
        <f t="shared" ref="AH607" si="1794">AH606</f>
        <v>0</v>
      </c>
      <c r="AI607" s="411">
        <f t="shared" ref="AI607" si="1795">AI606</f>
        <v>0</v>
      </c>
      <c r="AJ607" s="411">
        <f t="shared" ref="AJ607" si="1796">AJ606</f>
        <v>0</v>
      </c>
      <c r="AK607" s="411">
        <f t="shared" ref="AK607" si="1797">AK606</f>
        <v>0</v>
      </c>
      <c r="AL607" s="411">
        <f t="shared" ref="AL607" si="1798">AL606</f>
        <v>0</v>
      </c>
      <c r="AM607" s="311"/>
    </row>
    <row r="608" spans="1:39" outlineLevel="1">
      <c r="A608" s="532"/>
      <c r="B608" s="314"/>
      <c r="C608" s="312"/>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416"/>
      <c r="Z608" s="417"/>
      <c r="AA608" s="416"/>
      <c r="AB608" s="416"/>
      <c r="AC608" s="416"/>
      <c r="AD608" s="416"/>
      <c r="AE608" s="416"/>
      <c r="AF608" s="416"/>
      <c r="AG608" s="416"/>
      <c r="AH608" s="416"/>
      <c r="AI608" s="416"/>
      <c r="AJ608" s="416"/>
      <c r="AK608" s="416"/>
      <c r="AL608" s="416"/>
      <c r="AM608" s="313"/>
    </row>
    <row r="609" spans="1:39" ht="30" outlineLevel="1">
      <c r="A609" s="532">
        <v>8</v>
      </c>
      <c r="B609" s="428" t="s">
        <v>101</v>
      </c>
      <c r="C609" s="291" t="s">
        <v>25</v>
      </c>
      <c r="D609" s="295"/>
      <c r="E609" s="295"/>
      <c r="F609" s="295"/>
      <c r="G609" s="295"/>
      <c r="H609" s="295"/>
      <c r="I609" s="295"/>
      <c r="J609" s="295"/>
      <c r="K609" s="295"/>
      <c r="L609" s="295"/>
      <c r="M609" s="295"/>
      <c r="N609" s="295">
        <v>12</v>
      </c>
      <c r="O609" s="295"/>
      <c r="P609" s="295"/>
      <c r="Q609" s="295"/>
      <c r="R609" s="295"/>
      <c r="S609" s="295"/>
      <c r="T609" s="295"/>
      <c r="U609" s="295"/>
      <c r="V609" s="295"/>
      <c r="W609" s="295"/>
      <c r="X609" s="295"/>
      <c r="Y609" s="415"/>
      <c r="Z609" s="410"/>
      <c r="AA609" s="410"/>
      <c r="AB609" s="410"/>
      <c r="AC609" s="410"/>
      <c r="AD609" s="410"/>
      <c r="AE609" s="410"/>
      <c r="AF609" s="415"/>
      <c r="AG609" s="415"/>
      <c r="AH609" s="415"/>
      <c r="AI609" s="415"/>
      <c r="AJ609" s="415"/>
      <c r="AK609" s="415"/>
      <c r="AL609" s="415"/>
      <c r="AM609" s="296">
        <f>SUM(Y609:AL609)</f>
        <v>0</v>
      </c>
    </row>
    <row r="610" spans="1:39" outlineLevel="1">
      <c r="A610" s="532"/>
      <c r="B610" s="294" t="s">
        <v>310</v>
      </c>
      <c r="C610" s="291" t="s">
        <v>163</v>
      </c>
      <c r="D610" s="295"/>
      <c r="E610" s="295"/>
      <c r="F610" s="295"/>
      <c r="G610" s="295"/>
      <c r="H610" s="295"/>
      <c r="I610" s="295"/>
      <c r="J610" s="295"/>
      <c r="K610" s="295"/>
      <c r="L610" s="295"/>
      <c r="M610" s="295"/>
      <c r="N610" s="295">
        <f>N609</f>
        <v>12</v>
      </c>
      <c r="O610" s="295"/>
      <c r="P610" s="295"/>
      <c r="Q610" s="295"/>
      <c r="R610" s="295"/>
      <c r="S610" s="295"/>
      <c r="T610" s="295"/>
      <c r="U610" s="295"/>
      <c r="V610" s="295"/>
      <c r="W610" s="295"/>
      <c r="X610" s="295"/>
      <c r="Y610" s="411">
        <f>Y609</f>
        <v>0</v>
      </c>
      <c r="Z610" s="411">
        <f t="shared" ref="Z610" si="1799">Z609</f>
        <v>0</v>
      </c>
      <c r="AA610" s="411">
        <f t="shared" ref="AA610" si="1800">AA609</f>
        <v>0</v>
      </c>
      <c r="AB610" s="411">
        <f t="shared" ref="AB610" si="1801">AB609</f>
        <v>0</v>
      </c>
      <c r="AC610" s="411">
        <f t="shared" ref="AC610" si="1802">AC609</f>
        <v>0</v>
      </c>
      <c r="AD610" s="411">
        <f t="shared" ref="AD610" si="1803">AD609</f>
        <v>0</v>
      </c>
      <c r="AE610" s="411">
        <f t="shared" ref="AE610" si="1804">AE609</f>
        <v>0</v>
      </c>
      <c r="AF610" s="411">
        <f t="shared" ref="AF610" si="1805">AF609</f>
        <v>0</v>
      </c>
      <c r="AG610" s="411">
        <f t="shared" ref="AG610" si="1806">AG609</f>
        <v>0</v>
      </c>
      <c r="AH610" s="411">
        <f t="shared" ref="AH610" si="1807">AH609</f>
        <v>0</v>
      </c>
      <c r="AI610" s="411">
        <f t="shared" ref="AI610" si="1808">AI609</f>
        <v>0</v>
      </c>
      <c r="AJ610" s="411">
        <f t="shared" ref="AJ610" si="1809">AJ609</f>
        <v>0</v>
      </c>
      <c r="AK610" s="411">
        <f t="shared" ref="AK610" si="1810">AK609</f>
        <v>0</v>
      </c>
      <c r="AL610" s="411">
        <f t="shared" ref="AL610" si="1811">AL609</f>
        <v>0</v>
      </c>
      <c r="AM610" s="311"/>
    </row>
    <row r="611" spans="1:39" outlineLevel="1">
      <c r="A611" s="532"/>
      <c r="B611" s="314"/>
      <c r="C611" s="312"/>
      <c r="D611" s="316"/>
      <c r="E611" s="316"/>
      <c r="F611" s="316"/>
      <c r="G611" s="316"/>
      <c r="H611" s="316"/>
      <c r="I611" s="316"/>
      <c r="J611" s="316"/>
      <c r="K611" s="316"/>
      <c r="L611" s="316"/>
      <c r="M611" s="316"/>
      <c r="N611" s="291"/>
      <c r="O611" s="316"/>
      <c r="P611" s="316"/>
      <c r="Q611" s="316"/>
      <c r="R611" s="316"/>
      <c r="S611" s="316"/>
      <c r="T611" s="316"/>
      <c r="U611" s="316"/>
      <c r="V611" s="316"/>
      <c r="W611" s="316"/>
      <c r="X611" s="316"/>
      <c r="Y611" s="416"/>
      <c r="Z611" s="417"/>
      <c r="AA611" s="416"/>
      <c r="AB611" s="416"/>
      <c r="AC611" s="416"/>
      <c r="AD611" s="416"/>
      <c r="AE611" s="416"/>
      <c r="AF611" s="416"/>
      <c r="AG611" s="416"/>
      <c r="AH611" s="416"/>
      <c r="AI611" s="416"/>
      <c r="AJ611" s="416"/>
      <c r="AK611" s="416"/>
      <c r="AL611" s="416"/>
      <c r="AM611" s="313"/>
    </row>
    <row r="612" spans="1:39" ht="30" outlineLevel="1">
      <c r="A612" s="532">
        <v>9</v>
      </c>
      <c r="B612" s="428" t="s">
        <v>102</v>
      </c>
      <c r="C612" s="291" t="s">
        <v>25</v>
      </c>
      <c r="D612" s="295"/>
      <c r="E612" s="295"/>
      <c r="F612" s="295"/>
      <c r="G612" s="295"/>
      <c r="H612" s="295"/>
      <c r="I612" s="295"/>
      <c r="J612" s="295"/>
      <c r="K612" s="295"/>
      <c r="L612" s="295"/>
      <c r="M612" s="295"/>
      <c r="N612" s="295">
        <v>12</v>
      </c>
      <c r="O612" s="295"/>
      <c r="P612" s="295"/>
      <c r="Q612" s="295"/>
      <c r="R612" s="295"/>
      <c r="S612" s="295"/>
      <c r="T612" s="295"/>
      <c r="U612" s="295"/>
      <c r="V612" s="295"/>
      <c r="W612" s="295"/>
      <c r="X612" s="295"/>
      <c r="Y612" s="415"/>
      <c r="Z612" s="410"/>
      <c r="AA612" s="410"/>
      <c r="AB612" s="410"/>
      <c r="AC612" s="410"/>
      <c r="AD612" s="410"/>
      <c r="AE612" s="410"/>
      <c r="AF612" s="415"/>
      <c r="AG612" s="415"/>
      <c r="AH612" s="415"/>
      <c r="AI612" s="415"/>
      <c r="AJ612" s="415"/>
      <c r="AK612" s="415"/>
      <c r="AL612" s="415"/>
      <c r="AM612" s="296">
        <f>SUM(Y612:AL612)</f>
        <v>0</v>
      </c>
    </row>
    <row r="613" spans="1:39" outlineLevel="1">
      <c r="A613" s="532"/>
      <c r="B613" s="294" t="s">
        <v>310</v>
      </c>
      <c r="C613" s="291" t="s">
        <v>163</v>
      </c>
      <c r="D613" s="295"/>
      <c r="E613" s="295"/>
      <c r="F613" s="295"/>
      <c r="G613" s="295"/>
      <c r="H613" s="295"/>
      <c r="I613" s="295"/>
      <c r="J613" s="295"/>
      <c r="K613" s="295"/>
      <c r="L613" s="295"/>
      <c r="M613" s="295"/>
      <c r="N613" s="295">
        <f>N612</f>
        <v>12</v>
      </c>
      <c r="O613" s="295"/>
      <c r="P613" s="295"/>
      <c r="Q613" s="295"/>
      <c r="R613" s="295"/>
      <c r="S613" s="295"/>
      <c r="T613" s="295"/>
      <c r="U613" s="295"/>
      <c r="V613" s="295"/>
      <c r="W613" s="295"/>
      <c r="X613" s="295"/>
      <c r="Y613" s="411">
        <f>Y612</f>
        <v>0</v>
      </c>
      <c r="Z613" s="411">
        <f t="shared" ref="Z613" si="1812">Z612</f>
        <v>0</v>
      </c>
      <c r="AA613" s="411">
        <f t="shared" ref="AA613" si="1813">AA612</f>
        <v>0</v>
      </c>
      <c r="AB613" s="411">
        <f t="shared" ref="AB613" si="1814">AB612</f>
        <v>0</v>
      </c>
      <c r="AC613" s="411">
        <f t="shared" ref="AC613" si="1815">AC612</f>
        <v>0</v>
      </c>
      <c r="AD613" s="411">
        <f t="shared" ref="AD613" si="1816">AD612</f>
        <v>0</v>
      </c>
      <c r="AE613" s="411">
        <f t="shared" ref="AE613" si="1817">AE612</f>
        <v>0</v>
      </c>
      <c r="AF613" s="411">
        <f t="shared" ref="AF613" si="1818">AF612</f>
        <v>0</v>
      </c>
      <c r="AG613" s="411">
        <f t="shared" ref="AG613" si="1819">AG612</f>
        <v>0</v>
      </c>
      <c r="AH613" s="411">
        <f t="shared" ref="AH613" si="1820">AH612</f>
        <v>0</v>
      </c>
      <c r="AI613" s="411">
        <f t="shared" ref="AI613" si="1821">AI612</f>
        <v>0</v>
      </c>
      <c r="AJ613" s="411">
        <f t="shared" ref="AJ613" si="1822">AJ612</f>
        <v>0</v>
      </c>
      <c r="AK613" s="411">
        <f t="shared" ref="AK613" si="1823">AK612</f>
        <v>0</v>
      </c>
      <c r="AL613" s="411">
        <f t="shared" ref="AL613" si="1824">AL612</f>
        <v>0</v>
      </c>
      <c r="AM613" s="311"/>
    </row>
    <row r="614" spans="1:39" outlineLevel="1">
      <c r="A614" s="532"/>
      <c r="B614" s="314"/>
      <c r="C614" s="312"/>
      <c r="D614" s="316"/>
      <c r="E614" s="316"/>
      <c r="F614" s="316"/>
      <c r="G614" s="316"/>
      <c r="H614" s="316"/>
      <c r="I614" s="316"/>
      <c r="J614" s="316"/>
      <c r="K614" s="316"/>
      <c r="L614" s="316"/>
      <c r="M614" s="316"/>
      <c r="N614" s="291"/>
      <c r="O614" s="316"/>
      <c r="P614" s="316"/>
      <c r="Q614" s="316"/>
      <c r="R614" s="316"/>
      <c r="S614" s="316"/>
      <c r="T614" s="316"/>
      <c r="U614" s="316"/>
      <c r="V614" s="316"/>
      <c r="W614" s="316"/>
      <c r="X614" s="316"/>
      <c r="Y614" s="416"/>
      <c r="Z614" s="416"/>
      <c r="AA614" s="416"/>
      <c r="AB614" s="416"/>
      <c r="AC614" s="416"/>
      <c r="AD614" s="416"/>
      <c r="AE614" s="416"/>
      <c r="AF614" s="416"/>
      <c r="AG614" s="416"/>
      <c r="AH614" s="416"/>
      <c r="AI614" s="416"/>
      <c r="AJ614" s="416"/>
      <c r="AK614" s="416"/>
      <c r="AL614" s="416"/>
      <c r="AM614" s="313"/>
    </row>
    <row r="615" spans="1:39" ht="30" outlineLevel="1">
      <c r="A615" s="532">
        <v>10</v>
      </c>
      <c r="B615" s="428" t="s">
        <v>103</v>
      </c>
      <c r="C615" s="291" t="s">
        <v>25</v>
      </c>
      <c r="D615" s="295"/>
      <c r="E615" s="295"/>
      <c r="F615" s="295"/>
      <c r="G615" s="295"/>
      <c r="H615" s="295"/>
      <c r="I615" s="295"/>
      <c r="J615" s="295"/>
      <c r="K615" s="295"/>
      <c r="L615" s="295"/>
      <c r="M615" s="295"/>
      <c r="N615" s="295">
        <v>3</v>
      </c>
      <c r="O615" s="295"/>
      <c r="P615" s="295"/>
      <c r="Q615" s="295"/>
      <c r="R615" s="295"/>
      <c r="S615" s="295"/>
      <c r="T615" s="295"/>
      <c r="U615" s="295"/>
      <c r="V615" s="295"/>
      <c r="W615" s="295"/>
      <c r="X615" s="295"/>
      <c r="Y615" s="415"/>
      <c r="Z615" s="410"/>
      <c r="AA615" s="410"/>
      <c r="AB615" s="410"/>
      <c r="AC615" s="410"/>
      <c r="AD615" s="410"/>
      <c r="AE615" s="410"/>
      <c r="AF615" s="415"/>
      <c r="AG615" s="415"/>
      <c r="AH615" s="415"/>
      <c r="AI615" s="415"/>
      <c r="AJ615" s="415"/>
      <c r="AK615" s="415"/>
      <c r="AL615" s="415"/>
      <c r="AM615" s="296">
        <f>SUM(Y615:AL615)</f>
        <v>0</v>
      </c>
    </row>
    <row r="616" spans="1:39" outlineLevel="1">
      <c r="A616" s="532"/>
      <c r="B616" s="294" t="s">
        <v>310</v>
      </c>
      <c r="C616" s="291" t="s">
        <v>163</v>
      </c>
      <c r="D616" s="295"/>
      <c r="E616" s="295"/>
      <c r="F616" s="295"/>
      <c r="G616" s="295"/>
      <c r="H616" s="295"/>
      <c r="I616" s="295"/>
      <c r="J616" s="295"/>
      <c r="K616" s="295"/>
      <c r="L616" s="295"/>
      <c r="M616" s="295"/>
      <c r="N616" s="295">
        <f>N615</f>
        <v>3</v>
      </c>
      <c r="O616" s="295"/>
      <c r="P616" s="295"/>
      <c r="Q616" s="295"/>
      <c r="R616" s="295"/>
      <c r="S616" s="295"/>
      <c r="T616" s="295"/>
      <c r="U616" s="295"/>
      <c r="V616" s="295"/>
      <c r="W616" s="295"/>
      <c r="X616" s="295"/>
      <c r="Y616" s="411">
        <f>Y615</f>
        <v>0</v>
      </c>
      <c r="Z616" s="411">
        <f t="shared" ref="Z616" si="1825">Z615</f>
        <v>0</v>
      </c>
      <c r="AA616" s="411">
        <f t="shared" ref="AA616" si="1826">AA615</f>
        <v>0</v>
      </c>
      <c r="AB616" s="411">
        <f t="shared" ref="AB616" si="1827">AB615</f>
        <v>0</v>
      </c>
      <c r="AC616" s="411">
        <f t="shared" ref="AC616" si="1828">AC615</f>
        <v>0</v>
      </c>
      <c r="AD616" s="411">
        <f t="shared" ref="AD616" si="1829">AD615</f>
        <v>0</v>
      </c>
      <c r="AE616" s="411">
        <f t="shared" ref="AE616" si="1830">AE615</f>
        <v>0</v>
      </c>
      <c r="AF616" s="411">
        <f t="shared" ref="AF616" si="1831">AF615</f>
        <v>0</v>
      </c>
      <c r="AG616" s="411">
        <f t="shared" ref="AG616" si="1832">AG615</f>
        <v>0</v>
      </c>
      <c r="AH616" s="411">
        <f t="shared" ref="AH616" si="1833">AH615</f>
        <v>0</v>
      </c>
      <c r="AI616" s="411">
        <f t="shared" ref="AI616" si="1834">AI615</f>
        <v>0</v>
      </c>
      <c r="AJ616" s="411">
        <f t="shared" ref="AJ616" si="1835">AJ615</f>
        <v>0</v>
      </c>
      <c r="AK616" s="411">
        <f t="shared" ref="AK616" si="1836">AK615</f>
        <v>0</v>
      </c>
      <c r="AL616" s="411">
        <f t="shared" ref="AL616" si="1837">AL615</f>
        <v>0</v>
      </c>
      <c r="AM616" s="311"/>
    </row>
    <row r="617" spans="1:39" outlineLevel="1">
      <c r="A617" s="532"/>
      <c r="B617" s="314"/>
      <c r="C617" s="312"/>
      <c r="D617" s="316"/>
      <c r="E617" s="316"/>
      <c r="F617" s="316"/>
      <c r="G617" s="316"/>
      <c r="H617" s="316"/>
      <c r="I617" s="316"/>
      <c r="J617" s="316"/>
      <c r="K617" s="316"/>
      <c r="L617" s="316"/>
      <c r="M617" s="316"/>
      <c r="N617" s="291"/>
      <c r="O617" s="316"/>
      <c r="P617" s="316"/>
      <c r="Q617" s="316"/>
      <c r="R617" s="316"/>
      <c r="S617" s="316"/>
      <c r="T617" s="316"/>
      <c r="U617" s="316"/>
      <c r="V617" s="316"/>
      <c r="W617" s="316"/>
      <c r="X617" s="316"/>
      <c r="Y617" s="416"/>
      <c r="Z617" s="417"/>
      <c r="AA617" s="416"/>
      <c r="AB617" s="416"/>
      <c r="AC617" s="416"/>
      <c r="AD617" s="416"/>
      <c r="AE617" s="416"/>
      <c r="AF617" s="416"/>
      <c r="AG617" s="416"/>
      <c r="AH617" s="416"/>
      <c r="AI617" s="416"/>
      <c r="AJ617" s="416"/>
      <c r="AK617" s="416"/>
      <c r="AL617" s="416"/>
      <c r="AM617" s="313"/>
    </row>
    <row r="618" spans="1:39" ht="15.75" outlineLevel="1">
      <c r="A618" s="532"/>
      <c r="B618" s="288" t="s">
        <v>10</v>
      </c>
      <c r="C618" s="289"/>
      <c r="D618" s="289"/>
      <c r="E618" s="289"/>
      <c r="F618" s="289"/>
      <c r="G618" s="289"/>
      <c r="H618" s="289"/>
      <c r="I618" s="289"/>
      <c r="J618" s="289"/>
      <c r="K618" s="289"/>
      <c r="L618" s="289"/>
      <c r="M618" s="289"/>
      <c r="N618" s="290"/>
      <c r="O618" s="289"/>
      <c r="P618" s="289"/>
      <c r="Q618" s="289"/>
      <c r="R618" s="289"/>
      <c r="S618" s="289"/>
      <c r="T618" s="289"/>
      <c r="U618" s="289"/>
      <c r="V618" s="289"/>
      <c r="W618" s="289"/>
      <c r="X618" s="289"/>
      <c r="Y618" s="414"/>
      <c r="Z618" s="414"/>
      <c r="AA618" s="414"/>
      <c r="AB618" s="414"/>
      <c r="AC618" s="414"/>
      <c r="AD618" s="414"/>
      <c r="AE618" s="414"/>
      <c r="AF618" s="414"/>
      <c r="AG618" s="414"/>
      <c r="AH618" s="414"/>
      <c r="AI618" s="414"/>
      <c r="AJ618" s="414"/>
      <c r="AK618" s="414"/>
      <c r="AL618" s="414"/>
      <c r="AM618" s="292"/>
    </row>
    <row r="619" spans="1:39" ht="30" outlineLevel="1">
      <c r="A619" s="532">
        <v>11</v>
      </c>
      <c r="B619" s="428" t="s">
        <v>104</v>
      </c>
      <c r="C619" s="291" t="s">
        <v>25</v>
      </c>
      <c r="D619" s="295"/>
      <c r="E619" s="295"/>
      <c r="F619" s="295"/>
      <c r="G619" s="295"/>
      <c r="H619" s="295"/>
      <c r="I619" s="295"/>
      <c r="J619" s="295"/>
      <c r="K619" s="295"/>
      <c r="L619" s="295"/>
      <c r="M619" s="295"/>
      <c r="N619" s="295">
        <v>12</v>
      </c>
      <c r="O619" s="295"/>
      <c r="P619" s="295"/>
      <c r="Q619" s="295"/>
      <c r="R619" s="295"/>
      <c r="S619" s="295"/>
      <c r="T619" s="295"/>
      <c r="U619" s="295"/>
      <c r="V619" s="295"/>
      <c r="W619" s="295"/>
      <c r="X619" s="295"/>
      <c r="Y619" s="426"/>
      <c r="Z619" s="410"/>
      <c r="AA619" s="410"/>
      <c r="AB619" s="410"/>
      <c r="AC619" s="410"/>
      <c r="AD619" s="410"/>
      <c r="AE619" s="410"/>
      <c r="AF619" s="415"/>
      <c r="AG619" s="415"/>
      <c r="AH619" s="415"/>
      <c r="AI619" s="415"/>
      <c r="AJ619" s="415"/>
      <c r="AK619" s="415"/>
      <c r="AL619" s="415"/>
      <c r="AM619" s="296">
        <f>SUM(Y619:AL619)</f>
        <v>0</v>
      </c>
    </row>
    <row r="620" spans="1:39" outlineLevel="1">
      <c r="A620" s="532"/>
      <c r="B620" s="294" t="s">
        <v>310</v>
      </c>
      <c r="C620" s="291" t="s">
        <v>163</v>
      </c>
      <c r="D620" s="295"/>
      <c r="E620" s="295"/>
      <c r="F620" s="295"/>
      <c r="G620" s="295"/>
      <c r="H620" s="295"/>
      <c r="I620" s="295"/>
      <c r="J620" s="295"/>
      <c r="K620" s="295"/>
      <c r="L620" s="295"/>
      <c r="M620" s="295"/>
      <c r="N620" s="295">
        <f>N619</f>
        <v>12</v>
      </c>
      <c r="O620" s="295"/>
      <c r="P620" s="295"/>
      <c r="Q620" s="295"/>
      <c r="R620" s="295"/>
      <c r="S620" s="295"/>
      <c r="T620" s="295"/>
      <c r="U620" s="295"/>
      <c r="V620" s="295"/>
      <c r="W620" s="295"/>
      <c r="X620" s="295"/>
      <c r="Y620" s="411">
        <f>Y619</f>
        <v>0</v>
      </c>
      <c r="Z620" s="411">
        <f t="shared" ref="Z620" si="1838">Z619</f>
        <v>0</v>
      </c>
      <c r="AA620" s="411">
        <f t="shared" ref="AA620" si="1839">AA619</f>
        <v>0</v>
      </c>
      <c r="AB620" s="411">
        <f t="shared" ref="AB620" si="1840">AB619</f>
        <v>0</v>
      </c>
      <c r="AC620" s="411">
        <f t="shared" ref="AC620" si="1841">AC619</f>
        <v>0</v>
      </c>
      <c r="AD620" s="411">
        <f t="shared" ref="AD620" si="1842">AD619</f>
        <v>0</v>
      </c>
      <c r="AE620" s="411">
        <f t="shared" ref="AE620" si="1843">AE619</f>
        <v>0</v>
      </c>
      <c r="AF620" s="411">
        <f t="shared" ref="AF620" si="1844">AF619</f>
        <v>0</v>
      </c>
      <c r="AG620" s="411">
        <f t="shared" ref="AG620" si="1845">AG619</f>
        <v>0</v>
      </c>
      <c r="AH620" s="411">
        <f t="shared" ref="AH620" si="1846">AH619</f>
        <v>0</v>
      </c>
      <c r="AI620" s="411">
        <f t="shared" ref="AI620" si="1847">AI619</f>
        <v>0</v>
      </c>
      <c r="AJ620" s="411">
        <f t="shared" ref="AJ620" si="1848">AJ619</f>
        <v>0</v>
      </c>
      <c r="AK620" s="411">
        <f t="shared" ref="AK620" si="1849">AK619</f>
        <v>0</v>
      </c>
      <c r="AL620" s="411">
        <f t="shared" ref="AL620" si="1850">AL619</f>
        <v>0</v>
      </c>
      <c r="AM620" s="297"/>
    </row>
    <row r="621" spans="1:39" outlineLevel="1">
      <c r="A621" s="532"/>
      <c r="B621" s="315"/>
      <c r="C621" s="305"/>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412"/>
      <c r="Z621" s="421"/>
      <c r="AA621" s="421"/>
      <c r="AB621" s="421"/>
      <c r="AC621" s="421"/>
      <c r="AD621" s="421"/>
      <c r="AE621" s="421"/>
      <c r="AF621" s="421"/>
      <c r="AG621" s="421"/>
      <c r="AH621" s="421"/>
      <c r="AI621" s="421"/>
      <c r="AJ621" s="421"/>
      <c r="AK621" s="421"/>
      <c r="AL621" s="421"/>
      <c r="AM621" s="306"/>
    </row>
    <row r="622" spans="1:39" ht="45" outlineLevel="1">
      <c r="A622" s="532">
        <v>12</v>
      </c>
      <c r="B622" s="428" t="s">
        <v>105</v>
      </c>
      <c r="C622" s="291" t="s">
        <v>25</v>
      </c>
      <c r="D622" s="295"/>
      <c r="E622" s="295"/>
      <c r="F622" s="295"/>
      <c r="G622" s="295"/>
      <c r="H622" s="295"/>
      <c r="I622" s="295"/>
      <c r="J622" s="295"/>
      <c r="K622" s="295"/>
      <c r="L622" s="295"/>
      <c r="M622" s="295"/>
      <c r="N622" s="295">
        <v>12</v>
      </c>
      <c r="O622" s="295"/>
      <c r="P622" s="295"/>
      <c r="Q622" s="295"/>
      <c r="R622" s="295"/>
      <c r="S622" s="295"/>
      <c r="T622" s="295"/>
      <c r="U622" s="295"/>
      <c r="V622" s="295"/>
      <c r="W622" s="295"/>
      <c r="X622" s="295"/>
      <c r="Y622" s="410"/>
      <c r="Z622" s="410"/>
      <c r="AA622" s="410"/>
      <c r="AB622" s="410"/>
      <c r="AC622" s="410"/>
      <c r="AD622" s="410"/>
      <c r="AE622" s="410"/>
      <c r="AF622" s="415"/>
      <c r="AG622" s="415"/>
      <c r="AH622" s="415"/>
      <c r="AI622" s="415"/>
      <c r="AJ622" s="415"/>
      <c r="AK622" s="415"/>
      <c r="AL622" s="415"/>
      <c r="AM622" s="296">
        <f>SUM(Y622:AL622)</f>
        <v>0</v>
      </c>
    </row>
    <row r="623" spans="1:39" outlineLevel="1">
      <c r="A623" s="532"/>
      <c r="B623" s="294" t="s">
        <v>310</v>
      </c>
      <c r="C623" s="291" t="s">
        <v>163</v>
      </c>
      <c r="D623" s="295"/>
      <c r="E623" s="295"/>
      <c r="F623" s="295"/>
      <c r="G623" s="295"/>
      <c r="H623" s="295"/>
      <c r="I623" s="295"/>
      <c r="J623" s="295"/>
      <c r="K623" s="295"/>
      <c r="L623" s="295"/>
      <c r="M623" s="295"/>
      <c r="N623" s="295">
        <f>N622</f>
        <v>12</v>
      </c>
      <c r="O623" s="295"/>
      <c r="P623" s="295"/>
      <c r="Q623" s="295"/>
      <c r="R623" s="295"/>
      <c r="S623" s="295"/>
      <c r="T623" s="295"/>
      <c r="U623" s="295"/>
      <c r="V623" s="295"/>
      <c r="W623" s="295"/>
      <c r="X623" s="295"/>
      <c r="Y623" s="411">
        <f>Y622</f>
        <v>0</v>
      </c>
      <c r="Z623" s="411">
        <f t="shared" ref="Z623" si="1851">Z622</f>
        <v>0</v>
      </c>
      <c r="AA623" s="411">
        <f t="shared" ref="AA623" si="1852">AA622</f>
        <v>0</v>
      </c>
      <c r="AB623" s="411">
        <f t="shared" ref="AB623" si="1853">AB622</f>
        <v>0</v>
      </c>
      <c r="AC623" s="411">
        <f t="shared" ref="AC623" si="1854">AC622</f>
        <v>0</v>
      </c>
      <c r="AD623" s="411">
        <f t="shared" ref="AD623" si="1855">AD622</f>
        <v>0</v>
      </c>
      <c r="AE623" s="411">
        <f t="shared" ref="AE623" si="1856">AE622</f>
        <v>0</v>
      </c>
      <c r="AF623" s="411">
        <f t="shared" ref="AF623" si="1857">AF622</f>
        <v>0</v>
      </c>
      <c r="AG623" s="411">
        <f t="shared" ref="AG623" si="1858">AG622</f>
        <v>0</v>
      </c>
      <c r="AH623" s="411">
        <f t="shared" ref="AH623" si="1859">AH622</f>
        <v>0</v>
      </c>
      <c r="AI623" s="411">
        <f t="shared" ref="AI623" si="1860">AI622</f>
        <v>0</v>
      </c>
      <c r="AJ623" s="411">
        <f t="shared" ref="AJ623" si="1861">AJ622</f>
        <v>0</v>
      </c>
      <c r="AK623" s="411">
        <f t="shared" ref="AK623" si="1862">AK622</f>
        <v>0</v>
      </c>
      <c r="AL623" s="411">
        <f t="shared" ref="AL623" si="1863">AL622</f>
        <v>0</v>
      </c>
      <c r="AM623" s="297"/>
    </row>
    <row r="624" spans="1:39" outlineLevel="1">
      <c r="A624" s="532"/>
      <c r="B624" s="315"/>
      <c r="C624" s="305"/>
      <c r="D624" s="291"/>
      <c r="E624" s="291"/>
      <c r="F624" s="291"/>
      <c r="G624" s="291"/>
      <c r="H624" s="291"/>
      <c r="I624" s="291"/>
      <c r="J624" s="291"/>
      <c r="K624" s="291"/>
      <c r="L624" s="291"/>
      <c r="M624" s="291"/>
      <c r="N624" s="291"/>
      <c r="O624" s="291"/>
      <c r="P624" s="291"/>
      <c r="Q624" s="291"/>
      <c r="R624" s="291"/>
      <c r="S624" s="291"/>
      <c r="T624" s="291"/>
      <c r="U624" s="291"/>
      <c r="V624" s="291"/>
      <c r="W624" s="291"/>
      <c r="X624" s="291"/>
      <c r="Y624" s="422"/>
      <c r="Z624" s="422"/>
      <c r="AA624" s="412"/>
      <c r="AB624" s="412"/>
      <c r="AC624" s="412"/>
      <c r="AD624" s="412"/>
      <c r="AE624" s="412"/>
      <c r="AF624" s="412"/>
      <c r="AG624" s="412"/>
      <c r="AH624" s="412"/>
      <c r="AI624" s="412"/>
      <c r="AJ624" s="412"/>
      <c r="AK624" s="412"/>
      <c r="AL624" s="412"/>
      <c r="AM624" s="306"/>
    </row>
    <row r="625" spans="1:40" ht="30" outlineLevel="1">
      <c r="A625" s="532">
        <v>13</v>
      </c>
      <c r="B625" s="428" t="s">
        <v>106</v>
      </c>
      <c r="C625" s="291" t="s">
        <v>25</v>
      </c>
      <c r="D625" s="295"/>
      <c r="E625" s="295"/>
      <c r="F625" s="295"/>
      <c r="G625" s="295"/>
      <c r="H625" s="295"/>
      <c r="I625" s="295"/>
      <c r="J625" s="295"/>
      <c r="K625" s="295"/>
      <c r="L625" s="295"/>
      <c r="M625" s="295"/>
      <c r="N625" s="295">
        <v>12</v>
      </c>
      <c r="O625" s="295"/>
      <c r="P625" s="295"/>
      <c r="Q625" s="295"/>
      <c r="R625" s="295"/>
      <c r="S625" s="295"/>
      <c r="T625" s="295"/>
      <c r="U625" s="295"/>
      <c r="V625" s="295"/>
      <c r="W625" s="295"/>
      <c r="X625" s="295"/>
      <c r="Y625" s="410"/>
      <c r="Z625" s="410"/>
      <c r="AA625" s="410"/>
      <c r="AB625" s="410"/>
      <c r="AC625" s="410"/>
      <c r="AD625" s="410"/>
      <c r="AE625" s="410"/>
      <c r="AF625" s="415"/>
      <c r="AG625" s="415"/>
      <c r="AH625" s="415"/>
      <c r="AI625" s="415"/>
      <c r="AJ625" s="415"/>
      <c r="AK625" s="415"/>
      <c r="AL625" s="415"/>
      <c r="AM625" s="296">
        <f>SUM(Y625:AL625)</f>
        <v>0</v>
      </c>
    </row>
    <row r="626" spans="1:40" outlineLevel="1">
      <c r="A626" s="532"/>
      <c r="B626" s="294" t="s">
        <v>310</v>
      </c>
      <c r="C626" s="291" t="s">
        <v>163</v>
      </c>
      <c r="D626" s="295"/>
      <c r="E626" s="295"/>
      <c r="F626" s="295"/>
      <c r="G626" s="295"/>
      <c r="H626" s="295"/>
      <c r="I626" s="295"/>
      <c r="J626" s="295"/>
      <c r="K626" s="295"/>
      <c r="L626" s="295"/>
      <c r="M626" s="295"/>
      <c r="N626" s="295">
        <f>N625</f>
        <v>12</v>
      </c>
      <c r="O626" s="295"/>
      <c r="P626" s="295"/>
      <c r="Q626" s="295"/>
      <c r="R626" s="295"/>
      <c r="S626" s="295"/>
      <c r="T626" s="295"/>
      <c r="U626" s="295"/>
      <c r="V626" s="295"/>
      <c r="W626" s="295"/>
      <c r="X626" s="295"/>
      <c r="Y626" s="411">
        <f>Y625</f>
        <v>0</v>
      </c>
      <c r="Z626" s="411">
        <f t="shared" ref="Z626" si="1864">Z625</f>
        <v>0</v>
      </c>
      <c r="AA626" s="411">
        <f t="shared" ref="AA626" si="1865">AA625</f>
        <v>0</v>
      </c>
      <c r="AB626" s="411">
        <f t="shared" ref="AB626" si="1866">AB625</f>
        <v>0</v>
      </c>
      <c r="AC626" s="411">
        <f t="shared" ref="AC626" si="1867">AC625</f>
        <v>0</v>
      </c>
      <c r="AD626" s="411">
        <f t="shared" ref="AD626" si="1868">AD625</f>
        <v>0</v>
      </c>
      <c r="AE626" s="411">
        <f t="shared" ref="AE626" si="1869">AE625</f>
        <v>0</v>
      </c>
      <c r="AF626" s="411">
        <f t="shared" ref="AF626" si="1870">AF625</f>
        <v>0</v>
      </c>
      <c r="AG626" s="411">
        <f t="shared" ref="AG626" si="1871">AG625</f>
        <v>0</v>
      </c>
      <c r="AH626" s="411">
        <f t="shared" ref="AH626" si="1872">AH625</f>
        <v>0</v>
      </c>
      <c r="AI626" s="411">
        <f t="shared" ref="AI626" si="1873">AI625</f>
        <v>0</v>
      </c>
      <c r="AJ626" s="411">
        <f t="shared" ref="AJ626" si="1874">AJ625</f>
        <v>0</v>
      </c>
      <c r="AK626" s="411">
        <f t="shared" ref="AK626" si="1875">AK625</f>
        <v>0</v>
      </c>
      <c r="AL626" s="411">
        <f t="shared" ref="AL626" si="1876">AL625</f>
        <v>0</v>
      </c>
      <c r="AM626" s="306"/>
    </row>
    <row r="627" spans="1:40" outlineLevel="1">
      <c r="A627" s="532"/>
      <c r="B627" s="315"/>
      <c r="C627" s="305"/>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412"/>
      <c r="Z627" s="412"/>
      <c r="AA627" s="412"/>
      <c r="AB627" s="412"/>
      <c r="AC627" s="412"/>
      <c r="AD627" s="412"/>
      <c r="AE627" s="412"/>
      <c r="AF627" s="412"/>
      <c r="AG627" s="412"/>
      <c r="AH627" s="412"/>
      <c r="AI627" s="412"/>
      <c r="AJ627" s="412"/>
      <c r="AK627" s="412"/>
      <c r="AL627" s="412"/>
      <c r="AM627" s="306"/>
    </row>
    <row r="628" spans="1:40" ht="15.75" outlineLevel="1">
      <c r="A628" s="532"/>
      <c r="B628" s="288" t="s">
        <v>107</v>
      </c>
      <c r="C628" s="289"/>
      <c r="D628" s="290"/>
      <c r="E628" s="290"/>
      <c r="F628" s="290"/>
      <c r="G628" s="290"/>
      <c r="H628" s="290"/>
      <c r="I628" s="290"/>
      <c r="J628" s="290"/>
      <c r="K628" s="290"/>
      <c r="L628" s="290"/>
      <c r="M628" s="290"/>
      <c r="N628" s="290"/>
      <c r="O628" s="290"/>
      <c r="P628" s="289"/>
      <c r="Q628" s="289"/>
      <c r="R628" s="289"/>
      <c r="S628" s="289"/>
      <c r="T628" s="289"/>
      <c r="U628" s="289"/>
      <c r="V628" s="289"/>
      <c r="W628" s="289"/>
      <c r="X628" s="289"/>
      <c r="Y628" s="414"/>
      <c r="Z628" s="414"/>
      <c r="AA628" s="414"/>
      <c r="AB628" s="414"/>
      <c r="AC628" s="414"/>
      <c r="AD628" s="414"/>
      <c r="AE628" s="414"/>
      <c r="AF628" s="414"/>
      <c r="AG628" s="414"/>
      <c r="AH628" s="414"/>
      <c r="AI628" s="414"/>
      <c r="AJ628" s="414"/>
      <c r="AK628" s="414"/>
      <c r="AL628" s="414"/>
      <c r="AM628" s="292"/>
    </row>
    <row r="629" spans="1:40" outlineLevel="1">
      <c r="A629" s="532">
        <v>14</v>
      </c>
      <c r="B629" s="315" t="s">
        <v>108</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0"/>
      <c r="Z629" s="410"/>
      <c r="AA629" s="410"/>
      <c r="AB629" s="410"/>
      <c r="AC629" s="410"/>
      <c r="AD629" s="410"/>
      <c r="AE629" s="410"/>
      <c r="AF629" s="410"/>
      <c r="AG629" s="410"/>
      <c r="AH629" s="410"/>
      <c r="AI629" s="410"/>
      <c r="AJ629" s="410"/>
      <c r="AK629" s="410"/>
      <c r="AL629" s="410"/>
      <c r="AM629" s="296">
        <f>SUM(Y629:AL629)</f>
        <v>0</v>
      </c>
    </row>
    <row r="630" spans="1:40" outlineLevel="1">
      <c r="A630" s="532"/>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1">
        <f>Y629</f>
        <v>0</v>
      </c>
      <c r="Z630" s="411">
        <f t="shared" ref="Z630" si="1877">Z629</f>
        <v>0</v>
      </c>
      <c r="AA630" s="411">
        <f t="shared" ref="AA630" si="1878">AA629</f>
        <v>0</v>
      </c>
      <c r="AB630" s="411">
        <f t="shared" ref="AB630" si="1879">AB629</f>
        <v>0</v>
      </c>
      <c r="AC630" s="411">
        <f t="shared" ref="AC630" si="1880">AC629</f>
        <v>0</v>
      </c>
      <c r="AD630" s="411">
        <f t="shared" ref="AD630" si="1881">AD629</f>
        <v>0</v>
      </c>
      <c r="AE630" s="411">
        <f t="shared" ref="AE630" si="1882">AE629</f>
        <v>0</v>
      </c>
      <c r="AF630" s="411">
        <f t="shared" ref="AF630" si="1883">AF629</f>
        <v>0</v>
      </c>
      <c r="AG630" s="411">
        <f t="shared" ref="AG630" si="1884">AG629</f>
        <v>0</v>
      </c>
      <c r="AH630" s="411">
        <f t="shared" ref="AH630" si="1885">AH629</f>
        <v>0</v>
      </c>
      <c r="AI630" s="411">
        <f t="shared" ref="AI630" si="1886">AI629</f>
        <v>0</v>
      </c>
      <c r="AJ630" s="411">
        <f t="shared" ref="AJ630" si="1887">AJ629</f>
        <v>0</v>
      </c>
      <c r="AK630" s="411">
        <f t="shared" ref="AK630" si="1888">AK629</f>
        <v>0</v>
      </c>
      <c r="AL630" s="411">
        <f t="shared" ref="AL630" si="1889">AL629</f>
        <v>0</v>
      </c>
      <c r="AM630" s="516"/>
      <c r="AN630" s="630"/>
    </row>
    <row r="631" spans="1:40" outlineLevel="1">
      <c r="A631" s="532"/>
      <c r="B631" s="315"/>
      <c r="C631" s="305"/>
      <c r="D631" s="291"/>
      <c r="E631" s="291"/>
      <c r="F631" s="291"/>
      <c r="G631" s="291"/>
      <c r="H631" s="291"/>
      <c r="I631" s="291"/>
      <c r="J631" s="291"/>
      <c r="K631" s="291"/>
      <c r="L631" s="291"/>
      <c r="M631" s="291"/>
      <c r="N631" s="468"/>
      <c r="O631" s="291"/>
      <c r="P631" s="291"/>
      <c r="Q631" s="291"/>
      <c r="R631" s="291"/>
      <c r="S631" s="291"/>
      <c r="T631" s="291"/>
      <c r="U631" s="291"/>
      <c r="V631" s="291"/>
      <c r="W631" s="291"/>
      <c r="X631" s="291"/>
      <c r="Y631" s="412"/>
      <c r="Z631" s="412"/>
      <c r="AA631" s="412"/>
      <c r="AB631" s="412"/>
      <c r="AC631" s="412"/>
      <c r="AD631" s="412"/>
      <c r="AE631" s="412"/>
      <c r="AF631" s="412"/>
      <c r="AG631" s="412"/>
      <c r="AH631" s="412"/>
      <c r="AI631" s="412"/>
      <c r="AJ631" s="412"/>
      <c r="AK631" s="412"/>
      <c r="AL631" s="412"/>
      <c r="AM631" s="301"/>
      <c r="AN631" s="630"/>
    </row>
    <row r="632" spans="1:40" s="309" customFormat="1" ht="15.75" outlineLevel="1">
      <c r="A632" s="532"/>
      <c r="B632" s="288" t="s">
        <v>489</v>
      </c>
      <c r="C632" s="291"/>
      <c r="D632" s="291"/>
      <c r="E632" s="291"/>
      <c r="F632" s="291"/>
      <c r="G632" s="291"/>
      <c r="H632" s="291"/>
      <c r="I632" s="291"/>
      <c r="J632" s="291"/>
      <c r="K632" s="291"/>
      <c r="L632" s="291"/>
      <c r="M632" s="291"/>
      <c r="N632" s="291"/>
      <c r="O632" s="291"/>
      <c r="P632" s="291"/>
      <c r="Q632" s="291"/>
      <c r="R632" s="291"/>
      <c r="S632" s="291"/>
      <c r="T632" s="291"/>
      <c r="U632" s="291"/>
      <c r="V632" s="291"/>
      <c r="W632" s="291"/>
      <c r="X632" s="291"/>
      <c r="Y632" s="412"/>
      <c r="Z632" s="412"/>
      <c r="AA632" s="412"/>
      <c r="AB632" s="412"/>
      <c r="AC632" s="412"/>
      <c r="AD632" s="412"/>
      <c r="AE632" s="416"/>
      <c r="AF632" s="416"/>
      <c r="AG632" s="416"/>
      <c r="AH632" s="416"/>
      <c r="AI632" s="416"/>
      <c r="AJ632" s="416"/>
      <c r="AK632" s="416"/>
      <c r="AL632" s="416"/>
      <c r="AM632" s="517"/>
      <c r="AN632" s="631"/>
    </row>
    <row r="633" spans="1:40" outlineLevel="1">
      <c r="A633" s="532">
        <v>15</v>
      </c>
      <c r="B633" s="294" t="s">
        <v>494</v>
      </c>
      <c r="C633" s="291" t="s">
        <v>25</v>
      </c>
      <c r="D633" s="295"/>
      <c r="E633" s="295"/>
      <c r="F633" s="295"/>
      <c r="G633" s="295"/>
      <c r="H633" s="295"/>
      <c r="I633" s="295"/>
      <c r="J633" s="295"/>
      <c r="K633" s="295"/>
      <c r="L633" s="295"/>
      <c r="M633" s="295"/>
      <c r="N633" s="295">
        <v>0</v>
      </c>
      <c r="O633" s="295"/>
      <c r="P633" s="295"/>
      <c r="Q633" s="295"/>
      <c r="R633" s="295"/>
      <c r="S633" s="295"/>
      <c r="T633" s="295"/>
      <c r="U633" s="295"/>
      <c r="V633" s="295"/>
      <c r="W633" s="295"/>
      <c r="X633" s="295"/>
      <c r="Y633" s="410"/>
      <c r="Z633" s="410"/>
      <c r="AA633" s="410"/>
      <c r="AB633" s="410"/>
      <c r="AC633" s="410"/>
      <c r="AD633" s="410"/>
      <c r="AE633" s="410"/>
      <c r="AF633" s="410"/>
      <c r="AG633" s="410"/>
      <c r="AH633" s="410"/>
      <c r="AI633" s="410"/>
      <c r="AJ633" s="410"/>
      <c r="AK633" s="410"/>
      <c r="AL633" s="410"/>
      <c r="AM633" s="296">
        <f>SUM(Y633:AL633)</f>
        <v>0</v>
      </c>
    </row>
    <row r="634" spans="1:40" outlineLevel="1">
      <c r="A634" s="532"/>
      <c r="B634" s="294" t="s">
        <v>310</v>
      </c>
      <c r="C634" s="291" t="s">
        <v>163</v>
      </c>
      <c r="D634" s="295"/>
      <c r="E634" s="295"/>
      <c r="F634" s="295"/>
      <c r="G634" s="295"/>
      <c r="H634" s="295"/>
      <c r="I634" s="295"/>
      <c r="J634" s="295"/>
      <c r="K634" s="295"/>
      <c r="L634" s="295"/>
      <c r="M634" s="295"/>
      <c r="N634" s="295">
        <f>N633</f>
        <v>0</v>
      </c>
      <c r="O634" s="295"/>
      <c r="P634" s="295"/>
      <c r="Q634" s="295"/>
      <c r="R634" s="295"/>
      <c r="S634" s="295"/>
      <c r="T634" s="295"/>
      <c r="U634" s="295"/>
      <c r="V634" s="295"/>
      <c r="W634" s="295"/>
      <c r="X634" s="295"/>
      <c r="Y634" s="411">
        <f>Y633</f>
        <v>0</v>
      </c>
      <c r="Z634" s="411">
        <f t="shared" ref="Z634:AL634" si="1890">Z633</f>
        <v>0</v>
      </c>
      <c r="AA634" s="411">
        <f t="shared" si="1890"/>
        <v>0</v>
      </c>
      <c r="AB634" s="411">
        <f t="shared" si="1890"/>
        <v>0</v>
      </c>
      <c r="AC634" s="411">
        <f t="shared" si="1890"/>
        <v>0</v>
      </c>
      <c r="AD634" s="411">
        <f t="shared" si="1890"/>
        <v>0</v>
      </c>
      <c r="AE634" s="411">
        <f t="shared" si="1890"/>
        <v>0</v>
      </c>
      <c r="AF634" s="411">
        <f t="shared" si="1890"/>
        <v>0</v>
      </c>
      <c r="AG634" s="411">
        <f t="shared" si="1890"/>
        <v>0</v>
      </c>
      <c r="AH634" s="411">
        <f t="shared" si="1890"/>
        <v>0</v>
      </c>
      <c r="AI634" s="411">
        <f t="shared" si="1890"/>
        <v>0</v>
      </c>
      <c r="AJ634" s="411">
        <f t="shared" si="1890"/>
        <v>0</v>
      </c>
      <c r="AK634" s="411">
        <f t="shared" si="1890"/>
        <v>0</v>
      </c>
      <c r="AL634" s="411">
        <f t="shared" si="1890"/>
        <v>0</v>
      </c>
      <c r="AM634" s="297"/>
    </row>
    <row r="635" spans="1:40" outlineLevel="1">
      <c r="A635" s="532"/>
      <c r="B635" s="315"/>
      <c r="C635" s="305"/>
      <c r="D635" s="291"/>
      <c r="E635" s="291"/>
      <c r="F635" s="291"/>
      <c r="G635" s="291"/>
      <c r="H635" s="291"/>
      <c r="I635" s="291"/>
      <c r="J635" s="291"/>
      <c r="K635" s="291"/>
      <c r="L635" s="291"/>
      <c r="M635" s="291"/>
      <c r="N635" s="291"/>
      <c r="O635" s="291"/>
      <c r="P635" s="291"/>
      <c r="Q635" s="291"/>
      <c r="R635" s="291"/>
      <c r="S635" s="291"/>
      <c r="T635" s="291"/>
      <c r="U635" s="291"/>
      <c r="V635" s="291"/>
      <c r="W635" s="291"/>
      <c r="X635" s="291"/>
      <c r="Y635" s="412"/>
      <c r="Z635" s="412"/>
      <c r="AA635" s="412"/>
      <c r="AB635" s="412"/>
      <c r="AC635" s="412"/>
      <c r="AD635" s="412"/>
      <c r="AE635" s="412"/>
      <c r="AF635" s="412"/>
      <c r="AG635" s="412"/>
      <c r="AH635" s="412"/>
      <c r="AI635" s="412"/>
      <c r="AJ635" s="412"/>
      <c r="AK635" s="412"/>
      <c r="AL635" s="412"/>
      <c r="AM635" s="306"/>
    </row>
    <row r="636" spans="1:40" s="283" customFormat="1" outlineLevel="1">
      <c r="A636" s="532">
        <v>16</v>
      </c>
      <c r="B636" s="324" t="s">
        <v>490</v>
      </c>
      <c r="C636" s="291" t="s">
        <v>25</v>
      </c>
      <c r="D636" s="295"/>
      <c r="E636" s="295"/>
      <c r="F636" s="295"/>
      <c r="G636" s="295"/>
      <c r="H636" s="295"/>
      <c r="I636" s="295"/>
      <c r="J636" s="295"/>
      <c r="K636" s="295"/>
      <c r="L636" s="295"/>
      <c r="M636" s="295"/>
      <c r="N636" s="295">
        <v>0</v>
      </c>
      <c r="O636" s="295"/>
      <c r="P636" s="295"/>
      <c r="Q636" s="295"/>
      <c r="R636" s="295"/>
      <c r="S636" s="295"/>
      <c r="T636" s="295"/>
      <c r="U636" s="295"/>
      <c r="V636" s="295"/>
      <c r="W636" s="295"/>
      <c r="X636" s="295"/>
      <c r="Y636" s="410"/>
      <c r="Z636" s="410"/>
      <c r="AA636" s="410"/>
      <c r="AB636" s="410"/>
      <c r="AC636" s="410"/>
      <c r="AD636" s="410"/>
      <c r="AE636" s="410"/>
      <c r="AF636" s="410"/>
      <c r="AG636" s="410"/>
      <c r="AH636" s="410"/>
      <c r="AI636" s="410"/>
      <c r="AJ636" s="410"/>
      <c r="AK636" s="410"/>
      <c r="AL636" s="410"/>
      <c r="AM636" s="296">
        <f>SUM(Y636:AL636)</f>
        <v>0</v>
      </c>
    </row>
    <row r="637" spans="1:40" s="283" customFormat="1" outlineLevel="1">
      <c r="A637" s="532"/>
      <c r="B637" s="294" t="s">
        <v>310</v>
      </c>
      <c r="C637" s="291" t="s">
        <v>163</v>
      </c>
      <c r="D637" s="295"/>
      <c r="E637" s="295"/>
      <c r="F637" s="295"/>
      <c r="G637" s="295"/>
      <c r="H637" s="295"/>
      <c r="I637" s="295"/>
      <c r="J637" s="295"/>
      <c r="K637" s="295"/>
      <c r="L637" s="295"/>
      <c r="M637" s="295"/>
      <c r="N637" s="295">
        <f>N636</f>
        <v>0</v>
      </c>
      <c r="O637" s="295"/>
      <c r="P637" s="295"/>
      <c r="Q637" s="295"/>
      <c r="R637" s="295"/>
      <c r="S637" s="295"/>
      <c r="T637" s="295"/>
      <c r="U637" s="295"/>
      <c r="V637" s="295"/>
      <c r="W637" s="295"/>
      <c r="X637" s="295"/>
      <c r="Y637" s="411">
        <f>Y636</f>
        <v>0</v>
      </c>
      <c r="Z637" s="411">
        <f t="shared" ref="Z637:AL637" si="1891">Z636</f>
        <v>0</v>
      </c>
      <c r="AA637" s="411">
        <f t="shared" si="1891"/>
        <v>0</v>
      </c>
      <c r="AB637" s="411">
        <f t="shared" si="1891"/>
        <v>0</v>
      </c>
      <c r="AC637" s="411">
        <f t="shared" si="1891"/>
        <v>0</v>
      </c>
      <c r="AD637" s="411">
        <f t="shared" si="1891"/>
        <v>0</v>
      </c>
      <c r="AE637" s="411">
        <f t="shared" si="1891"/>
        <v>0</v>
      </c>
      <c r="AF637" s="411">
        <f t="shared" si="1891"/>
        <v>0</v>
      </c>
      <c r="AG637" s="411">
        <f t="shared" si="1891"/>
        <v>0</v>
      </c>
      <c r="AH637" s="411">
        <f t="shared" si="1891"/>
        <v>0</v>
      </c>
      <c r="AI637" s="411">
        <f t="shared" si="1891"/>
        <v>0</v>
      </c>
      <c r="AJ637" s="411">
        <f t="shared" si="1891"/>
        <v>0</v>
      </c>
      <c r="AK637" s="411">
        <f t="shared" si="1891"/>
        <v>0</v>
      </c>
      <c r="AL637" s="411">
        <f t="shared" si="1891"/>
        <v>0</v>
      </c>
      <c r="AM637" s="297"/>
    </row>
    <row r="638" spans="1:40" s="283" customFormat="1" outlineLevel="1">
      <c r="A638" s="532"/>
      <c r="B638" s="324"/>
      <c r="C638" s="291"/>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2"/>
      <c r="Z638" s="412"/>
      <c r="AA638" s="412"/>
      <c r="AB638" s="412"/>
      <c r="AC638" s="412"/>
      <c r="AD638" s="412"/>
      <c r="AE638" s="416"/>
      <c r="AF638" s="416"/>
      <c r="AG638" s="416"/>
      <c r="AH638" s="416"/>
      <c r="AI638" s="416"/>
      <c r="AJ638" s="416"/>
      <c r="AK638" s="416"/>
      <c r="AL638" s="416"/>
      <c r="AM638" s="313"/>
    </row>
    <row r="639" spans="1:40" ht="15.75" outlineLevel="1">
      <c r="A639" s="532"/>
      <c r="B639" s="519" t="s">
        <v>495</v>
      </c>
      <c r="C639" s="320"/>
      <c r="D639" s="289"/>
      <c r="E639" s="289"/>
      <c r="F639" s="289"/>
      <c r="G639" s="289"/>
      <c r="H639" s="289"/>
      <c r="I639" s="289"/>
      <c r="J639" s="289"/>
      <c r="K639" s="289"/>
      <c r="L639" s="289"/>
      <c r="M639" s="289"/>
      <c r="N639" s="290"/>
      <c r="O639" s="289"/>
      <c r="P639" s="289"/>
      <c r="Q639" s="289"/>
      <c r="R639" s="289"/>
      <c r="S639" s="289"/>
      <c r="T639" s="289"/>
      <c r="U639" s="289"/>
      <c r="V639" s="289"/>
      <c r="W639" s="289"/>
      <c r="X639" s="289"/>
      <c r="Y639" s="414"/>
      <c r="Z639" s="414"/>
      <c r="AA639" s="414"/>
      <c r="AB639" s="414"/>
      <c r="AC639" s="414"/>
      <c r="AD639" s="414"/>
      <c r="AE639" s="414"/>
      <c r="AF639" s="414"/>
      <c r="AG639" s="414"/>
      <c r="AH639" s="414"/>
      <c r="AI639" s="414"/>
      <c r="AJ639" s="414"/>
      <c r="AK639" s="414"/>
      <c r="AL639" s="414"/>
      <c r="AM639" s="292"/>
    </row>
    <row r="640" spans="1:40" outlineLevel="1">
      <c r="A640" s="532">
        <v>17</v>
      </c>
      <c r="B640" s="428" t="s">
        <v>112</v>
      </c>
      <c r="C640" s="291" t="s">
        <v>25</v>
      </c>
      <c r="D640" s="295"/>
      <c r="E640" s="295"/>
      <c r="F640" s="295"/>
      <c r="G640" s="295"/>
      <c r="H640" s="295"/>
      <c r="I640" s="295"/>
      <c r="J640" s="295"/>
      <c r="K640" s="295"/>
      <c r="L640" s="295"/>
      <c r="M640" s="295"/>
      <c r="N640" s="295">
        <v>12</v>
      </c>
      <c r="O640" s="295"/>
      <c r="P640" s="295"/>
      <c r="Q640" s="295"/>
      <c r="R640" s="295"/>
      <c r="S640" s="295"/>
      <c r="T640" s="295"/>
      <c r="U640" s="295"/>
      <c r="V640" s="295"/>
      <c r="W640" s="295"/>
      <c r="X640" s="295"/>
      <c r="Y640" s="426"/>
      <c r="Z640" s="410"/>
      <c r="AA640" s="410"/>
      <c r="AB640" s="410"/>
      <c r="AC640" s="410"/>
      <c r="AD640" s="410"/>
      <c r="AE640" s="410"/>
      <c r="AF640" s="415"/>
      <c r="AG640" s="415"/>
      <c r="AH640" s="415"/>
      <c r="AI640" s="415"/>
      <c r="AJ640" s="415"/>
      <c r="AK640" s="415"/>
      <c r="AL640" s="415"/>
      <c r="AM640" s="296">
        <f>SUM(Y640:AL640)</f>
        <v>0</v>
      </c>
    </row>
    <row r="641" spans="1:39" outlineLevel="1">
      <c r="A641" s="532"/>
      <c r="B641" s="294" t="s">
        <v>310</v>
      </c>
      <c r="C641" s="291" t="s">
        <v>163</v>
      </c>
      <c r="D641" s="295"/>
      <c r="E641" s="295"/>
      <c r="F641" s="295"/>
      <c r="G641" s="295"/>
      <c r="H641" s="295"/>
      <c r="I641" s="295"/>
      <c r="J641" s="295"/>
      <c r="K641" s="295"/>
      <c r="L641" s="295"/>
      <c r="M641" s="295"/>
      <c r="N641" s="295">
        <f>N640</f>
        <v>12</v>
      </c>
      <c r="O641" s="295"/>
      <c r="P641" s="295"/>
      <c r="Q641" s="295"/>
      <c r="R641" s="295"/>
      <c r="S641" s="295"/>
      <c r="T641" s="295"/>
      <c r="U641" s="295"/>
      <c r="V641" s="295"/>
      <c r="W641" s="295"/>
      <c r="X641" s="295"/>
      <c r="Y641" s="411">
        <f>Y640</f>
        <v>0</v>
      </c>
      <c r="Z641" s="411">
        <f t="shared" ref="Z641:AL641" si="1892">Z640</f>
        <v>0</v>
      </c>
      <c r="AA641" s="411">
        <f t="shared" si="1892"/>
        <v>0</v>
      </c>
      <c r="AB641" s="411">
        <f t="shared" si="1892"/>
        <v>0</v>
      </c>
      <c r="AC641" s="411">
        <f t="shared" si="1892"/>
        <v>0</v>
      </c>
      <c r="AD641" s="411">
        <f t="shared" si="1892"/>
        <v>0</v>
      </c>
      <c r="AE641" s="411">
        <f t="shared" si="1892"/>
        <v>0</v>
      </c>
      <c r="AF641" s="411">
        <f t="shared" si="1892"/>
        <v>0</v>
      </c>
      <c r="AG641" s="411">
        <f t="shared" si="1892"/>
        <v>0</v>
      </c>
      <c r="AH641" s="411">
        <f t="shared" si="1892"/>
        <v>0</v>
      </c>
      <c r="AI641" s="411">
        <f t="shared" si="1892"/>
        <v>0</v>
      </c>
      <c r="AJ641" s="411">
        <f t="shared" si="1892"/>
        <v>0</v>
      </c>
      <c r="AK641" s="411">
        <f t="shared" si="1892"/>
        <v>0</v>
      </c>
      <c r="AL641" s="411">
        <f t="shared" si="1892"/>
        <v>0</v>
      </c>
      <c r="AM641" s="306"/>
    </row>
    <row r="642" spans="1:39" outlineLevel="1">
      <c r="A642" s="532"/>
      <c r="B642" s="294"/>
      <c r="C642" s="291"/>
      <c r="D642" s="291"/>
      <c r="E642" s="291"/>
      <c r="F642" s="291"/>
      <c r="G642" s="291"/>
      <c r="H642" s="291"/>
      <c r="I642" s="291"/>
      <c r="J642" s="291"/>
      <c r="K642" s="291"/>
      <c r="L642" s="291"/>
      <c r="M642" s="291"/>
      <c r="N642" s="291"/>
      <c r="O642" s="291"/>
      <c r="P642" s="291"/>
      <c r="Q642" s="291"/>
      <c r="R642" s="291"/>
      <c r="S642" s="291"/>
      <c r="T642" s="291"/>
      <c r="U642" s="291"/>
      <c r="V642" s="291"/>
      <c r="W642" s="291"/>
      <c r="X642" s="291"/>
      <c r="Y642" s="422"/>
      <c r="Z642" s="425"/>
      <c r="AA642" s="425"/>
      <c r="AB642" s="425"/>
      <c r="AC642" s="425"/>
      <c r="AD642" s="425"/>
      <c r="AE642" s="425"/>
      <c r="AF642" s="425"/>
      <c r="AG642" s="425"/>
      <c r="AH642" s="425"/>
      <c r="AI642" s="425"/>
      <c r="AJ642" s="425"/>
      <c r="AK642" s="425"/>
      <c r="AL642" s="425"/>
      <c r="AM642" s="306"/>
    </row>
    <row r="643" spans="1:39" outlineLevel="1">
      <c r="A643" s="532">
        <v>18</v>
      </c>
      <c r="B643" s="428" t="s">
        <v>109</v>
      </c>
      <c r="C643" s="291" t="s">
        <v>25</v>
      </c>
      <c r="D643" s="295"/>
      <c r="E643" s="295"/>
      <c r="F643" s="295"/>
      <c r="G643" s="295"/>
      <c r="H643" s="295"/>
      <c r="I643" s="295"/>
      <c r="J643" s="295"/>
      <c r="K643" s="295"/>
      <c r="L643" s="295"/>
      <c r="M643" s="295"/>
      <c r="N643" s="295">
        <v>12</v>
      </c>
      <c r="O643" s="295"/>
      <c r="P643" s="295"/>
      <c r="Q643" s="295"/>
      <c r="R643" s="295"/>
      <c r="S643" s="295"/>
      <c r="T643" s="295"/>
      <c r="U643" s="295"/>
      <c r="V643" s="295"/>
      <c r="W643" s="295"/>
      <c r="X643" s="295"/>
      <c r="Y643" s="426"/>
      <c r="Z643" s="410"/>
      <c r="AA643" s="410"/>
      <c r="AB643" s="410"/>
      <c r="AC643" s="410"/>
      <c r="AD643" s="410"/>
      <c r="AE643" s="410"/>
      <c r="AF643" s="415"/>
      <c r="AG643" s="415"/>
      <c r="AH643" s="415"/>
      <c r="AI643" s="415"/>
      <c r="AJ643" s="415"/>
      <c r="AK643" s="415"/>
      <c r="AL643" s="415"/>
      <c r="AM643" s="296">
        <f>SUM(Y643:AL643)</f>
        <v>0</v>
      </c>
    </row>
    <row r="644" spans="1:39" outlineLevel="1">
      <c r="A644" s="532"/>
      <c r="B644" s="294" t="s">
        <v>310</v>
      </c>
      <c r="C644" s="291" t="s">
        <v>163</v>
      </c>
      <c r="D644" s="295"/>
      <c r="E644" s="295"/>
      <c r="F644" s="295"/>
      <c r="G644" s="295"/>
      <c r="H644" s="295"/>
      <c r="I644" s="295"/>
      <c r="J644" s="295"/>
      <c r="K644" s="295"/>
      <c r="L644" s="295"/>
      <c r="M644" s="295"/>
      <c r="N644" s="295">
        <f>N643</f>
        <v>12</v>
      </c>
      <c r="O644" s="295"/>
      <c r="P644" s="295"/>
      <c r="Q644" s="295"/>
      <c r="R644" s="295"/>
      <c r="S644" s="295"/>
      <c r="T644" s="295"/>
      <c r="U644" s="295"/>
      <c r="V644" s="295"/>
      <c r="W644" s="295"/>
      <c r="X644" s="295"/>
      <c r="Y644" s="411">
        <f>Y643</f>
        <v>0</v>
      </c>
      <c r="Z644" s="411">
        <f t="shared" ref="Z644:AL644" si="1893">Z643</f>
        <v>0</v>
      </c>
      <c r="AA644" s="411">
        <f t="shared" si="1893"/>
        <v>0</v>
      </c>
      <c r="AB644" s="411">
        <f t="shared" si="1893"/>
        <v>0</v>
      </c>
      <c r="AC644" s="411">
        <f t="shared" si="1893"/>
        <v>0</v>
      </c>
      <c r="AD644" s="411">
        <f t="shared" si="1893"/>
        <v>0</v>
      </c>
      <c r="AE644" s="411">
        <f t="shared" si="1893"/>
        <v>0</v>
      </c>
      <c r="AF644" s="411">
        <f t="shared" si="1893"/>
        <v>0</v>
      </c>
      <c r="AG644" s="411">
        <f t="shared" si="1893"/>
        <v>0</v>
      </c>
      <c r="AH644" s="411">
        <f t="shared" si="1893"/>
        <v>0</v>
      </c>
      <c r="AI644" s="411">
        <f t="shared" si="1893"/>
        <v>0</v>
      </c>
      <c r="AJ644" s="411">
        <f t="shared" si="1893"/>
        <v>0</v>
      </c>
      <c r="AK644" s="411">
        <f t="shared" si="1893"/>
        <v>0</v>
      </c>
      <c r="AL644" s="411">
        <f t="shared" si="1893"/>
        <v>0</v>
      </c>
      <c r="AM644" s="306"/>
    </row>
    <row r="645" spans="1:39" outlineLevel="1">
      <c r="A645" s="532"/>
      <c r="B645" s="322"/>
      <c r="C645" s="291"/>
      <c r="D645" s="291"/>
      <c r="E645" s="291"/>
      <c r="F645" s="291"/>
      <c r="G645" s="291"/>
      <c r="H645" s="291"/>
      <c r="I645" s="291"/>
      <c r="J645" s="291"/>
      <c r="K645" s="291"/>
      <c r="L645" s="291"/>
      <c r="M645" s="291"/>
      <c r="N645" s="291"/>
      <c r="O645" s="291"/>
      <c r="P645" s="291"/>
      <c r="Q645" s="291"/>
      <c r="R645" s="291"/>
      <c r="S645" s="291"/>
      <c r="T645" s="291"/>
      <c r="U645" s="291"/>
      <c r="V645" s="291"/>
      <c r="W645" s="291"/>
      <c r="X645" s="291"/>
      <c r="Y645" s="423"/>
      <c r="Z645" s="424"/>
      <c r="AA645" s="424"/>
      <c r="AB645" s="424"/>
      <c r="AC645" s="424"/>
      <c r="AD645" s="424"/>
      <c r="AE645" s="424"/>
      <c r="AF645" s="424"/>
      <c r="AG645" s="424"/>
      <c r="AH645" s="424"/>
      <c r="AI645" s="424"/>
      <c r="AJ645" s="424"/>
      <c r="AK645" s="424"/>
      <c r="AL645" s="424"/>
      <c r="AM645" s="297"/>
    </row>
    <row r="646" spans="1:39" outlineLevel="1">
      <c r="A646" s="532">
        <v>19</v>
      </c>
      <c r="B646" s="428" t="s">
        <v>111</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26"/>
      <c r="Z646" s="410"/>
      <c r="AA646" s="410"/>
      <c r="AB646" s="410"/>
      <c r="AC646" s="410"/>
      <c r="AD646" s="410"/>
      <c r="AE646" s="410"/>
      <c r="AF646" s="415"/>
      <c r="AG646" s="415"/>
      <c r="AH646" s="415"/>
      <c r="AI646" s="415"/>
      <c r="AJ646" s="415"/>
      <c r="AK646" s="415"/>
      <c r="AL646" s="415"/>
      <c r="AM646" s="296">
        <f>SUM(Y646:AL646)</f>
        <v>0</v>
      </c>
    </row>
    <row r="647" spans="1:39" outlineLevel="1">
      <c r="A647" s="532"/>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1">
        <f>Y646</f>
        <v>0</v>
      </c>
      <c r="Z647" s="411">
        <f t="shared" ref="Z647:AL647" si="1894">Z646</f>
        <v>0</v>
      </c>
      <c r="AA647" s="411">
        <f t="shared" si="1894"/>
        <v>0</v>
      </c>
      <c r="AB647" s="411">
        <f t="shared" si="1894"/>
        <v>0</v>
      </c>
      <c r="AC647" s="411">
        <f t="shared" si="1894"/>
        <v>0</v>
      </c>
      <c r="AD647" s="411">
        <f t="shared" si="1894"/>
        <v>0</v>
      </c>
      <c r="AE647" s="411">
        <f t="shared" si="1894"/>
        <v>0</v>
      </c>
      <c r="AF647" s="411">
        <f t="shared" si="1894"/>
        <v>0</v>
      </c>
      <c r="AG647" s="411">
        <f t="shared" si="1894"/>
        <v>0</v>
      </c>
      <c r="AH647" s="411">
        <f t="shared" si="1894"/>
        <v>0</v>
      </c>
      <c r="AI647" s="411">
        <f t="shared" si="1894"/>
        <v>0</v>
      </c>
      <c r="AJ647" s="411">
        <f t="shared" si="1894"/>
        <v>0</v>
      </c>
      <c r="AK647" s="411">
        <f t="shared" si="1894"/>
        <v>0</v>
      </c>
      <c r="AL647" s="411">
        <f t="shared" si="1894"/>
        <v>0</v>
      </c>
      <c r="AM647" s="297"/>
    </row>
    <row r="648" spans="1:39" outlineLevel="1">
      <c r="A648" s="532"/>
      <c r="B648" s="322"/>
      <c r="C648" s="291"/>
      <c r="D648" s="291"/>
      <c r="E648" s="291"/>
      <c r="F648" s="291"/>
      <c r="G648" s="291"/>
      <c r="H648" s="291"/>
      <c r="I648" s="291"/>
      <c r="J648" s="291"/>
      <c r="K648" s="291"/>
      <c r="L648" s="291"/>
      <c r="M648" s="291"/>
      <c r="N648" s="291"/>
      <c r="O648" s="291"/>
      <c r="P648" s="291"/>
      <c r="Q648" s="291"/>
      <c r="R648" s="291"/>
      <c r="S648" s="291"/>
      <c r="T648" s="291"/>
      <c r="U648" s="291"/>
      <c r="V648" s="291"/>
      <c r="W648" s="291"/>
      <c r="X648" s="291"/>
      <c r="Y648" s="412"/>
      <c r="Z648" s="412"/>
      <c r="AA648" s="412"/>
      <c r="AB648" s="412"/>
      <c r="AC648" s="412"/>
      <c r="AD648" s="412"/>
      <c r="AE648" s="412"/>
      <c r="AF648" s="412"/>
      <c r="AG648" s="412"/>
      <c r="AH648" s="412"/>
      <c r="AI648" s="412"/>
      <c r="AJ648" s="412"/>
      <c r="AK648" s="412"/>
      <c r="AL648" s="412"/>
      <c r="AM648" s="306"/>
    </row>
    <row r="649" spans="1:39" outlineLevel="1">
      <c r="A649" s="532">
        <v>20</v>
      </c>
      <c r="B649" s="428" t="s">
        <v>110</v>
      </c>
      <c r="C649" s="291" t="s">
        <v>25</v>
      </c>
      <c r="D649" s="295"/>
      <c r="E649" s="295"/>
      <c r="F649" s="295"/>
      <c r="G649" s="295"/>
      <c r="H649" s="295"/>
      <c r="I649" s="295"/>
      <c r="J649" s="295"/>
      <c r="K649" s="295"/>
      <c r="L649" s="295"/>
      <c r="M649" s="295"/>
      <c r="N649" s="295">
        <v>12</v>
      </c>
      <c r="O649" s="295"/>
      <c r="P649" s="295"/>
      <c r="Q649" s="295"/>
      <c r="R649" s="295"/>
      <c r="S649" s="295"/>
      <c r="T649" s="295"/>
      <c r="U649" s="295"/>
      <c r="V649" s="295"/>
      <c r="W649" s="295"/>
      <c r="X649" s="295"/>
      <c r="Y649" s="426"/>
      <c r="Z649" s="410"/>
      <c r="AA649" s="410"/>
      <c r="AB649" s="410"/>
      <c r="AC649" s="410"/>
      <c r="AD649" s="410"/>
      <c r="AE649" s="410"/>
      <c r="AF649" s="415"/>
      <c r="AG649" s="415"/>
      <c r="AH649" s="415"/>
      <c r="AI649" s="415"/>
      <c r="AJ649" s="415"/>
      <c r="AK649" s="415"/>
      <c r="AL649" s="415"/>
      <c r="AM649" s="296">
        <f>SUM(Y649:AL649)</f>
        <v>0</v>
      </c>
    </row>
    <row r="650" spans="1:39" outlineLevel="1">
      <c r="A650" s="532"/>
      <c r="B650" s="294" t="s">
        <v>310</v>
      </c>
      <c r="C650" s="291" t="s">
        <v>163</v>
      </c>
      <c r="D650" s="295"/>
      <c r="E650" s="295"/>
      <c r="F650" s="295"/>
      <c r="G650" s="295"/>
      <c r="H650" s="295"/>
      <c r="I650" s="295"/>
      <c r="J650" s="295"/>
      <c r="K650" s="295"/>
      <c r="L650" s="295"/>
      <c r="M650" s="295"/>
      <c r="N650" s="295">
        <f>N649</f>
        <v>12</v>
      </c>
      <c r="O650" s="295"/>
      <c r="P650" s="295"/>
      <c r="Q650" s="295"/>
      <c r="R650" s="295"/>
      <c r="S650" s="295"/>
      <c r="T650" s="295"/>
      <c r="U650" s="295"/>
      <c r="V650" s="295"/>
      <c r="W650" s="295"/>
      <c r="X650" s="295"/>
      <c r="Y650" s="411">
        <f>Y649</f>
        <v>0</v>
      </c>
      <c r="Z650" s="411">
        <f t="shared" ref="Z650:AL650" si="1895">Z649</f>
        <v>0</v>
      </c>
      <c r="AA650" s="411">
        <f t="shared" si="1895"/>
        <v>0</v>
      </c>
      <c r="AB650" s="411">
        <f t="shared" si="1895"/>
        <v>0</v>
      </c>
      <c r="AC650" s="411">
        <f t="shared" si="1895"/>
        <v>0</v>
      </c>
      <c r="AD650" s="411">
        <f t="shared" si="1895"/>
        <v>0</v>
      </c>
      <c r="AE650" s="411">
        <f t="shared" si="1895"/>
        <v>0</v>
      </c>
      <c r="AF650" s="411">
        <f t="shared" si="1895"/>
        <v>0</v>
      </c>
      <c r="AG650" s="411">
        <f t="shared" si="1895"/>
        <v>0</v>
      </c>
      <c r="AH650" s="411">
        <f t="shared" si="1895"/>
        <v>0</v>
      </c>
      <c r="AI650" s="411">
        <f t="shared" si="1895"/>
        <v>0</v>
      </c>
      <c r="AJ650" s="411">
        <f t="shared" si="1895"/>
        <v>0</v>
      </c>
      <c r="AK650" s="411">
        <f t="shared" si="1895"/>
        <v>0</v>
      </c>
      <c r="AL650" s="411">
        <f t="shared" si="1895"/>
        <v>0</v>
      </c>
      <c r="AM650" s="306"/>
    </row>
    <row r="651" spans="1:39" ht="15.75" outlineLevel="1">
      <c r="A651" s="532"/>
      <c r="B651" s="323"/>
      <c r="C651" s="300"/>
      <c r="D651" s="291"/>
      <c r="E651" s="291"/>
      <c r="F651" s="291"/>
      <c r="G651" s="291"/>
      <c r="H651" s="291"/>
      <c r="I651" s="291"/>
      <c r="J651" s="291"/>
      <c r="K651" s="291"/>
      <c r="L651" s="291"/>
      <c r="M651" s="291"/>
      <c r="N651" s="300"/>
      <c r="O651" s="291"/>
      <c r="P651" s="291"/>
      <c r="Q651" s="291"/>
      <c r="R651" s="291"/>
      <c r="S651" s="291"/>
      <c r="T651" s="291"/>
      <c r="U651" s="291"/>
      <c r="V651" s="291"/>
      <c r="W651" s="291"/>
      <c r="X651" s="291"/>
      <c r="Y651" s="412"/>
      <c r="Z651" s="412"/>
      <c r="AA651" s="412"/>
      <c r="AB651" s="412"/>
      <c r="AC651" s="412"/>
      <c r="AD651" s="412"/>
      <c r="AE651" s="412"/>
      <c r="AF651" s="412"/>
      <c r="AG651" s="412"/>
      <c r="AH651" s="412"/>
      <c r="AI651" s="412"/>
      <c r="AJ651" s="412"/>
      <c r="AK651" s="412"/>
      <c r="AL651" s="412"/>
      <c r="AM651" s="306"/>
    </row>
    <row r="652" spans="1:39" ht="15.75" outlineLevel="1">
      <c r="A652" s="532"/>
      <c r="B652" s="518" t="s">
        <v>502</v>
      </c>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22"/>
      <c r="Z652" s="425"/>
      <c r="AA652" s="425"/>
      <c r="AB652" s="425"/>
      <c r="AC652" s="425"/>
      <c r="AD652" s="425"/>
      <c r="AE652" s="425"/>
      <c r="AF652" s="425"/>
      <c r="AG652" s="425"/>
      <c r="AH652" s="425"/>
      <c r="AI652" s="425"/>
      <c r="AJ652" s="425"/>
      <c r="AK652" s="425"/>
      <c r="AL652" s="425"/>
      <c r="AM652" s="306"/>
    </row>
    <row r="653" spans="1:39" ht="15.75" outlineLevel="1">
      <c r="A653" s="532"/>
      <c r="B653" s="504" t="s">
        <v>498</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outlineLevel="1">
      <c r="A654" s="532">
        <v>21</v>
      </c>
      <c r="B654" s="428" t="s">
        <v>113</v>
      </c>
      <c r="C654" s="291" t="s">
        <v>25</v>
      </c>
      <c r="D654" s="295"/>
      <c r="E654" s="295"/>
      <c r="F654" s="295"/>
      <c r="G654" s="295"/>
      <c r="H654" s="295"/>
      <c r="I654" s="295"/>
      <c r="J654" s="295"/>
      <c r="K654" s="295"/>
      <c r="L654" s="295"/>
      <c r="M654" s="295"/>
      <c r="N654" s="291"/>
      <c r="O654" s="295"/>
      <c r="P654" s="295"/>
      <c r="Q654" s="295"/>
      <c r="R654" s="295"/>
      <c r="S654" s="295"/>
      <c r="T654" s="295"/>
      <c r="U654" s="295"/>
      <c r="V654" s="295"/>
      <c r="W654" s="295"/>
      <c r="X654" s="295"/>
      <c r="Y654" s="410"/>
      <c r="Z654" s="410"/>
      <c r="AA654" s="410"/>
      <c r="AB654" s="410"/>
      <c r="AC654" s="410"/>
      <c r="AD654" s="410"/>
      <c r="AE654" s="410"/>
      <c r="AF654" s="410"/>
      <c r="AG654" s="410"/>
      <c r="AH654" s="410"/>
      <c r="AI654" s="410"/>
      <c r="AJ654" s="410"/>
      <c r="AK654" s="410"/>
      <c r="AL654" s="410"/>
      <c r="AM654" s="296">
        <f>SUM(Y654:AL654)</f>
        <v>0</v>
      </c>
    </row>
    <row r="655" spans="1:39" outlineLevel="1">
      <c r="A655" s="532"/>
      <c r="B655" s="294" t="s">
        <v>310</v>
      </c>
      <c r="C655" s="291" t="s">
        <v>163</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1">
        <f>Y654</f>
        <v>0</v>
      </c>
      <c r="Z655" s="411">
        <f t="shared" ref="Z655" si="1896">Z654</f>
        <v>0</v>
      </c>
      <c r="AA655" s="411">
        <f t="shared" ref="AA655" si="1897">AA654</f>
        <v>0</v>
      </c>
      <c r="AB655" s="411">
        <f t="shared" ref="AB655" si="1898">AB654</f>
        <v>0</v>
      </c>
      <c r="AC655" s="411">
        <f t="shared" ref="AC655" si="1899">AC654</f>
        <v>0</v>
      </c>
      <c r="AD655" s="411">
        <f t="shared" ref="AD655" si="1900">AD654</f>
        <v>0</v>
      </c>
      <c r="AE655" s="411">
        <f t="shared" ref="AE655" si="1901">AE654</f>
        <v>0</v>
      </c>
      <c r="AF655" s="411">
        <f t="shared" ref="AF655" si="1902">AF654</f>
        <v>0</v>
      </c>
      <c r="AG655" s="411">
        <f t="shared" ref="AG655" si="1903">AG654</f>
        <v>0</v>
      </c>
      <c r="AH655" s="411">
        <f t="shared" ref="AH655" si="1904">AH654</f>
        <v>0</v>
      </c>
      <c r="AI655" s="411">
        <f t="shared" ref="AI655" si="1905">AI654</f>
        <v>0</v>
      </c>
      <c r="AJ655" s="411">
        <f t="shared" ref="AJ655" si="1906">AJ654</f>
        <v>0</v>
      </c>
      <c r="AK655" s="411">
        <f t="shared" ref="AK655" si="1907">AK654</f>
        <v>0</v>
      </c>
      <c r="AL655" s="411">
        <f t="shared" ref="AL655" si="1908">AL654</f>
        <v>0</v>
      </c>
      <c r="AM655" s="306"/>
    </row>
    <row r="656" spans="1:39" outlineLevel="1">
      <c r="A656" s="532"/>
      <c r="B656" s="294"/>
      <c r="C656" s="291"/>
      <c r="D656" s="291"/>
      <c r="E656" s="291"/>
      <c r="F656" s="291"/>
      <c r="G656" s="291"/>
      <c r="H656" s="291"/>
      <c r="I656" s="291"/>
      <c r="J656" s="291"/>
      <c r="K656" s="291"/>
      <c r="L656" s="291"/>
      <c r="M656" s="291"/>
      <c r="N656" s="291"/>
      <c r="O656" s="291"/>
      <c r="P656" s="291"/>
      <c r="Q656" s="291"/>
      <c r="R656" s="291"/>
      <c r="S656" s="291"/>
      <c r="T656" s="291"/>
      <c r="U656" s="291"/>
      <c r="V656" s="291"/>
      <c r="W656" s="291"/>
      <c r="X656" s="291"/>
      <c r="Y656" s="422"/>
      <c r="Z656" s="425"/>
      <c r="AA656" s="425"/>
      <c r="AB656" s="425"/>
      <c r="AC656" s="425"/>
      <c r="AD656" s="425"/>
      <c r="AE656" s="425"/>
      <c r="AF656" s="425"/>
      <c r="AG656" s="425"/>
      <c r="AH656" s="425"/>
      <c r="AI656" s="425"/>
      <c r="AJ656" s="425"/>
      <c r="AK656" s="425"/>
      <c r="AL656" s="425"/>
      <c r="AM656" s="306"/>
    </row>
    <row r="657" spans="1:39" ht="30" outlineLevel="1">
      <c r="A657" s="532">
        <v>22</v>
      </c>
      <c r="B657" s="428" t="s">
        <v>114</v>
      </c>
      <c r="C657" s="291" t="s">
        <v>25</v>
      </c>
      <c r="D657" s="295">
        <f>'7.  Persistence Report'!AX127</f>
        <v>82351</v>
      </c>
      <c r="E657" s="295">
        <f>'7.  Persistence Report'!AY127</f>
        <v>82351</v>
      </c>
      <c r="F657" s="295">
        <f>'7.  Persistence Report'!AZ127</f>
        <v>82351</v>
      </c>
      <c r="G657" s="295">
        <f>'7.  Persistence Report'!BA127</f>
        <v>82351</v>
      </c>
      <c r="H657" s="295">
        <f>'7.  Persistence Report'!BB127</f>
        <v>82351</v>
      </c>
      <c r="I657" s="295">
        <f>'7.  Persistence Report'!BC127</f>
        <v>0</v>
      </c>
      <c r="J657" s="295">
        <f>'7.  Persistence Report'!BD127</f>
        <v>0</v>
      </c>
      <c r="K657" s="295">
        <f>'7.  Persistence Report'!BE127</f>
        <v>0</v>
      </c>
      <c r="L657" s="295">
        <f>'7.  Persistence Report'!BF127</f>
        <v>0</v>
      </c>
      <c r="M657" s="295">
        <f>'7.  Persistence Report'!BG127</f>
        <v>0</v>
      </c>
      <c r="N657" s="291"/>
      <c r="O657" s="295">
        <f>'7.  Persistence Report'!S127</f>
        <v>0</v>
      </c>
      <c r="P657" s="295">
        <f>'7.  Persistence Report'!T127</f>
        <v>0</v>
      </c>
      <c r="Q657" s="295">
        <f>'7.  Persistence Report'!U127</f>
        <v>0</v>
      </c>
      <c r="R657" s="295">
        <f>'7.  Persistence Report'!V127</f>
        <v>0</v>
      </c>
      <c r="S657" s="295">
        <f>'7.  Persistence Report'!W127</f>
        <v>0</v>
      </c>
      <c r="T657" s="295">
        <f>'7.  Persistence Report'!X127</f>
        <v>0</v>
      </c>
      <c r="U657" s="295">
        <f>'7.  Persistence Report'!Y127</f>
        <v>0</v>
      </c>
      <c r="V657" s="295">
        <f>'7.  Persistence Report'!Z127</f>
        <v>0</v>
      </c>
      <c r="W657" s="295">
        <f>'7.  Persistence Report'!AA127</f>
        <v>0</v>
      </c>
      <c r="X657" s="295">
        <f>'7.  Persistence Report'!AB127</f>
        <v>0</v>
      </c>
      <c r="Y657" s="410">
        <v>1</v>
      </c>
      <c r="Z657" s="410"/>
      <c r="AA657" s="410"/>
      <c r="AB657" s="410"/>
      <c r="AC657" s="410"/>
      <c r="AD657" s="410"/>
      <c r="AE657" s="410"/>
      <c r="AF657" s="410"/>
      <c r="AG657" s="410"/>
      <c r="AH657" s="410"/>
      <c r="AI657" s="410"/>
      <c r="AJ657" s="410"/>
      <c r="AK657" s="410"/>
      <c r="AL657" s="410"/>
      <c r="AM657" s="296">
        <f>SUM(Y657:AL657)</f>
        <v>1</v>
      </c>
    </row>
    <row r="658" spans="1:39" outlineLevel="1">
      <c r="A658" s="532"/>
      <c r="B658" s="294" t="s">
        <v>310</v>
      </c>
      <c r="C658" s="291" t="s">
        <v>163</v>
      </c>
      <c r="D658" s="295"/>
      <c r="E658" s="295"/>
      <c r="F658" s="295"/>
      <c r="G658" s="295"/>
      <c r="H658" s="295"/>
      <c r="I658" s="295"/>
      <c r="J658" s="295"/>
      <c r="K658" s="295"/>
      <c r="L658" s="295"/>
      <c r="M658" s="295"/>
      <c r="N658" s="291"/>
      <c r="O658" s="295"/>
      <c r="P658" s="295"/>
      <c r="Q658" s="295"/>
      <c r="R658" s="295"/>
      <c r="S658" s="295"/>
      <c r="T658" s="295"/>
      <c r="U658" s="295"/>
      <c r="V658" s="295"/>
      <c r="W658" s="295"/>
      <c r="X658" s="295"/>
      <c r="Y658" s="411">
        <f>Y657</f>
        <v>1</v>
      </c>
      <c r="Z658" s="411">
        <f t="shared" ref="Z658" si="1909">Z657</f>
        <v>0</v>
      </c>
      <c r="AA658" s="411">
        <f t="shared" ref="AA658" si="1910">AA657</f>
        <v>0</v>
      </c>
      <c r="AB658" s="411">
        <f t="shared" ref="AB658" si="1911">AB657</f>
        <v>0</v>
      </c>
      <c r="AC658" s="411">
        <f t="shared" ref="AC658" si="1912">AC657</f>
        <v>0</v>
      </c>
      <c r="AD658" s="411">
        <f t="shared" ref="AD658" si="1913">AD657</f>
        <v>0</v>
      </c>
      <c r="AE658" s="411">
        <f t="shared" ref="AE658" si="1914">AE657</f>
        <v>0</v>
      </c>
      <c r="AF658" s="411">
        <f t="shared" ref="AF658" si="1915">AF657</f>
        <v>0</v>
      </c>
      <c r="AG658" s="411">
        <f t="shared" ref="AG658" si="1916">AG657</f>
        <v>0</v>
      </c>
      <c r="AH658" s="411">
        <f t="shared" ref="AH658" si="1917">AH657</f>
        <v>0</v>
      </c>
      <c r="AI658" s="411">
        <f t="shared" ref="AI658" si="1918">AI657</f>
        <v>0</v>
      </c>
      <c r="AJ658" s="411">
        <f t="shared" ref="AJ658" si="1919">AJ657</f>
        <v>0</v>
      </c>
      <c r="AK658" s="411">
        <f t="shared" ref="AK658" si="1920">AK657</f>
        <v>0</v>
      </c>
      <c r="AL658" s="411">
        <f t="shared" ref="AL658" si="1921">AL657</f>
        <v>0</v>
      </c>
      <c r="AM658" s="306"/>
    </row>
    <row r="659" spans="1:39" outlineLevel="1">
      <c r="A659" s="532"/>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22"/>
      <c r="Z659" s="425"/>
      <c r="AA659" s="425"/>
      <c r="AB659" s="425"/>
      <c r="AC659" s="425"/>
      <c r="AD659" s="425"/>
      <c r="AE659" s="425"/>
      <c r="AF659" s="425"/>
      <c r="AG659" s="425"/>
      <c r="AH659" s="425"/>
      <c r="AI659" s="425"/>
      <c r="AJ659" s="425"/>
      <c r="AK659" s="425"/>
      <c r="AL659" s="425"/>
      <c r="AM659" s="306"/>
    </row>
    <row r="660" spans="1:39" ht="30" outlineLevel="1">
      <c r="A660" s="532">
        <v>23</v>
      </c>
      <c r="B660" s="428" t="s">
        <v>115</v>
      </c>
      <c r="C660" s="291" t="s">
        <v>25</v>
      </c>
      <c r="D660" s="295"/>
      <c r="E660" s="295"/>
      <c r="F660" s="295"/>
      <c r="G660" s="295"/>
      <c r="H660" s="295"/>
      <c r="I660" s="295"/>
      <c r="J660" s="295"/>
      <c r="K660" s="295"/>
      <c r="L660" s="295"/>
      <c r="M660" s="295"/>
      <c r="N660" s="291"/>
      <c r="O660" s="295"/>
      <c r="P660" s="295"/>
      <c r="Q660" s="295"/>
      <c r="R660" s="295"/>
      <c r="S660" s="295"/>
      <c r="T660" s="295"/>
      <c r="U660" s="295"/>
      <c r="V660" s="295"/>
      <c r="W660" s="295"/>
      <c r="X660" s="295"/>
      <c r="Y660" s="410"/>
      <c r="Z660" s="410"/>
      <c r="AA660" s="410"/>
      <c r="AB660" s="410"/>
      <c r="AC660" s="410"/>
      <c r="AD660" s="410"/>
      <c r="AE660" s="410"/>
      <c r="AF660" s="410"/>
      <c r="AG660" s="410"/>
      <c r="AH660" s="410"/>
      <c r="AI660" s="410"/>
      <c r="AJ660" s="410"/>
      <c r="AK660" s="410"/>
      <c r="AL660" s="410"/>
      <c r="AM660" s="296">
        <f>SUM(Y660:AL660)</f>
        <v>0</v>
      </c>
    </row>
    <row r="661" spans="1:39" outlineLevel="1">
      <c r="A661" s="532"/>
      <c r="B661" s="294" t="s">
        <v>310</v>
      </c>
      <c r="C661" s="291" t="s">
        <v>163</v>
      </c>
      <c r="D661" s="295"/>
      <c r="E661" s="295"/>
      <c r="F661" s="295"/>
      <c r="G661" s="295"/>
      <c r="H661" s="295"/>
      <c r="I661" s="295"/>
      <c r="J661" s="295"/>
      <c r="K661" s="295"/>
      <c r="L661" s="295"/>
      <c r="M661" s="295"/>
      <c r="N661" s="291"/>
      <c r="O661" s="295"/>
      <c r="P661" s="295"/>
      <c r="Q661" s="295"/>
      <c r="R661" s="295"/>
      <c r="S661" s="295"/>
      <c r="T661" s="295"/>
      <c r="U661" s="295"/>
      <c r="V661" s="295"/>
      <c r="W661" s="295"/>
      <c r="X661" s="295"/>
      <c r="Y661" s="411">
        <f>Y660</f>
        <v>0</v>
      </c>
      <c r="Z661" s="411">
        <f t="shared" ref="Z661" si="1922">Z660</f>
        <v>0</v>
      </c>
      <c r="AA661" s="411">
        <f t="shared" ref="AA661" si="1923">AA660</f>
        <v>0</v>
      </c>
      <c r="AB661" s="411">
        <f t="shared" ref="AB661" si="1924">AB660</f>
        <v>0</v>
      </c>
      <c r="AC661" s="411">
        <f t="shared" ref="AC661" si="1925">AC660</f>
        <v>0</v>
      </c>
      <c r="AD661" s="411">
        <f t="shared" ref="AD661" si="1926">AD660</f>
        <v>0</v>
      </c>
      <c r="AE661" s="411">
        <f t="shared" ref="AE661" si="1927">AE660</f>
        <v>0</v>
      </c>
      <c r="AF661" s="411">
        <f t="shared" ref="AF661" si="1928">AF660</f>
        <v>0</v>
      </c>
      <c r="AG661" s="411">
        <f t="shared" ref="AG661" si="1929">AG660</f>
        <v>0</v>
      </c>
      <c r="AH661" s="411">
        <f t="shared" ref="AH661" si="1930">AH660</f>
        <v>0</v>
      </c>
      <c r="AI661" s="411">
        <f t="shared" ref="AI661" si="1931">AI660</f>
        <v>0</v>
      </c>
      <c r="AJ661" s="411">
        <f t="shared" ref="AJ661" si="1932">AJ660</f>
        <v>0</v>
      </c>
      <c r="AK661" s="411">
        <f t="shared" ref="AK661" si="1933">AK660</f>
        <v>0</v>
      </c>
      <c r="AL661" s="411">
        <f t="shared" ref="AL661" si="1934">AL660</f>
        <v>0</v>
      </c>
      <c r="AM661" s="306"/>
    </row>
    <row r="662" spans="1:39" outlineLevel="1">
      <c r="A662" s="532"/>
      <c r="B662" s="430"/>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2"/>
      <c r="Z662" s="425"/>
      <c r="AA662" s="425"/>
      <c r="AB662" s="425"/>
      <c r="AC662" s="425"/>
      <c r="AD662" s="425"/>
      <c r="AE662" s="425"/>
      <c r="AF662" s="425"/>
      <c r="AG662" s="425"/>
      <c r="AH662" s="425"/>
      <c r="AI662" s="425"/>
      <c r="AJ662" s="425"/>
      <c r="AK662" s="425"/>
      <c r="AL662" s="425"/>
      <c r="AM662" s="306"/>
    </row>
    <row r="663" spans="1:39" ht="30" outlineLevel="1">
      <c r="A663" s="532">
        <v>24</v>
      </c>
      <c r="B663" s="428" t="s">
        <v>116</v>
      </c>
      <c r="C663" s="291" t="s">
        <v>25</v>
      </c>
      <c r="D663" s="295"/>
      <c r="E663" s="295"/>
      <c r="F663" s="295"/>
      <c r="G663" s="295"/>
      <c r="H663" s="295"/>
      <c r="I663" s="295"/>
      <c r="J663" s="295"/>
      <c r="K663" s="295"/>
      <c r="L663" s="295"/>
      <c r="M663" s="295"/>
      <c r="N663" s="291"/>
      <c r="O663" s="295"/>
      <c r="P663" s="295"/>
      <c r="Q663" s="295"/>
      <c r="R663" s="295"/>
      <c r="S663" s="295"/>
      <c r="T663" s="295"/>
      <c r="U663" s="295"/>
      <c r="V663" s="295"/>
      <c r="W663" s="295"/>
      <c r="X663" s="295"/>
      <c r="Y663" s="410"/>
      <c r="Z663" s="410"/>
      <c r="AA663" s="410"/>
      <c r="AB663" s="410"/>
      <c r="AC663" s="410"/>
      <c r="AD663" s="410"/>
      <c r="AE663" s="410"/>
      <c r="AF663" s="410"/>
      <c r="AG663" s="410"/>
      <c r="AH663" s="410"/>
      <c r="AI663" s="410"/>
      <c r="AJ663" s="410"/>
      <c r="AK663" s="410"/>
      <c r="AL663" s="410"/>
      <c r="AM663" s="296">
        <f>SUM(Y663:AL663)</f>
        <v>0</v>
      </c>
    </row>
    <row r="664" spans="1:39" outlineLevel="1">
      <c r="A664" s="532"/>
      <c r="B664" s="294" t="s">
        <v>310</v>
      </c>
      <c r="C664" s="291" t="s">
        <v>163</v>
      </c>
      <c r="D664" s="295"/>
      <c r="E664" s="295"/>
      <c r="F664" s="295"/>
      <c r="G664" s="295"/>
      <c r="H664" s="295"/>
      <c r="I664" s="295"/>
      <c r="J664" s="295"/>
      <c r="K664" s="295"/>
      <c r="L664" s="295"/>
      <c r="M664" s="295"/>
      <c r="N664" s="291"/>
      <c r="O664" s="295"/>
      <c r="P664" s="295"/>
      <c r="Q664" s="295"/>
      <c r="R664" s="295"/>
      <c r="S664" s="295"/>
      <c r="T664" s="295"/>
      <c r="U664" s="295"/>
      <c r="V664" s="295"/>
      <c r="W664" s="295"/>
      <c r="X664" s="295"/>
      <c r="Y664" s="411">
        <f>Y663</f>
        <v>0</v>
      </c>
      <c r="Z664" s="411">
        <f t="shared" ref="Z664" si="1935">Z663</f>
        <v>0</v>
      </c>
      <c r="AA664" s="411">
        <f t="shared" ref="AA664" si="1936">AA663</f>
        <v>0</v>
      </c>
      <c r="AB664" s="411">
        <f t="shared" ref="AB664" si="1937">AB663</f>
        <v>0</v>
      </c>
      <c r="AC664" s="411">
        <f t="shared" ref="AC664" si="1938">AC663</f>
        <v>0</v>
      </c>
      <c r="AD664" s="411">
        <f t="shared" ref="AD664" si="1939">AD663</f>
        <v>0</v>
      </c>
      <c r="AE664" s="411">
        <f t="shared" ref="AE664" si="1940">AE663</f>
        <v>0</v>
      </c>
      <c r="AF664" s="411">
        <f t="shared" ref="AF664" si="1941">AF663</f>
        <v>0</v>
      </c>
      <c r="AG664" s="411">
        <f t="shared" ref="AG664" si="1942">AG663</f>
        <v>0</v>
      </c>
      <c r="AH664" s="411">
        <f t="shared" ref="AH664" si="1943">AH663</f>
        <v>0</v>
      </c>
      <c r="AI664" s="411">
        <f t="shared" ref="AI664" si="1944">AI663</f>
        <v>0</v>
      </c>
      <c r="AJ664" s="411">
        <f t="shared" ref="AJ664" si="1945">AJ663</f>
        <v>0</v>
      </c>
      <c r="AK664" s="411">
        <f t="shared" ref="AK664" si="1946">AK663</f>
        <v>0</v>
      </c>
      <c r="AL664" s="411">
        <f t="shared" ref="AL664" si="1947">AL663</f>
        <v>0</v>
      </c>
      <c r="AM664" s="306"/>
    </row>
    <row r="665" spans="1:39" outlineLevel="1">
      <c r="A665" s="532"/>
      <c r="B665" s="294"/>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2"/>
      <c r="Z665" s="425"/>
      <c r="AA665" s="425"/>
      <c r="AB665" s="425"/>
      <c r="AC665" s="425"/>
      <c r="AD665" s="425"/>
      <c r="AE665" s="425"/>
      <c r="AF665" s="425"/>
      <c r="AG665" s="425"/>
      <c r="AH665" s="425"/>
      <c r="AI665" s="425"/>
      <c r="AJ665" s="425"/>
      <c r="AK665" s="425"/>
      <c r="AL665" s="425"/>
      <c r="AM665" s="306"/>
    </row>
    <row r="666" spans="1:39" ht="15.75" outlineLevel="1">
      <c r="A666" s="532"/>
      <c r="B666" s="288" t="s">
        <v>499</v>
      </c>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outlineLevel="1">
      <c r="A667" s="532">
        <v>25</v>
      </c>
      <c r="B667" s="428" t="s">
        <v>117</v>
      </c>
      <c r="C667" s="291" t="s">
        <v>25</v>
      </c>
      <c r="D667" s="295"/>
      <c r="E667" s="295"/>
      <c r="F667" s="295"/>
      <c r="G667" s="295"/>
      <c r="H667" s="295"/>
      <c r="I667" s="295"/>
      <c r="J667" s="295"/>
      <c r="K667" s="295"/>
      <c r="L667" s="295"/>
      <c r="M667" s="295"/>
      <c r="N667" s="295">
        <v>12</v>
      </c>
      <c r="O667" s="295"/>
      <c r="P667" s="295"/>
      <c r="Q667" s="295"/>
      <c r="R667" s="295"/>
      <c r="S667" s="295"/>
      <c r="T667" s="295"/>
      <c r="U667" s="295"/>
      <c r="V667" s="295"/>
      <c r="W667" s="295"/>
      <c r="X667" s="295"/>
      <c r="Y667" s="426"/>
      <c r="Z667" s="410"/>
      <c r="AA667" s="410"/>
      <c r="AB667" s="410"/>
      <c r="AC667" s="410"/>
      <c r="AD667" s="410"/>
      <c r="AE667" s="410"/>
      <c r="AF667" s="415"/>
      <c r="AG667" s="415"/>
      <c r="AH667" s="415"/>
      <c r="AI667" s="415"/>
      <c r="AJ667" s="415"/>
      <c r="AK667" s="415"/>
      <c r="AL667" s="415"/>
      <c r="AM667" s="296">
        <f>SUM(Y667:AL667)</f>
        <v>0</v>
      </c>
    </row>
    <row r="668" spans="1:39" outlineLevel="1">
      <c r="A668" s="532"/>
      <c r="B668" s="294" t="s">
        <v>310</v>
      </c>
      <c r="C668" s="291" t="s">
        <v>163</v>
      </c>
      <c r="D668" s="295"/>
      <c r="E668" s="295"/>
      <c r="F668" s="295"/>
      <c r="G668" s="295"/>
      <c r="H668" s="295"/>
      <c r="I668" s="295"/>
      <c r="J668" s="295"/>
      <c r="K668" s="295"/>
      <c r="L668" s="295"/>
      <c r="M668" s="295"/>
      <c r="N668" s="295">
        <f>N667</f>
        <v>12</v>
      </c>
      <c r="O668" s="295"/>
      <c r="P668" s="295"/>
      <c r="Q668" s="295"/>
      <c r="R668" s="295"/>
      <c r="S668" s="295"/>
      <c r="T668" s="295"/>
      <c r="U668" s="295"/>
      <c r="V668" s="295"/>
      <c r="W668" s="295"/>
      <c r="X668" s="295"/>
      <c r="Y668" s="411">
        <f>Y667</f>
        <v>0</v>
      </c>
      <c r="Z668" s="411">
        <f t="shared" ref="Z668" si="1948">Z667</f>
        <v>0</v>
      </c>
      <c r="AA668" s="411">
        <f t="shared" ref="AA668" si="1949">AA667</f>
        <v>0</v>
      </c>
      <c r="AB668" s="411">
        <f t="shared" ref="AB668" si="1950">AB667</f>
        <v>0</v>
      </c>
      <c r="AC668" s="411">
        <f t="shared" ref="AC668" si="1951">AC667</f>
        <v>0</v>
      </c>
      <c r="AD668" s="411">
        <f t="shared" ref="AD668" si="1952">AD667</f>
        <v>0</v>
      </c>
      <c r="AE668" s="411">
        <f t="shared" ref="AE668" si="1953">AE667</f>
        <v>0</v>
      </c>
      <c r="AF668" s="411">
        <f t="shared" ref="AF668" si="1954">AF667</f>
        <v>0</v>
      </c>
      <c r="AG668" s="411">
        <f t="shared" ref="AG668" si="1955">AG667</f>
        <v>0</v>
      </c>
      <c r="AH668" s="411">
        <f t="shared" ref="AH668" si="1956">AH667</f>
        <v>0</v>
      </c>
      <c r="AI668" s="411">
        <f t="shared" ref="AI668" si="1957">AI667</f>
        <v>0</v>
      </c>
      <c r="AJ668" s="411">
        <f t="shared" ref="AJ668" si="1958">AJ667</f>
        <v>0</v>
      </c>
      <c r="AK668" s="411">
        <f t="shared" ref="AK668" si="1959">AK667</f>
        <v>0</v>
      </c>
      <c r="AL668" s="411">
        <f t="shared" ref="AL668" si="1960">AL667</f>
        <v>0</v>
      </c>
      <c r="AM668" s="306"/>
    </row>
    <row r="669" spans="1:39" outlineLevel="1">
      <c r="A669" s="532"/>
      <c r="B669" s="294"/>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412"/>
      <c r="Z669" s="425"/>
      <c r="AA669" s="425"/>
      <c r="AB669" s="425"/>
      <c r="AC669" s="425"/>
      <c r="AD669" s="425"/>
      <c r="AE669" s="425"/>
      <c r="AF669" s="425"/>
      <c r="AG669" s="425"/>
      <c r="AH669" s="425"/>
      <c r="AI669" s="425"/>
      <c r="AJ669" s="425"/>
      <c r="AK669" s="425"/>
      <c r="AL669" s="425"/>
      <c r="AM669" s="306"/>
    </row>
    <row r="670" spans="1:39" outlineLevel="1">
      <c r="A670" s="532">
        <v>26</v>
      </c>
      <c r="B670" s="428" t="s">
        <v>118</v>
      </c>
      <c r="C670" s="291" t="s">
        <v>25</v>
      </c>
      <c r="D670" s="295">
        <f>'7.  Persistence Report'!AX129</f>
        <v>372459</v>
      </c>
      <c r="E670" s="295">
        <f>'7.  Persistence Report'!AY129</f>
        <v>372459</v>
      </c>
      <c r="F670" s="295">
        <f>'7.  Persistence Report'!AZ129</f>
        <v>370617</v>
      </c>
      <c r="G670" s="295">
        <f>'7.  Persistence Report'!BA129</f>
        <v>370617</v>
      </c>
      <c r="H670" s="295">
        <f>'7.  Persistence Report'!BB129</f>
        <v>370617</v>
      </c>
      <c r="I670" s="295">
        <f>'7.  Persistence Report'!BC129</f>
        <v>0</v>
      </c>
      <c r="J670" s="295">
        <f>'7.  Persistence Report'!BD129</f>
        <v>0</v>
      </c>
      <c r="K670" s="295">
        <f>'7.  Persistence Report'!BE129</f>
        <v>0</v>
      </c>
      <c r="L670" s="295">
        <f>'7.  Persistence Report'!BF129</f>
        <v>0</v>
      </c>
      <c r="M670" s="295">
        <f>'7.  Persistence Report'!BG129</f>
        <v>0</v>
      </c>
      <c r="N670" s="295">
        <v>12</v>
      </c>
      <c r="O670" s="295">
        <f>'7.  Persistence Report'!S129</f>
        <v>40.399946475519393</v>
      </c>
      <c r="P670" s="295">
        <f>'7.  Persistence Report'!T129</f>
        <v>40.665059631972539</v>
      </c>
      <c r="Q670" s="295">
        <f>'7.  Persistence Report'!U129</f>
        <v>40.196038489413873</v>
      </c>
      <c r="R670" s="295">
        <f>'7.  Persistence Report'!V129</f>
        <v>40.196038489413873</v>
      </c>
      <c r="S670" s="295">
        <f>'7.  Persistence Report'!W129</f>
        <v>40.196038489413873</v>
      </c>
      <c r="T670" s="295">
        <f>'7.  Persistence Report'!X129</f>
        <v>0</v>
      </c>
      <c r="U670" s="295">
        <f>'7.  Persistence Report'!Y129</f>
        <v>0</v>
      </c>
      <c r="V670" s="295">
        <f>'7.  Persistence Report'!Z129</f>
        <v>0</v>
      </c>
      <c r="W670" s="295">
        <f>'7.  Persistence Report'!AA129</f>
        <v>0</v>
      </c>
      <c r="X670" s="295">
        <f>'7.  Persistence Report'!AB129</f>
        <v>0</v>
      </c>
      <c r="Y670" s="426"/>
      <c r="Z670" s="410">
        <f>'3-a.  Rate Class Allocations'!G52</f>
        <v>4.6274728328847867E-2</v>
      </c>
      <c r="AA670" s="410">
        <f>'3-a.  Rate Class Allocations'!H52</f>
        <v>0.95372527167115217</v>
      </c>
      <c r="AB670" s="410"/>
      <c r="AC670" s="410"/>
      <c r="AD670" s="410"/>
      <c r="AE670" s="410"/>
      <c r="AF670" s="415"/>
      <c r="AG670" s="415"/>
      <c r="AH670" s="415"/>
      <c r="AI670" s="415"/>
      <c r="AJ670" s="415"/>
      <c r="AK670" s="415"/>
      <c r="AL670" s="415"/>
      <c r="AM670" s="296">
        <f>SUM(Y670:AL670)</f>
        <v>1</v>
      </c>
    </row>
    <row r="671" spans="1:39" outlineLevel="1">
      <c r="A671" s="532"/>
      <c r="B671" s="294" t="s">
        <v>310</v>
      </c>
      <c r="C671" s="291" t="s">
        <v>163</v>
      </c>
      <c r="D671" s="295"/>
      <c r="E671" s="295"/>
      <c r="F671" s="295"/>
      <c r="G671" s="295"/>
      <c r="H671" s="295"/>
      <c r="I671" s="295"/>
      <c r="J671" s="295"/>
      <c r="K671" s="295"/>
      <c r="L671" s="295"/>
      <c r="M671" s="295"/>
      <c r="N671" s="295">
        <f>N670</f>
        <v>12</v>
      </c>
      <c r="O671" s="295"/>
      <c r="P671" s="295"/>
      <c r="Q671" s="295"/>
      <c r="R671" s="295"/>
      <c r="S671" s="295"/>
      <c r="T671" s="295"/>
      <c r="U671" s="295"/>
      <c r="V671" s="295"/>
      <c r="W671" s="295"/>
      <c r="X671" s="295"/>
      <c r="Y671" s="411">
        <f>Y670</f>
        <v>0</v>
      </c>
      <c r="Z671" s="411">
        <f t="shared" ref="Z671" si="1961">Z670</f>
        <v>4.6274728328847867E-2</v>
      </c>
      <c r="AA671" s="411">
        <f t="shared" ref="AA671" si="1962">AA670</f>
        <v>0.95372527167115217</v>
      </c>
      <c r="AB671" s="411">
        <f t="shared" ref="AB671" si="1963">AB670</f>
        <v>0</v>
      </c>
      <c r="AC671" s="411">
        <f t="shared" ref="AC671" si="1964">AC670</f>
        <v>0</v>
      </c>
      <c r="AD671" s="411">
        <f t="shared" ref="AD671" si="1965">AD670</f>
        <v>0</v>
      </c>
      <c r="AE671" s="411">
        <f t="shared" ref="AE671" si="1966">AE670</f>
        <v>0</v>
      </c>
      <c r="AF671" s="411">
        <f t="shared" ref="AF671" si="1967">AF670</f>
        <v>0</v>
      </c>
      <c r="AG671" s="411">
        <f t="shared" ref="AG671" si="1968">AG670</f>
        <v>0</v>
      </c>
      <c r="AH671" s="411">
        <f t="shared" ref="AH671" si="1969">AH670</f>
        <v>0</v>
      </c>
      <c r="AI671" s="411">
        <f t="shared" ref="AI671" si="1970">AI670</f>
        <v>0</v>
      </c>
      <c r="AJ671" s="411">
        <f t="shared" ref="AJ671" si="1971">AJ670</f>
        <v>0</v>
      </c>
      <c r="AK671" s="411">
        <f t="shared" ref="AK671" si="1972">AK670</f>
        <v>0</v>
      </c>
      <c r="AL671" s="411">
        <f t="shared" ref="AL671" si="1973">AL670</f>
        <v>0</v>
      </c>
      <c r="AM671" s="306"/>
    </row>
    <row r="672" spans="1:39" outlineLevel="1">
      <c r="A672" s="532"/>
      <c r="B672" s="294"/>
      <c r="C672" s="291"/>
      <c r="D672" s="291"/>
      <c r="E672" s="291"/>
      <c r="F672" s="291"/>
      <c r="G672" s="291"/>
      <c r="H672" s="291"/>
      <c r="I672" s="291"/>
      <c r="J672" s="291"/>
      <c r="K672" s="291"/>
      <c r="L672" s="291"/>
      <c r="M672" s="291"/>
      <c r="N672" s="291"/>
      <c r="O672" s="291"/>
      <c r="P672" s="291"/>
      <c r="Q672" s="291"/>
      <c r="R672" s="291"/>
      <c r="S672" s="291"/>
      <c r="T672" s="291"/>
      <c r="U672" s="291"/>
      <c r="V672" s="291"/>
      <c r="W672" s="291"/>
      <c r="X672" s="291"/>
      <c r="Y672" s="412"/>
      <c r="Z672" s="425"/>
      <c r="AA672" s="425"/>
      <c r="AB672" s="425"/>
      <c r="AC672" s="425"/>
      <c r="AD672" s="425"/>
      <c r="AE672" s="425"/>
      <c r="AF672" s="425"/>
      <c r="AG672" s="425"/>
      <c r="AH672" s="425"/>
      <c r="AI672" s="425"/>
      <c r="AJ672" s="425"/>
      <c r="AK672" s="425"/>
      <c r="AL672" s="425"/>
      <c r="AM672" s="306"/>
    </row>
    <row r="673" spans="1:39" ht="30" outlineLevel="1">
      <c r="A673" s="532">
        <v>27</v>
      </c>
      <c r="B673" s="428" t="s">
        <v>119</v>
      </c>
      <c r="C673" s="291" t="s">
        <v>25</v>
      </c>
      <c r="D673" s="295">
        <f>'7.  Persistence Report'!AX130</f>
        <v>99528</v>
      </c>
      <c r="E673" s="295">
        <f>'7.  Persistence Report'!AY130</f>
        <v>87684.167999999991</v>
      </c>
      <c r="F673" s="295">
        <f>'7.  Persistence Report'!AZ130</f>
        <v>63995</v>
      </c>
      <c r="G673" s="295">
        <f>'7.  Persistence Report'!BA130</f>
        <v>63797.447999999989</v>
      </c>
      <c r="H673" s="295">
        <f>'7.  Persistence Report'!BB130</f>
        <v>63797.447999999989</v>
      </c>
      <c r="I673" s="295">
        <f>'7.  Persistence Report'!BC130</f>
        <v>0</v>
      </c>
      <c r="J673" s="295">
        <f>'7.  Persistence Report'!BD130</f>
        <v>0</v>
      </c>
      <c r="K673" s="295">
        <f>'7.  Persistence Report'!BE130</f>
        <v>0</v>
      </c>
      <c r="L673" s="295">
        <f>'7.  Persistence Report'!BF130</f>
        <v>0</v>
      </c>
      <c r="M673" s="295">
        <f>'7.  Persistence Report'!BG130</f>
        <v>0</v>
      </c>
      <c r="N673" s="295">
        <v>12</v>
      </c>
      <c r="O673" s="295">
        <f>'7.  Persistence Report'!S130</f>
        <v>18.719006949233464</v>
      </c>
      <c r="P673" s="295">
        <f>'7.  Persistence Report'!T130</f>
        <v>16.49144512227468</v>
      </c>
      <c r="Q673" s="295">
        <f>'7.  Persistence Report'!U130</f>
        <v>12.055747698312256</v>
      </c>
      <c r="R673" s="295">
        <f>'7.  Persistence Report'!V130</f>
        <v>12.201565209289095</v>
      </c>
      <c r="S673" s="295">
        <f>'7.  Persistence Report'!W130</f>
        <v>12.47932867132867</v>
      </c>
      <c r="T673" s="295">
        <f>'7.  Persistence Report'!X130</f>
        <v>0</v>
      </c>
      <c r="U673" s="295">
        <f>'7.  Persistence Report'!Y130</f>
        <v>0</v>
      </c>
      <c r="V673" s="295">
        <f>'7.  Persistence Report'!Z130</f>
        <v>0</v>
      </c>
      <c r="W673" s="295">
        <f>'7.  Persistence Report'!AA130</f>
        <v>0</v>
      </c>
      <c r="X673" s="295">
        <f>'7.  Persistence Report'!AB130</f>
        <v>0</v>
      </c>
      <c r="Y673" s="426"/>
      <c r="Z673" s="410">
        <f>'3-a.  Rate Class Allocations'!G53</f>
        <v>1</v>
      </c>
      <c r="AA673" s="410">
        <f>'3-a.  Rate Class Allocations'!H53</f>
        <v>0</v>
      </c>
      <c r="AB673" s="410"/>
      <c r="AC673" s="410"/>
      <c r="AD673" s="410"/>
      <c r="AE673" s="410"/>
      <c r="AF673" s="415"/>
      <c r="AG673" s="415"/>
      <c r="AH673" s="415"/>
      <c r="AI673" s="415"/>
      <c r="AJ673" s="415"/>
      <c r="AK673" s="415"/>
      <c r="AL673" s="415"/>
      <c r="AM673" s="296">
        <f>SUM(Y673:AL673)</f>
        <v>1</v>
      </c>
    </row>
    <row r="674" spans="1:39" outlineLevel="1">
      <c r="A674" s="532"/>
      <c r="B674" s="294" t="s">
        <v>310</v>
      </c>
      <c r="C674" s="291" t="s">
        <v>163</v>
      </c>
      <c r="D674" s="295"/>
      <c r="E674" s="295"/>
      <c r="F674" s="295"/>
      <c r="G674" s="295"/>
      <c r="H674" s="295"/>
      <c r="I674" s="295"/>
      <c r="J674" s="295"/>
      <c r="K674" s="295"/>
      <c r="L674" s="295"/>
      <c r="M674" s="295"/>
      <c r="N674" s="295">
        <f>N673</f>
        <v>12</v>
      </c>
      <c r="O674" s="295"/>
      <c r="P674" s="295"/>
      <c r="Q674" s="295"/>
      <c r="R674" s="295"/>
      <c r="S674" s="295"/>
      <c r="T674" s="295"/>
      <c r="U674" s="295"/>
      <c r="V674" s="295"/>
      <c r="W674" s="295"/>
      <c r="X674" s="295"/>
      <c r="Y674" s="411">
        <f>Y673</f>
        <v>0</v>
      </c>
      <c r="Z674" s="411">
        <f t="shared" ref="Z674" si="1974">Z673</f>
        <v>1</v>
      </c>
      <c r="AA674" s="411">
        <f t="shared" ref="AA674" si="1975">AA673</f>
        <v>0</v>
      </c>
      <c r="AB674" s="411">
        <f t="shared" ref="AB674" si="1976">AB673</f>
        <v>0</v>
      </c>
      <c r="AC674" s="411">
        <f t="shared" ref="AC674" si="1977">AC673</f>
        <v>0</v>
      </c>
      <c r="AD674" s="411">
        <f t="shared" ref="AD674" si="1978">AD673</f>
        <v>0</v>
      </c>
      <c r="AE674" s="411">
        <f t="shared" ref="AE674" si="1979">AE673</f>
        <v>0</v>
      </c>
      <c r="AF674" s="411">
        <f t="shared" ref="AF674" si="1980">AF673</f>
        <v>0</v>
      </c>
      <c r="AG674" s="411">
        <f t="shared" ref="AG674" si="1981">AG673</f>
        <v>0</v>
      </c>
      <c r="AH674" s="411">
        <f t="shared" ref="AH674" si="1982">AH673</f>
        <v>0</v>
      </c>
      <c r="AI674" s="411">
        <f t="shared" ref="AI674" si="1983">AI673</f>
        <v>0</v>
      </c>
      <c r="AJ674" s="411">
        <f t="shared" ref="AJ674" si="1984">AJ673</f>
        <v>0</v>
      </c>
      <c r="AK674" s="411">
        <f t="shared" ref="AK674" si="1985">AK673</f>
        <v>0</v>
      </c>
      <c r="AL674" s="411">
        <f t="shared" ref="AL674" si="1986">AL673</f>
        <v>0</v>
      </c>
      <c r="AM674" s="306"/>
    </row>
    <row r="675" spans="1:39" outlineLevel="1">
      <c r="A675" s="532"/>
      <c r="B675" s="294"/>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412"/>
      <c r="Z675" s="425"/>
      <c r="AA675" s="425"/>
      <c r="AB675" s="425"/>
      <c r="AC675" s="425"/>
      <c r="AD675" s="425"/>
      <c r="AE675" s="425"/>
      <c r="AF675" s="425"/>
      <c r="AG675" s="425"/>
      <c r="AH675" s="425"/>
      <c r="AI675" s="425"/>
      <c r="AJ675" s="425"/>
      <c r="AK675" s="425"/>
      <c r="AL675" s="425"/>
      <c r="AM675" s="306"/>
    </row>
    <row r="676" spans="1:39" ht="30" outlineLevel="1">
      <c r="A676" s="532">
        <v>28</v>
      </c>
      <c r="B676" s="428" t="s">
        <v>120</v>
      </c>
      <c r="C676" s="291" t="s">
        <v>25</v>
      </c>
      <c r="D676" s="295"/>
      <c r="E676" s="295"/>
      <c r="F676" s="295"/>
      <c r="G676" s="295"/>
      <c r="H676" s="295"/>
      <c r="I676" s="295"/>
      <c r="J676" s="295"/>
      <c r="K676" s="295"/>
      <c r="L676" s="295"/>
      <c r="M676" s="295"/>
      <c r="N676" s="295">
        <v>12</v>
      </c>
      <c r="O676" s="295"/>
      <c r="P676" s="295"/>
      <c r="Q676" s="295"/>
      <c r="R676" s="295"/>
      <c r="S676" s="295"/>
      <c r="T676" s="295"/>
      <c r="U676" s="295"/>
      <c r="V676" s="295"/>
      <c r="W676" s="295"/>
      <c r="X676" s="295"/>
      <c r="Y676" s="426"/>
      <c r="Z676" s="410"/>
      <c r="AA676" s="410"/>
      <c r="AB676" s="410"/>
      <c r="AC676" s="410"/>
      <c r="AD676" s="410"/>
      <c r="AE676" s="410"/>
      <c r="AF676" s="415"/>
      <c r="AG676" s="415"/>
      <c r="AH676" s="415"/>
      <c r="AI676" s="415"/>
      <c r="AJ676" s="415"/>
      <c r="AK676" s="415"/>
      <c r="AL676" s="415"/>
      <c r="AM676" s="296">
        <f>SUM(Y676:AL676)</f>
        <v>0</v>
      </c>
    </row>
    <row r="677" spans="1:39" outlineLevel="1">
      <c r="A677" s="532"/>
      <c r="B677" s="294" t="s">
        <v>310</v>
      </c>
      <c r="C677" s="291" t="s">
        <v>163</v>
      </c>
      <c r="D677" s="295"/>
      <c r="E677" s="295"/>
      <c r="F677" s="295"/>
      <c r="G677" s="295"/>
      <c r="H677" s="295"/>
      <c r="I677" s="295"/>
      <c r="J677" s="295"/>
      <c r="K677" s="295"/>
      <c r="L677" s="295"/>
      <c r="M677" s="295"/>
      <c r="N677" s="295">
        <f>N676</f>
        <v>12</v>
      </c>
      <c r="O677" s="295"/>
      <c r="P677" s="295"/>
      <c r="Q677" s="295"/>
      <c r="R677" s="295"/>
      <c r="S677" s="295"/>
      <c r="T677" s="295"/>
      <c r="U677" s="295"/>
      <c r="V677" s="295"/>
      <c r="W677" s="295"/>
      <c r="X677" s="295"/>
      <c r="Y677" s="411">
        <f>Y676</f>
        <v>0</v>
      </c>
      <c r="Z677" s="411">
        <f t="shared" ref="Z677" si="1987">Z676</f>
        <v>0</v>
      </c>
      <c r="AA677" s="411">
        <f t="shared" ref="AA677" si="1988">AA676</f>
        <v>0</v>
      </c>
      <c r="AB677" s="411">
        <f t="shared" ref="AB677" si="1989">AB676</f>
        <v>0</v>
      </c>
      <c r="AC677" s="411">
        <f t="shared" ref="AC677" si="1990">AC676</f>
        <v>0</v>
      </c>
      <c r="AD677" s="411">
        <f t="shared" ref="AD677" si="1991">AD676</f>
        <v>0</v>
      </c>
      <c r="AE677" s="411">
        <f t="shared" ref="AE677" si="1992">AE676</f>
        <v>0</v>
      </c>
      <c r="AF677" s="411">
        <f t="shared" ref="AF677" si="1993">AF676</f>
        <v>0</v>
      </c>
      <c r="AG677" s="411">
        <f t="shared" ref="AG677" si="1994">AG676</f>
        <v>0</v>
      </c>
      <c r="AH677" s="411">
        <f t="shared" ref="AH677" si="1995">AH676</f>
        <v>0</v>
      </c>
      <c r="AI677" s="411">
        <f t="shared" ref="AI677" si="1996">AI676</f>
        <v>0</v>
      </c>
      <c r="AJ677" s="411">
        <f t="shared" ref="AJ677" si="1997">AJ676</f>
        <v>0</v>
      </c>
      <c r="AK677" s="411">
        <f t="shared" ref="AK677" si="1998">AK676</f>
        <v>0</v>
      </c>
      <c r="AL677" s="411">
        <f t="shared" ref="AL677" si="1999">AL676</f>
        <v>0</v>
      </c>
      <c r="AM677" s="306"/>
    </row>
    <row r="678" spans="1:39" outlineLevel="1">
      <c r="A678" s="532"/>
      <c r="B678" s="294"/>
      <c r="C678" s="291"/>
      <c r="D678" s="291"/>
      <c r="E678" s="291"/>
      <c r="F678" s="291"/>
      <c r="G678" s="291"/>
      <c r="H678" s="291"/>
      <c r="I678" s="291"/>
      <c r="J678" s="291"/>
      <c r="K678" s="291"/>
      <c r="L678" s="291"/>
      <c r="M678" s="291"/>
      <c r="N678" s="291"/>
      <c r="O678" s="291"/>
      <c r="P678" s="291"/>
      <c r="Q678" s="291"/>
      <c r="R678" s="291"/>
      <c r="S678" s="291"/>
      <c r="T678" s="291"/>
      <c r="U678" s="291"/>
      <c r="V678" s="291"/>
      <c r="W678" s="291"/>
      <c r="X678" s="291"/>
      <c r="Y678" s="412"/>
      <c r="Z678" s="425"/>
      <c r="AA678" s="425"/>
      <c r="AB678" s="425"/>
      <c r="AC678" s="425"/>
      <c r="AD678" s="425"/>
      <c r="AE678" s="425"/>
      <c r="AF678" s="425"/>
      <c r="AG678" s="425"/>
      <c r="AH678" s="425"/>
      <c r="AI678" s="425"/>
      <c r="AJ678" s="425"/>
      <c r="AK678" s="425"/>
      <c r="AL678" s="425"/>
      <c r="AM678" s="306"/>
    </row>
    <row r="679" spans="1:39" ht="30" outlineLevel="1">
      <c r="A679" s="532">
        <v>29</v>
      </c>
      <c r="B679" s="428" t="s">
        <v>121</v>
      </c>
      <c r="C679" s="291" t="s">
        <v>25</v>
      </c>
      <c r="D679" s="295"/>
      <c r="E679" s="295"/>
      <c r="F679" s="295"/>
      <c r="G679" s="295"/>
      <c r="H679" s="295"/>
      <c r="I679" s="295"/>
      <c r="J679" s="295"/>
      <c r="K679" s="295"/>
      <c r="L679" s="295"/>
      <c r="M679" s="295"/>
      <c r="N679" s="295">
        <v>3</v>
      </c>
      <c r="O679" s="295"/>
      <c r="P679" s="295"/>
      <c r="Q679" s="295"/>
      <c r="R679" s="295"/>
      <c r="S679" s="295"/>
      <c r="T679" s="295"/>
      <c r="U679" s="295"/>
      <c r="V679" s="295"/>
      <c r="W679" s="295"/>
      <c r="X679" s="295"/>
      <c r="Y679" s="426"/>
      <c r="Z679" s="410"/>
      <c r="AA679" s="410"/>
      <c r="AB679" s="410"/>
      <c r="AC679" s="410"/>
      <c r="AD679" s="410"/>
      <c r="AE679" s="410"/>
      <c r="AF679" s="415"/>
      <c r="AG679" s="415"/>
      <c r="AH679" s="415"/>
      <c r="AI679" s="415"/>
      <c r="AJ679" s="415"/>
      <c r="AK679" s="415"/>
      <c r="AL679" s="415"/>
      <c r="AM679" s="296">
        <f>SUM(Y679:AL679)</f>
        <v>0</v>
      </c>
    </row>
    <row r="680" spans="1:39" outlineLevel="1">
      <c r="A680" s="532"/>
      <c r="B680" s="294" t="s">
        <v>310</v>
      </c>
      <c r="C680" s="291" t="s">
        <v>163</v>
      </c>
      <c r="D680" s="295"/>
      <c r="E680" s="295"/>
      <c r="F680" s="295"/>
      <c r="G680" s="295"/>
      <c r="H680" s="295"/>
      <c r="I680" s="295"/>
      <c r="J680" s="295"/>
      <c r="K680" s="295"/>
      <c r="L680" s="295"/>
      <c r="M680" s="295"/>
      <c r="N680" s="295">
        <f>N679</f>
        <v>3</v>
      </c>
      <c r="O680" s="295"/>
      <c r="P680" s="295"/>
      <c r="Q680" s="295"/>
      <c r="R680" s="295"/>
      <c r="S680" s="295"/>
      <c r="T680" s="295"/>
      <c r="U680" s="295"/>
      <c r="V680" s="295"/>
      <c r="W680" s="295"/>
      <c r="X680" s="295"/>
      <c r="Y680" s="411">
        <f>Y679</f>
        <v>0</v>
      </c>
      <c r="Z680" s="411">
        <f t="shared" ref="Z680" si="2000">Z679</f>
        <v>0</v>
      </c>
      <c r="AA680" s="411">
        <f t="shared" ref="AA680" si="2001">AA679</f>
        <v>0</v>
      </c>
      <c r="AB680" s="411">
        <f t="shared" ref="AB680" si="2002">AB679</f>
        <v>0</v>
      </c>
      <c r="AC680" s="411">
        <f t="shared" ref="AC680" si="2003">AC679</f>
        <v>0</v>
      </c>
      <c r="AD680" s="411">
        <f t="shared" ref="AD680" si="2004">AD679</f>
        <v>0</v>
      </c>
      <c r="AE680" s="411">
        <f t="shared" ref="AE680" si="2005">AE679</f>
        <v>0</v>
      </c>
      <c r="AF680" s="411">
        <f t="shared" ref="AF680" si="2006">AF679</f>
        <v>0</v>
      </c>
      <c r="AG680" s="411">
        <f t="shared" ref="AG680" si="2007">AG679</f>
        <v>0</v>
      </c>
      <c r="AH680" s="411">
        <f t="shared" ref="AH680" si="2008">AH679</f>
        <v>0</v>
      </c>
      <c r="AI680" s="411">
        <f t="shared" ref="AI680" si="2009">AI679</f>
        <v>0</v>
      </c>
      <c r="AJ680" s="411">
        <f t="shared" ref="AJ680" si="2010">AJ679</f>
        <v>0</v>
      </c>
      <c r="AK680" s="411">
        <f t="shared" ref="AK680" si="2011">AK679</f>
        <v>0</v>
      </c>
      <c r="AL680" s="411">
        <f t="shared" ref="AL680" si="2012">AL679</f>
        <v>0</v>
      </c>
      <c r="AM680" s="306"/>
    </row>
    <row r="681" spans="1:39" outlineLevel="1">
      <c r="A681" s="532"/>
      <c r="B681" s="294"/>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412"/>
      <c r="Z681" s="425"/>
      <c r="AA681" s="425"/>
      <c r="AB681" s="425"/>
      <c r="AC681" s="425"/>
      <c r="AD681" s="425"/>
      <c r="AE681" s="425"/>
      <c r="AF681" s="425"/>
      <c r="AG681" s="425"/>
      <c r="AH681" s="425"/>
      <c r="AI681" s="425"/>
      <c r="AJ681" s="425"/>
      <c r="AK681" s="425"/>
      <c r="AL681" s="425"/>
      <c r="AM681" s="306"/>
    </row>
    <row r="682" spans="1:39" ht="30" outlineLevel="1">
      <c r="A682" s="532">
        <v>30</v>
      </c>
      <c r="B682" s="428" t="s">
        <v>122</v>
      </c>
      <c r="C682" s="291" t="s">
        <v>25</v>
      </c>
      <c r="D682" s="295"/>
      <c r="E682" s="295"/>
      <c r="F682" s="295"/>
      <c r="G682" s="295"/>
      <c r="H682" s="295"/>
      <c r="I682" s="295"/>
      <c r="J682" s="295"/>
      <c r="K682" s="295"/>
      <c r="L682" s="295"/>
      <c r="M682" s="295"/>
      <c r="N682" s="295">
        <v>12</v>
      </c>
      <c r="O682" s="295"/>
      <c r="P682" s="295"/>
      <c r="Q682" s="295"/>
      <c r="R682" s="295"/>
      <c r="S682" s="295"/>
      <c r="T682" s="295"/>
      <c r="U682" s="295"/>
      <c r="V682" s="295"/>
      <c r="W682" s="295"/>
      <c r="X682" s="295"/>
      <c r="Y682" s="426"/>
      <c r="Z682" s="410"/>
      <c r="AA682" s="410"/>
      <c r="AB682" s="410"/>
      <c r="AC682" s="410"/>
      <c r="AD682" s="410"/>
      <c r="AE682" s="410"/>
      <c r="AF682" s="415"/>
      <c r="AG682" s="415"/>
      <c r="AH682" s="415"/>
      <c r="AI682" s="415"/>
      <c r="AJ682" s="415"/>
      <c r="AK682" s="415"/>
      <c r="AL682" s="415"/>
      <c r="AM682" s="296">
        <f>SUM(Y682:AL682)</f>
        <v>0</v>
      </c>
    </row>
    <row r="683" spans="1:39" outlineLevel="1">
      <c r="A683" s="532"/>
      <c r="B683" s="294" t="s">
        <v>310</v>
      </c>
      <c r="C683" s="291" t="s">
        <v>163</v>
      </c>
      <c r="D683" s="295"/>
      <c r="E683" s="295"/>
      <c r="F683" s="295"/>
      <c r="G683" s="295"/>
      <c r="H683" s="295"/>
      <c r="I683" s="295"/>
      <c r="J683" s="295"/>
      <c r="K683" s="295"/>
      <c r="L683" s="295"/>
      <c r="M683" s="295"/>
      <c r="N683" s="295">
        <f>N682</f>
        <v>12</v>
      </c>
      <c r="O683" s="295"/>
      <c r="P683" s="295"/>
      <c r="Q683" s="295"/>
      <c r="R683" s="295"/>
      <c r="S683" s="295"/>
      <c r="T683" s="295"/>
      <c r="U683" s="295"/>
      <c r="V683" s="295"/>
      <c r="W683" s="295"/>
      <c r="X683" s="295"/>
      <c r="Y683" s="411">
        <f>Y682</f>
        <v>0</v>
      </c>
      <c r="Z683" s="411">
        <f t="shared" ref="Z683" si="2013">Z682</f>
        <v>0</v>
      </c>
      <c r="AA683" s="411">
        <f t="shared" ref="AA683" si="2014">AA682</f>
        <v>0</v>
      </c>
      <c r="AB683" s="411">
        <f t="shared" ref="AB683" si="2015">AB682</f>
        <v>0</v>
      </c>
      <c r="AC683" s="411">
        <f t="shared" ref="AC683" si="2016">AC682</f>
        <v>0</v>
      </c>
      <c r="AD683" s="411">
        <f t="shared" ref="AD683" si="2017">AD682</f>
        <v>0</v>
      </c>
      <c r="AE683" s="411">
        <f t="shared" ref="AE683" si="2018">AE682</f>
        <v>0</v>
      </c>
      <c r="AF683" s="411">
        <f t="shared" ref="AF683" si="2019">AF682</f>
        <v>0</v>
      </c>
      <c r="AG683" s="411">
        <f t="shared" ref="AG683" si="2020">AG682</f>
        <v>0</v>
      </c>
      <c r="AH683" s="411">
        <f t="shared" ref="AH683" si="2021">AH682</f>
        <v>0</v>
      </c>
      <c r="AI683" s="411">
        <f t="shared" ref="AI683" si="2022">AI682</f>
        <v>0</v>
      </c>
      <c r="AJ683" s="411">
        <f t="shared" ref="AJ683" si="2023">AJ682</f>
        <v>0</v>
      </c>
      <c r="AK683" s="411">
        <f t="shared" ref="AK683" si="2024">AK682</f>
        <v>0</v>
      </c>
      <c r="AL683" s="411">
        <f t="shared" ref="AL683" si="2025">AL682</f>
        <v>0</v>
      </c>
      <c r="AM683" s="306"/>
    </row>
    <row r="684" spans="1:39" outlineLevel="1">
      <c r="A684" s="532"/>
      <c r="B684" s="294"/>
      <c r="C684" s="291"/>
      <c r="D684" s="291"/>
      <c r="E684" s="291"/>
      <c r="F684" s="291"/>
      <c r="G684" s="291"/>
      <c r="H684" s="291"/>
      <c r="I684" s="291"/>
      <c r="J684" s="291"/>
      <c r="K684" s="291"/>
      <c r="L684" s="291"/>
      <c r="M684" s="291"/>
      <c r="N684" s="291"/>
      <c r="O684" s="291"/>
      <c r="P684" s="291"/>
      <c r="Q684" s="291"/>
      <c r="R684" s="291"/>
      <c r="S684" s="291"/>
      <c r="T684" s="291"/>
      <c r="U684" s="291"/>
      <c r="V684" s="291"/>
      <c r="W684" s="291"/>
      <c r="X684" s="291"/>
      <c r="Y684" s="412"/>
      <c r="Z684" s="425"/>
      <c r="AA684" s="425"/>
      <c r="AB684" s="425"/>
      <c r="AC684" s="425"/>
      <c r="AD684" s="425"/>
      <c r="AE684" s="425"/>
      <c r="AF684" s="425"/>
      <c r="AG684" s="425"/>
      <c r="AH684" s="425"/>
      <c r="AI684" s="425"/>
      <c r="AJ684" s="425"/>
      <c r="AK684" s="425"/>
      <c r="AL684" s="425"/>
      <c r="AM684" s="306"/>
    </row>
    <row r="685" spans="1:39" ht="30" outlineLevel="1">
      <c r="A685" s="532">
        <v>31</v>
      </c>
      <c r="B685" s="428" t="s">
        <v>123</v>
      </c>
      <c r="C685" s="291" t="s">
        <v>25</v>
      </c>
      <c r="D685" s="295"/>
      <c r="E685" s="295"/>
      <c r="F685" s="295"/>
      <c r="G685" s="295"/>
      <c r="H685" s="295"/>
      <c r="I685" s="295"/>
      <c r="J685" s="295"/>
      <c r="K685" s="295"/>
      <c r="L685" s="295"/>
      <c r="M685" s="295"/>
      <c r="N685" s="295">
        <v>12</v>
      </c>
      <c r="O685" s="295"/>
      <c r="P685" s="295"/>
      <c r="Q685" s="295"/>
      <c r="R685" s="295"/>
      <c r="S685" s="295"/>
      <c r="T685" s="295"/>
      <c r="U685" s="295"/>
      <c r="V685" s="295"/>
      <c r="W685" s="295"/>
      <c r="X685" s="295"/>
      <c r="Y685" s="426"/>
      <c r="Z685" s="410"/>
      <c r="AA685" s="410"/>
      <c r="AB685" s="410"/>
      <c r="AC685" s="410"/>
      <c r="AD685" s="410"/>
      <c r="AE685" s="410"/>
      <c r="AF685" s="415"/>
      <c r="AG685" s="415"/>
      <c r="AH685" s="415"/>
      <c r="AI685" s="415"/>
      <c r="AJ685" s="415"/>
      <c r="AK685" s="415"/>
      <c r="AL685" s="415"/>
      <c r="AM685" s="296">
        <f>SUM(Y685:AL685)</f>
        <v>0</v>
      </c>
    </row>
    <row r="686" spans="1:39" outlineLevel="1">
      <c r="A686" s="532"/>
      <c r="B686" s="294" t="s">
        <v>310</v>
      </c>
      <c r="C686" s="291" t="s">
        <v>163</v>
      </c>
      <c r="D686" s="295"/>
      <c r="E686" s="295"/>
      <c r="F686" s="295"/>
      <c r="G686" s="295"/>
      <c r="H686" s="295"/>
      <c r="I686" s="295"/>
      <c r="J686" s="295"/>
      <c r="K686" s="295"/>
      <c r="L686" s="295"/>
      <c r="M686" s="295"/>
      <c r="N686" s="295">
        <f>N685</f>
        <v>12</v>
      </c>
      <c r="O686" s="295"/>
      <c r="P686" s="295"/>
      <c r="Q686" s="295"/>
      <c r="R686" s="295"/>
      <c r="S686" s="295"/>
      <c r="T686" s="295"/>
      <c r="U686" s="295"/>
      <c r="V686" s="295"/>
      <c r="W686" s="295"/>
      <c r="X686" s="295"/>
      <c r="Y686" s="411">
        <f>Y685</f>
        <v>0</v>
      </c>
      <c r="Z686" s="411">
        <f t="shared" ref="Z686" si="2026">Z685</f>
        <v>0</v>
      </c>
      <c r="AA686" s="411">
        <f t="shared" ref="AA686" si="2027">AA685</f>
        <v>0</v>
      </c>
      <c r="AB686" s="411">
        <f t="shared" ref="AB686" si="2028">AB685</f>
        <v>0</v>
      </c>
      <c r="AC686" s="411">
        <f t="shared" ref="AC686" si="2029">AC685</f>
        <v>0</v>
      </c>
      <c r="AD686" s="411">
        <f t="shared" ref="AD686" si="2030">AD685</f>
        <v>0</v>
      </c>
      <c r="AE686" s="411">
        <f t="shared" ref="AE686" si="2031">AE685</f>
        <v>0</v>
      </c>
      <c r="AF686" s="411">
        <f t="shared" ref="AF686" si="2032">AF685</f>
        <v>0</v>
      </c>
      <c r="AG686" s="411">
        <f t="shared" ref="AG686" si="2033">AG685</f>
        <v>0</v>
      </c>
      <c r="AH686" s="411">
        <f t="shared" ref="AH686" si="2034">AH685</f>
        <v>0</v>
      </c>
      <c r="AI686" s="411">
        <f t="shared" ref="AI686" si="2035">AI685</f>
        <v>0</v>
      </c>
      <c r="AJ686" s="411">
        <f t="shared" ref="AJ686" si="2036">AJ685</f>
        <v>0</v>
      </c>
      <c r="AK686" s="411">
        <f t="shared" ref="AK686" si="2037">AK685</f>
        <v>0</v>
      </c>
      <c r="AL686" s="411">
        <f t="shared" ref="AL686" si="2038">AL685</f>
        <v>0</v>
      </c>
      <c r="AM686" s="306"/>
    </row>
    <row r="687" spans="1:39" outlineLevel="1">
      <c r="A687" s="532"/>
      <c r="B687" s="428"/>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412"/>
      <c r="Z687" s="425"/>
      <c r="AA687" s="425"/>
      <c r="AB687" s="425"/>
      <c r="AC687" s="425"/>
      <c r="AD687" s="425"/>
      <c r="AE687" s="425"/>
      <c r="AF687" s="425"/>
      <c r="AG687" s="425"/>
      <c r="AH687" s="425"/>
      <c r="AI687" s="425"/>
      <c r="AJ687" s="425"/>
      <c r="AK687" s="425"/>
      <c r="AL687" s="425"/>
      <c r="AM687" s="306"/>
    </row>
    <row r="688" spans="1:39" ht="30" outlineLevel="1">
      <c r="A688" s="532">
        <v>32</v>
      </c>
      <c r="B688" s="428" t="s">
        <v>124</v>
      </c>
      <c r="C688" s="291" t="s">
        <v>25</v>
      </c>
      <c r="D688" s="295"/>
      <c r="E688" s="295"/>
      <c r="F688" s="295"/>
      <c r="G688" s="295"/>
      <c r="H688" s="295"/>
      <c r="I688" s="295"/>
      <c r="J688" s="295"/>
      <c r="K688" s="295"/>
      <c r="L688" s="295"/>
      <c r="M688" s="295"/>
      <c r="N688" s="295">
        <v>12</v>
      </c>
      <c r="O688" s="295"/>
      <c r="P688" s="295"/>
      <c r="Q688" s="295"/>
      <c r="R688" s="295"/>
      <c r="S688" s="295"/>
      <c r="T688" s="295"/>
      <c r="U688" s="295"/>
      <c r="V688" s="295"/>
      <c r="W688" s="295"/>
      <c r="X688" s="295"/>
      <c r="Y688" s="426"/>
      <c r="Z688" s="410"/>
      <c r="AA688" s="410"/>
      <c r="AB688" s="410"/>
      <c r="AC688" s="410"/>
      <c r="AD688" s="410"/>
      <c r="AE688" s="410"/>
      <c r="AF688" s="415"/>
      <c r="AG688" s="415"/>
      <c r="AH688" s="415"/>
      <c r="AI688" s="415"/>
      <c r="AJ688" s="415"/>
      <c r="AK688" s="415"/>
      <c r="AL688" s="415"/>
      <c r="AM688" s="296">
        <f>SUM(Y688:AL688)</f>
        <v>0</v>
      </c>
    </row>
    <row r="689" spans="1:39" outlineLevel="1">
      <c r="A689" s="532"/>
      <c r="B689" s="294" t="s">
        <v>310</v>
      </c>
      <c r="C689" s="291" t="s">
        <v>163</v>
      </c>
      <c r="D689" s="295"/>
      <c r="E689" s="295"/>
      <c r="F689" s="295"/>
      <c r="G689" s="295"/>
      <c r="H689" s="295"/>
      <c r="I689" s="295"/>
      <c r="J689" s="295"/>
      <c r="K689" s="295"/>
      <c r="L689" s="295"/>
      <c r="M689" s="295"/>
      <c r="N689" s="295">
        <f>N688</f>
        <v>12</v>
      </c>
      <c r="O689" s="295"/>
      <c r="P689" s="295"/>
      <c r="Q689" s="295"/>
      <c r="R689" s="295"/>
      <c r="S689" s="295"/>
      <c r="T689" s="295"/>
      <c r="U689" s="295"/>
      <c r="V689" s="295"/>
      <c r="W689" s="295"/>
      <c r="X689" s="295"/>
      <c r="Y689" s="411">
        <f>Y688</f>
        <v>0</v>
      </c>
      <c r="Z689" s="411">
        <f t="shared" ref="Z689" si="2039">Z688</f>
        <v>0</v>
      </c>
      <c r="AA689" s="411">
        <f t="shared" ref="AA689" si="2040">AA688</f>
        <v>0</v>
      </c>
      <c r="AB689" s="411">
        <f t="shared" ref="AB689" si="2041">AB688</f>
        <v>0</v>
      </c>
      <c r="AC689" s="411">
        <f t="shared" ref="AC689" si="2042">AC688</f>
        <v>0</v>
      </c>
      <c r="AD689" s="411">
        <f t="shared" ref="AD689" si="2043">AD688</f>
        <v>0</v>
      </c>
      <c r="AE689" s="411">
        <f t="shared" ref="AE689" si="2044">AE688</f>
        <v>0</v>
      </c>
      <c r="AF689" s="411">
        <f t="shared" ref="AF689" si="2045">AF688</f>
        <v>0</v>
      </c>
      <c r="AG689" s="411">
        <f t="shared" ref="AG689" si="2046">AG688</f>
        <v>0</v>
      </c>
      <c r="AH689" s="411">
        <f t="shared" ref="AH689" si="2047">AH688</f>
        <v>0</v>
      </c>
      <c r="AI689" s="411">
        <f t="shared" ref="AI689" si="2048">AI688</f>
        <v>0</v>
      </c>
      <c r="AJ689" s="411">
        <f t="shared" ref="AJ689" si="2049">AJ688</f>
        <v>0</v>
      </c>
      <c r="AK689" s="411">
        <f t="shared" ref="AK689" si="2050">AK688</f>
        <v>0</v>
      </c>
      <c r="AL689" s="411">
        <f t="shared" ref="AL689" si="2051">AL688</f>
        <v>0</v>
      </c>
      <c r="AM689" s="306"/>
    </row>
    <row r="690" spans="1:39" outlineLevel="1">
      <c r="A690" s="532"/>
      <c r="B690" s="428"/>
      <c r="C690" s="291"/>
      <c r="D690" s="291"/>
      <c r="E690" s="291"/>
      <c r="F690" s="291"/>
      <c r="G690" s="291"/>
      <c r="H690" s="291"/>
      <c r="I690" s="291"/>
      <c r="J690" s="291"/>
      <c r="K690" s="291"/>
      <c r="L690" s="291"/>
      <c r="M690" s="291"/>
      <c r="N690" s="291"/>
      <c r="O690" s="291"/>
      <c r="P690" s="291"/>
      <c r="Q690" s="291"/>
      <c r="R690" s="291"/>
      <c r="S690" s="291"/>
      <c r="T690" s="291"/>
      <c r="U690" s="291"/>
      <c r="V690" s="291"/>
      <c r="W690" s="291"/>
      <c r="X690" s="291"/>
      <c r="Y690" s="412"/>
      <c r="Z690" s="425"/>
      <c r="AA690" s="425"/>
      <c r="AB690" s="425"/>
      <c r="AC690" s="425"/>
      <c r="AD690" s="425"/>
      <c r="AE690" s="425"/>
      <c r="AF690" s="425"/>
      <c r="AG690" s="425"/>
      <c r="AH690" s="425"/>
      <c r="AI690" s="425"/>
      <c r="AJ690" s="425"/>
      <c r="AK690" s="425"/>
      <c r="AL690" s="425"/>
      <c r="AM690" s="306"/>
    </row>
    <row r="691" spans="1:39" ht="15.75" outlineLevel="1">
      <c r="A691" s="532"/>
      <c r="B691" s="288" t="s">
        <v>500</v>
      </c>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outlineLevel="1">
      <c r="A692" s="532">
        <v>33</v>
      </c>
      <c r="B692" s="428" t="s">
        <v>125</v>
      </c>
      <c r="C692" s="291" t="s">
        <v>25</v>
      </c>
      <c r="D692" s="295">
        <f>'7.  Persistence Report'!AX131</f>
        <v>95868</v>
      </c>
      <c r="E692" s="295">
        <f>'7.  Persistence Report'!AY131</f>
        <v>95868</v>
      </c>
      <c r="F692" s="295">
        <f>'7.  Persistence Report'!AZ131</f>
        <v>95868</v>
      </c>
      <c r="G692" s="295">
        <f>'7.  Persistence Report'!BA131</f>
        <v>95868</v>
      </c>
      <c r="H692" s="295">
        <f>'7.  Persistence Report'!BB131</f>
        <v>95868</v>
      </c>
      <c r="I692" s="295">
        <f>'7.  Persistence Report'!BC131</f>
        <v>0</v>
      </c>
      <c r="J692" s="295">
        <f>'7.  Persistence Report'!BD131</f>
        <v>0</v>
      </c>
      <c r="K692" s="295">
        <f>'7.  Persistence Report'!BE131</f>
        <v>0</v>
      </c>
      <c r="L692" s="295">
        <f>'7.  Persistence Report'!BF131</f>
        <v>0</v>
      </c>
      <c r="M692" s="295">
        <f>'7.  Persistence Report'!BG131</f>
        <v>0</v>
      </c>
      <c r="N692" s="295">
        <v>0</v>
      </c>
      <c r="O692" s="295">
        <f>'7.  Persistence Report'!S131</f>
        <v>13.481128997495054</v>
      </c>
      <c r="P692" s="295">
        <f>'7.  Persistence Report'!T131</f>
        <v>13.481128997495054</v>
      </c>
      <c r="Q692" s="295">
        <f>'7.  Persistence Report'!U131</f>
        <v>13.481128997495054</v>
      </c>
      <c r="R692" s="295">
        <f>'7.  Persistence Report'!V131</f>
        <v>13.481128997495054</v>
      </c>
      <c r="S692" s="295">
        <f>'7.  Persistence Report'!W131</f>
        <v>13.481128997495054</v>
      </c>
      <c r="T692" s="295">
        <f>'7.  Persistence Report'!X131</f>
        <v>0</v>
      </c>
      <c r="U692" s="295">
        <f>'7.  Persistence Report'!Y131</f>
        <v>0</v>
      </c>
      <c r="V692" s="295">
        <f>'7.  Persistence Report'!Z131</f>
        <v>0</v>
      </c>
      <c r="W692" s="295">
        <f>'7.  Persistence Report'!AA131</f>
        <v>0</v>
      </c>
      <c r="X692" s="295">
        <f>'7.  Persistence Report'!AB131</f>
        <v>0</v>
      </c>
      <c r="Y692" s="426"/>
      <c r="Z692" s="410">
        <f>'3-a.  Rate Class Allocations'!G54</f>
        <v>1</v>
      </c>
      <c r="AA692" s="410">
        <f>'3-a.  Rate Class Allocations'!H54</f>
        <v>0</v>
      </c>
      <c r="AB692" s="410"/>
      <c r="AC692" s="410"/>
      <c r="AD692" s="410"/>
      <c r="AE692" s="410"/>
      <c r="AF692" s="415"/>
      <c r="AG692" s="415"/>
      <c r="AH692" s="415"/>
      <c r="AI692" s="415"/>
      <c r="AJ692" s="415"/>
      <c r="AK692" s="415"/>
      <c r="AL692" s="415"/>
      <c r="AM692" s="296">
        <f>SUM(Y692:AL692)</f>
        <v>1</v>
      </c>
    </row>
    <row r="693" spans="1:39" outlineLevel="1">
      <c r="A693" s="532"/>
      <c r="B693" s="294" t="s">
        <v>310</v>
      </c>
      <c r="C693" s="291" t="s">
        <v>163</v>
      </c>
      <c r="D693" s="295"/>
      <c r="E693" s="295"/>
      <c r="F693" s="295"/>
      <c r="G693" s="295"/>
      <c r="H693" s="295"/>
      <c r="I693" s="295"/>
      <c r="J693" s="295"/>
      <c r="K693" s="295"/>
      <c r="L693" s="295"/>
      <c r="M693" s="295"/>
      <c r="N693" s="295">
        <f>N692</f>
        <v>0</v>
      </c>
      <c r="O693" s="295"/>
      <c r="P693" s="295"/>
      <c r="Q693" s="295"/>
      <c r="R693" s="295"/>
      <c r="S693" s="295"/>
      <c r="T693" s="295"/>
      <c r="U693" s="295"/>
      <c r="V693" s="295"/>
      <c r="W693" s="295"/>
      <c r="X693" s="295"/>
      <c r="Y693" s="411">
        <f>Y692</f>
        <v>0</v>
      </c>
      <c r="Z693" s="411">
        <f t="shared" ref="Z693" si="2052">Z692</f>
        <v>1</v>
      </c>
      <c r="AA693" s="411">
        <f t="shared" ref="AA693" si="2053">AA692</f>
        <v>0</v>
      </c>
      <c r="AB693" s="411">
        <f t="shared" ref="AB693" si="2054">AB692</f>
        <v>0</v>
      </c>
      <c r="AC693" s="411">
        <f t="shared" ref="AC693" si="2055">AC692</f>
        <v>0</v>
      </c>
      <c r="AD693" s="411">
        <f t="shared" ref="AD693" si="2056">AD692</f>
        <v>0</v>
      </c>
      <c r="AE693" s="411">
        <f t="shared" ref="AE693" si="2057">AE692</f>
        <v>0</v>
      </c>
      <c r="AF693" s="411">
        <f t="shared" ref="AF693" si="2058">AF692</f>
        <v>0</v>
      </c>
      <c r="AG693" s="411">
        <f t="shared" ref="AG693" si="2059">AG692</f>
        <v>0</v>
      </c>
      <c r="AH693" s="411">
        <f t="shared" ref="AH693" si="2060">AH692</f>
        <v>0</v>
      </c>
      <c r="AI693" s="411">
        <f t="shared" ref="AI693" si="2061">AI692</f>
        <v>0</v>
      </c>
      <c r="AJ693" s="411">
        <f t="shared" ref="AJ693" si="2062">AJ692</f>
        <v>0</v>
      </c>
      <c r="AK693" s="411">
        <f t="shared" ref="AK693" si="2063">AK692</f>
        <v>0</v>
      </c>
      <c r="AL693" s="411">
        <f t="shared" ref="AL693" si="2064">AL692</f>
        <v>0</v>
      </c>
      <c r="AM693" s="306"/>
    </row>
    <row r="694" spans="1:39" outlineLevel="1">
      <c r="A694" s="532"/>
      <c r="B694" s="428"/>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412"/>
      <c r="Z694" s="425"/>
      <c r="AA694" s="425"/>
      <c r="AB694" s="425"/>
      <c r="AC694" s="425"/>
      <c r="AD694" s="425"/>
      <c r="AE694" s="425"/>
      <c r="AF694" s="425"/>
      <c r="AG694" s="425"/>
      <c r="AH694" s="425"/>
      <c r="AI694" s="425"/>
      <c r="AJ694" s="425"/>
      <c r="AK694" s="425"/>
      <c r="AL694" s="425"/>
      <c r="AM694" s="306"/>
    </row>
    <row r="695" spans="1:39" outlineLevel="1">
      <c r="A695" s="532">
        <v>34</v>
      </c>
      <c r="B695" s="428" t="s">
        <v>126</v>
      </c>
      <c r="C695" s="291" t="s">
        <v>25</v>
      </c>
      <c r="D695" s="295"/>
      <c r="E695" s="295"/>
      <c r="F695" s="295"/>
      <c r="G695" s="295"/>
      <c r="H695" s="295"/>
      <c r="I695" s="295"/>
      <c r="J695" s="295"/>
      <c r="K695" s="295"/>
      <c r="L695" s="295"/>
      <c r="M695" s="295"/>
      <c r="N695" s="295">
        <v>0</v>
      </c>
      <c r="O695" s="295"/>
      <c r="P695" s="295"/>
      <c r="Q695" s="295"/>
      <c r="R695" s="295"/>
      <c r="S695" s="295"/>
      <c r="T695" s="295"/>
      <c r="U695" s="295"/>
      <c r="V695" s="295"/>
      <c r="W695" s="295"/>
      <c r="X695" s="295"/>
      <c r="Y695" s="426"/>
      <c r="Z695" s="410"/>
      <c r="AA695" s="410"/>
      <c r="AB695" s="410"/>
      <c r="AC695" s="410"/>
      <c r="AD695" s="410"/>
      <c r="AE695" s="410"/>
      <c r="AF695" s="415"/>
      <c r="AG695" s="415"/>
      <c r="AH695" s="415"/>
      <c r="AI695" s="415"/>
      <c r="AJ695" s="415"/>
      <c r="AK695" s="415"/>
      <c r="AL695" s="415"/>
      <c r="AM695" s="296">
        <f>SUM(Y695:AL695)</f>
        <v>0</v>
      </c>
    </row>
    <row r="696" spans="1:39" outlineLevel="1">
      <c r="A696" s="532"/>
      <c r="B696" s="294" t="s">
        <v>310</v>
      </c>
      <c r="C696" s="291" t="s">
        <v>163</v>
      </c>
      <c r="D696" s="295"/>
      <c r="E696" s="295"/>
      <c r="F696" s="295"/>
      <c r="G696" s="295"/>
      <c r="H696" s="295"/>
      <c r="I696" s="295"/>
      <c r="J696" s="295"/>
      <c r="K696" s="295"/>
      <c r="L696" s="295"/>
      <c r="M696" s="295"/>
      <c r="N696" s="295">
        <f>N695</f>
        <v>0</v>
      </c>
      <c r="O696" s="295"/>
      <c r="P696" s="295"/>
      <c r="Q696" s="295"/>
      <c r="R696" s="295"/>
      <c r="S696" s="295"/>
      <c r="T696" s="295"/>
      <c r="U696" s="295"/>
      <c r="V696" s="295"/>
      <c r="W696" s="295"/>
      <c r="X696" s="295"/>
      <c r="Y696" s="411">
        <f>Y695</f>
        <v>0</v>
      </c>
      <c r="Z696" s="411">
        <f t="shared" ref="Z696" si="2065">Z695</f>
        <v>0</v>
      </c>
      <c r="AA696" s="411">
        <f t="shared" ref="AA696" si="2066">AA695</f>
        <v>0</v>
      </c>
      <c r="AB696" s="411">
        <f t="shared" ref="AB696" si="2067">AB695</f>
        <v>0</v>
      </c>
      <c r="AC696" s="411">
        <f t="shared" ref="AC696" si="2068">AC695</f>
        <v>0</v>
      </c>
      <c r="AD696" s="411">
        <f t="shared" ref="AD696" si="2069">AD695</f>
        <v>0</v>
      </c>
      <c r="AE696" s="411">
        <f t="shared" ref="AE696" si="2070">AE695</f>
        <v>0</v>
      </c>
      <c r="AF696" s="411">
        <f t="shared" ref="AF696" si="2071">AF695</f>
        <v>0</v>
      </c>
      <c r="AG696" s="411">
        <f t="shared" ref="AG696" si="2072">AG695</f>
        <v>0</v>
      </c>
      <c r="AH696" s="411">
        <f t="shared" ref="AH696" si="2073">AH695</f>
        <v>0</v>
      </c>
      <c r="AI696" s="411">
        <f t="shared" ref="AI696" si="2074">AI695</f>
        <v>0</v>
      </c>
      <c r="AJ696" s="411">
        <f t="shared" ref="AJ696" si="2075">AJ695</f>
        <v>0</v>
      </c>
      <c r="AK696" s="411">
        <f t="shared" ref="AK696" si="2076">AK695</f>
        <v>0</v>
      </c>
      <c r="AL696" s="411">
        <f t="shared" ref="AL696" si="2077">AL695</f>
        <v>0</v>
      </c>
      <c r="AM696" s="306"/>
    </row>
    <row r="697" spans="1:39" outlineLevel="1">
      <c r="A697" s="532"/>
      <c r="B697" s="428"/>
      <c r="C697" s="291"/>
      <c r="D697" s="291"/>
      <c r="E697" s="291"/>
      <c r="F697" s="291"/>
      <c r="G697" s="291"/>
      <c r="H697" s="291"/>
      <c r="I697" s="291"/>
      <c r="J697" s="291"/>
      <c r="K697" s="291"/>
      <c r="L697" s="291"/>
      <c r="M697" s="291"/>
      <c r="N697" s="291"/>
      <c r="O697" s="291"/>
      <c r="P697" s="291"/>
      <c r="Q697" s="291"/>
      <c r="R697" s="291"/>
      <c r="S697" s="291"/>
      <c r="T697" s="291"/>
      <c r="U697" s="291"/>
      <c r="V697" s="291"/>
      <c r="W697" s="291"/>
      <c r="X697" s="291"/>
      <c r="Y697" s="412"/>
      <c r="Z697" s="425"/>
      <c r="AA697" s="425"/>
      <c r="AB697" s="425"/>
      <c r="AC697" s="425"/>
      <c r="AD697" s="425"/>
      <c r="AE697" s="425"/>
      <c r="AF697" s="425"/>
      <c r="AG697" s="425"/>
      <c r="AH697" s="425"/>
      <c r="AI697" s="425"/>
      <c r="AJ697" s="425"/>
      <c r="AK697" s="425"/>
      <c r="AL697" s="425"/>
      <c r="AM697" s="306"/>
    </row>
    <row r="698" spans="1:39" outlineLevel="1">
      <c r="A698" s="532">
        <v>35</v>
      </c>
      <c r="B698" s="428" t="s">
        <v>127</v>
      </c>
      <c r="C698" s="291" t="s">
        <v>25</v>
      </c>
      <c r="D698" s="295"/>
      <c r="E698" s="295"/>
      <c r="F698" s="295"/>
      <c r="G698" s="295"/>
      <c r="H698" s="295"/>
      <c r="I698" s="295"/>
      <c r="J698" s="295"/>
      <c r="K698" s="295"/>
      <c r="L698" s="295"/>
      <c r="M698" s="295"/>
      <c r="N698" s="295">
        <v>0</v>
      </c>
      <c r="O698" s="295"/>
      <c r="P698" s="295"/>
      <c r="Q698" s="295"/>
      <c r="R698" s="295"/>
      <c r="S698" s="295"/>
      <c r="T698" s="295"/>
      <c r="U698" s="295"/>
      <c r="V698" s="295"/>
      <c r="W698" s="295"/>
      <c r="X698" s="295"/>
      <c r="Y698" s="426"/>
      <c r="Z698" s="410"/>
      <c r="AA698" s="410"/>
      <c r="AB698" s="410"/>
      <c r="AC698" s="410"/>
      <c r="AD698" s="410"/>
      <c r="AE698" s="410"/>
      <c r="AF698" s="415"/>
      <c r="AG698" s="415"/>
      <c r="AH698" s="415"/>
      <c r="AI698" s="415"/>
      <c r="AJ698" s="415"/>
      <c r="AK698" s="415"/>
      <c r="AL698" s="415"/>
      <c r="AM698" s="296">
        <f>SUM(Y698:AL698)</f>
        <v>0</v>
      </c>
    </row>
    <row r="699" spans="1:39" outlineLevel="1">
      <c r="A699" s="532"/>
      <c r="B699" s="294" t="s">
        <v>310</v>
      </c>
      <c r="C699" s="291" t="s">
        <v>163</v>
      </c>
      <c r="D699" s="295"/>
      <c r="E699" s="295"/>
      <c r="F699" s="295"/>
      <c r="G699" s="295"/>
      <c r="H699" s="295"/>
      <c r="I699" s="295"/>
      <c r="J699" s="295"/>
      <c r="K699" s="295"/>
      <c r="L699" s="295"/>
      <c r="M699" s="295"/>
      <c r="N699" s="295">
        <f>N698</f>
        <v>0</v>
      </c>
      <c r="O699" s="295"/>
      <c r="P699" s="295"/>
      <c r="Q699" s="295"/>
      <c r="R699" s="295"/>
      <c r="S699" s="295"/>
      <c r="T699" s="295"/>
      <c r="U699" s="295"/>
      <c r="V699" s="295"/>
      <c r="W699" s="295"/>
      <c r="X699" s="295"/>
      <c r="Y699" s="411">
        <f>Y698</f>
        <v>0</v>
      </c>
      <c r="Z699" s="411">
        <f t="shared" ref="Z699" si="2078">Z698</f>
        <v>0</v>
      </c>
      <c r="AA699" s="411">
        <f t="shared" ref="AA699" si="2079">AA698</f>
        <v>0</v>
      </c>
      <c r="AB699" s="411">
        <f t="shared" ref="AB699" si="2080">AB698</f>
        <v>0</v>
      </c>
      <c r="AC699" s="411">
        <f t="shared" ref="AC699" si="2081">AC698</f>
        <v>0</v>
      </c>
      <c r="AD699" s="411">
        <f t="shared" ref="AD699" si="2082">AD698</f>
        <v>0</v>
      </c>
      <c r="AE699" s="411">
        <f t="shared" ref="AE699" si="2083">AE698</f>
        <v>0</v>
      </c>
      <c r="AF699" s="411">
        <f t="shared" ref="AF699" si="2084">AF698</f>
        <v>0</v>
      </c>
      <c r="AG699" s="411">
        <f t="shared" ref="AG699" si="2085">AG698</f>
        <v>0</v>
      </c>
      <c r="AH699" s="411">
        <f t="shared" ref="AH699" si="2086">AH698</f>
        <v>0</v>
      </c>
      <c r="AI699" s="411">
        <f t="shared" ref="AI699" si="2087">AI698</f>
        <v>0</v>
      </c>
      <c r="AJ699" s="411">
        <f t="shared" ref="AJ699" si="2088">AJ698</f>
        <v>0</v>
      </c>
      <c r="AK699" s="411">
        <f t="shared" ref="AK699" si="2089">AK698</f>
        <v>0</v>
      </c>
      <c r="AL699" s="411">
        <f t="shared" ref="AL699" si="2090">AL698</f>
        <v>0</v>
      </c>
      <c r="AM699" s="306"/>
    </row>
    <row r="700" spans="1:39" outlineLevel="1">
      <c r="A700" s="532"/>
      <c r="B700" s="43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412"/>
      <c r="Z700" s="425"/>
      <c r="AA700" s="425"/>
      <c r="AB700" s="425"/>
      <c r="AC700" s="425"/>
      <c r="AD700" s="425"/>
      <c r="AE700" s="425"/>
      <c r="AF700" s="425"/>
      <c r="AG700" s="425"/>
      <c r="AH700" s="425"/>
      <c r="AI700" s="425"/>
      <c r="AJ700" s="425"/>
      <c r="AK700" s="425"/>
      <c r="AL700" s="425"/>
      <c r="AM700" s="306"/>
    </row>
    <row r="701" spans="1:39" ht="15.75" outlineLevel="1">
      <c r="A701" s="532"/>
      <c r="B701" s="288" t="s">
        <v>501</v>
      </c>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outlineLevel="1">
      <c r="A702" s="532">
        <v>36</v>
      </c>
      <c r="B702" s="766" t="s">
        <v>804</v>
      </c>
      <c r="C702" s="291" t="s">
        <v>25</v>
      </c>
      <c r="D702" s="295">
        <f>'7.  Persistence Report'!AX128</f>
        <v>344173</v>
      </c>
      <c r="E702" s="295">
        <f>'7.  Persistence Report'!AY128</f>
        <v>342758.5</v>
      </c>
      <c r="F702" s="295">
        <f>'7.  Persistence Report'!AZ128</f>
        <v>341344</v>
      </c>
      <c r="G702" s="295">
        <f>'7.  Persistence Report'!BA128</f>
        <v>339929.5</v>
      </c>
      <c r="H702" s="295">
        <f>'7.  Persistence Report'!BB128</f>
        <v>338515</v>
      </c>
      <c r="I702" s="295">
        <f>'7.  Persistence Report'!BC128</f>
        <v>0</v>
      </c>
      <c r="J702" s="295">
        <f>'7.  Persistence Report'!BD128</f>
        <v>0</v>
      </c>
      <c r="K702" s="295">
        <f>'7.  Persistence Report'!BE128</f>
        <v>0</v>
      </c>
      <c r="L702" s="295">
        <f>'7.  Persistence Report'!BF128</f>
        <v>0</v>
      </c>
      <c r="M702" s="295">
        <f>'7.  Persistence Report'!BG128</f>
        <v>0</v>
      </c>
      <c r="N702" s="295">
        <v>12</v>
      </c>
      <c r="O702" s="295">
        <f>'7.  Persistence Report'!S128</f>
        <v>0</v>
      </c>
      <c r="P702" s="295">
        <f>'7.  Persistence Report'!T128</f>
        <v>0</v>
      </c>
      <c r="Q702" s="295">
        <f>'7.  Persistence Report'!U128</f>
        <v>0</v>
      </c>
      <c r="R702" s="295">
        <f>'7.  Persistence Report'!V128</f>
        <v>0</v>
      </c>
      <c r="S702" s="295">
        <f>'7.  Persistence Report'!W128</f>
        <v>0</v>
      </c>
      <c r="T702" s="295">
        <f>'7.  Persistence Report'!X128</f>
        <v>0</v>
      </c>
      <c r="U702" s="295">
        <f>'7.  Persistence Report'!Y128</f>
        <v>0</v>
      </c>
      <c r="V702" s="295">
        <f>'7.  Persistence Report'!Z128</f>
        <v>0</v>
      </c>
      <c r="W702" s="295">
        <f>'7.  Persistence Report'!AA128</f>
        <v>0</v>
      </c>
      <c r="X702" s="295">
        <f>'7.  Persistence Report'!AB128</f>
        <v>0</v>
      </c>
      <c r="Y702" s="426">
        <v>1</v>
      </c>
      <c r="Z702" s="410"/>
      <c r="AA702" s="410"/>
      <c r="AB702" s="410"/>
      <c r="AC702" s="410"/>
      <c r="AD702" s="410"/>
      <c r="AE702" s="410"/>
      <c r="AF702" s="415"/>
      <c r="AG702" s="415"/>
      <c r="AH702" s="415"/>
      <c r="AI702" s="415"/>
      <c r="AJ702" s="415"/>
      <c r="AK702" s="415"/>
      <c r="AL702" s="415"/>
      <c r="AM702" s="296">
        <f>SUM(Y702:AL702)</f>
        <v>1</v>
      </c>
    </row>
    <row r="703" spans="1:39" outlineLevel="1">
      <c r="A703" s="532"/>
      <c r="B703" s="294" t="s">
        <v>310</v>
      </c>
      <c r="C703" s="291"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1">
        <f>Y702</f>
        <v>1</v>
      </c>
      <c r="Z703" s="411">
        <f t="shared" ref="Z703" si="2091">Z702</f>
        <v>0</v>
      </c>
      <c r="AA703" s="411">
        <f t="shared" ref="AA703" si="2092">AA702</f>
        <v>0</v>
      </c>
      <c r="AB703" s="411">
        <f t="shared" ref="AB703" si="2093">AB702</f>
        <v>0</v>
      </c>
      <c r="AC703" s="411">
        <f t="shared" ref="AC703" si="2094">AC702</f>
        <v>0</v>
      </c>
      <c r="AD703" s="411">
        <f t="shared" ref="AD703" si="2095">AD702</f>
        <v>0</v>
      </c>
      <c r="AE703" s="411">
        <f t="shared" ref="AE703" si="2096">AE702</f>
        <v>0</v>
      </c>
      <c r="AF703" s="411">
        <f t="shared" ref="AF703" si="2097">AF702</f>
        <v>0</v>
      </c>
      <c r="AG703" s="411">
        <f t="shared" ref="AG703" si="2098">AG702</f>
        <v>0</v>
      </c>
      <c r="AH703" s="411">
        <f t="shared" ref="AH703" si="2099">AH702</f>
        <v>0</v>
      </c>
      <c r="AI703" s="411">
        <f t="shared" ref="AI703" si="2100">AI702</f>
        <v>0</v>
      </c>
      <c r="AJ703" s="411">
        <f t="shared" ref="AJ703" si="2101">AJ702</f>
        <v>0</v>
      </c>
      <c r="AK703" s="411">
        <f t="shared" ref="AK703" si="2102">AK702</f>
        <v>0</v>
      </c>
      <c r="AL703" s="411">
        <f t="shared" ref="AL703" si="2103">AL702</f>
        <v>0</v>
      </c>
      <c r="AM703" s="306"/>
    </row>
    <row r="704" spans="1:39" outlineLevel="1">
      <c r="A704" s="532"/>
      <c r="B704" s="428"/>
      <c r="C704" s="291"/>
      <c r="D704" s="291"/>
      <c r="E704" s="291"/>
      <c r="F704" s="291"/>
      <c r="G704" s="291"/>
      <c r="H704" s="291"/>
      <c r="I704" s="291"/>
      <c r="J704" s="291"/>
      <c r="K704" s="291"/>
      <c r="L704" s="291"/>
      <c r="M704" s="291"/>
      <c r="N704" s="291"/>
      <c r="O704" s="291"/>
      <c r="P704" s="291"/>
      <c r="Q704" s="291"/>
      <c r="R704" s="291"/>
      <c r="S704" s="291"/>
      <c r="T704" s="291"/>
      <c r="U704" s="291"/>
      <c r="V704" s="291"/>
      <c r="W704" s="291"/>
      <c r="X704" s="291"/>
      <c r="Y704" s="412"/>
      <c r="Z704" s="425"/>
      <c r="AA704" s="425"/>
      <c r="AB704" s="425"/>
      <c r="AC704" s="425"/>
      <c r="AD704" s="425"/>
      <c r="AE704" s="425"/>
      <c r="AF704" s="425"/>
      <c r="AG704" s="425"/>
      <c r="AH704" s="425"/>
      <c r="AI704" s="425"/>
      <c r="AJ704" s="425"/>
      <c r="AK704" s="425"/>
      <c r="AL704" s="425"/>
      <c r="AM704" s="306"/>
    </row>
    <row r="705" spans="1:39" ht="30" outlineLevel="1">
      <c r="A705" s="532">
        <v>37</v>
      </c>
      <c r="B705" s="428" t="s">
        <v>129</v>
      </c>
      <c r="C705" s="291"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6"/>
      <c r="Z705" s="410"/>
      <c r="AA705" s="410"/>
      <c r="AB705" s="410"/>
      <c r="AC705" s="410"/>
      <c r="AD705" s="410"/>
      <c r="AE705" s="410"/>
      <c r="AF705" s="415"/>
      <c r="AG705" s="415"/>
      <c r="AH705" s="415"/>
      <c r="AI705" s="415"/>
      <c r="AJ705" s="415"/>
      <c r="AK705" s="415"/>
      <c r="AL705" s="415"/>
      <c r="AM705" s="296">
        <f>SUM(Y705:AL705)</f>
        <v>0</v>
      </c>
    </row>
    <row r="706" spans="1:39" outlineLevel="1">
      <c r="A706" s="532"/>
      <c r="B706" s="294" t="s">
        <v>310</v>
      </c>
      <c r="C706" s="291"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1">
        <f>Y705</f>
        <v>0</v>
      </c>
      <c r="Z706" s="411">
        <f t="shared" ref="Z706" si="2104">Z705</f>
        <v>0</v>
      </c>
      <c r="AA706" s="411">
        <f t="shared" ref="AA706" si="2105">AA705</f>
        <v>0</v>
      </c>
      <c r="AB706" s="411">
        <f t="shared" ref="AB706" si="2106">AB705</f>
        <v>0</v>
      </c>
      <c r="AC706" s="411">
        <f t="shared" ref="AC706" si="2107">AC705</f>
        <v>0</v>
      </c>
      <c r="AD706" s="411">
        <f t="shared" ref="AD706" si="2108">AD705</f>
        <v>0</v>
      </c>
      <c r="AE706" s="411">
        <f t="shared" ref="AE706" si="2109">AE705</f>
        <v>0</v>
      </c>
      <c r="AF706" s="411">
        <f t="shared" ref="AF706" si="2110">AF705</f>
        <v>0</v>
      </c>
      <c r="AG706" s="411">
        <f t="shared" ref="AG706" si="2111">AG705</f>
        <v>0</v>
      </c>
      <c r="AH706" s="411">
        <f t="shared" ref="AH706" si="2112">AH705</f>
        <v>0</v>
      </c>
      <c r="AI706" s="411">
        <f t="shared" ref="AI706" si="2113">AI705</f>
        <v>0</v>
      </c>
      <c r="AJ706" s="411">
        <f t="shared" ref="AJ706" si="2114">AJ705</f>
        <v>0</v>
      </c>
      <c r="AK706" s="411">
        <f t="shared" ref="AK706" si="2115">AK705</f>
        <v>0</v>
      </c>
      <c r="AL706" s="411">
        <f t="shared" ref="AL706" si="2116">AL705</f>
        <v>0</v>
      </c>
      <c r="AM706" s="306"/>
    </row>
    <row r="707" spans="1:39" outlineLevel="1">
      <c r="A707" s="532"/>
      <c r="B707" s="428"/>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412"/>
      <c r="Z707" s="425"/>
      <c r="AA707" s="425"/>
      <c r="AB707" s="425"/>
      <c r="AC707" s="425"/>
      <c r="AD707" s="425"/>
      <c r="AE707" s="425"/>
      <c r="AF707" s="425"/>
      <c r="AG707" s="425"/>
      <c r="AH707" s="425"/>
      <c r="AI707" s="425"/>
      <c r="AJ707" s="425"/>
      <c r="AK707" s="425"/>
      <c r="AL707" s="425"/>
      <c r="AM707" s="306"/>
    </row>
    <row r="708" spans="1:39" outlineLevel="1">
      <c r="A708" s="532">
        <v>38</v>
      </c>
      <c r="B708" s="428" t="s">
        <v>130</v>
      </c>
      <c r="C708" s="291"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6"/>
      <c r="Z708" s="410"/>
      <c r="AA708" s="410"/>
      <c r="AB708" s="410"/>
      <c r="AC708" s="410"/>
      <c r="AD708" s="410"/>
      <c r="AE708" s="410"/>
      <c r="AF708" s="415"/>
      <c r="AG708" s="415"/>
      <c r="AH708" s="415"/>
      <c r="AI708" s="415"/>
      <c r="AJ708" s="415"/>
      <c r="AK708" s="415"/>
      <c r="AL708" s="415"/>
      <c r="AM708" s="296">
        <f>SUM(Y708:AL708)</f>
        <v>0</v>
      </c>
    </row>
    <row r="709" spans="1:39" outlineLevel="1">
      <c r="A709" s="532"/>
      <c r="B709" s="294" t="s">
        <v>310</v>
      </c>
      <c r="C709" s="291"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1">
        <f>Y708</f>
        <v>0</v>
      </c>
      <c r="Z709" s="411">
        <f t="shared" ref="Z709" si="2117">Z708</f>
        <v>0</v>
      </c>
      <c r="AA709" s="411">
        <f t="shared" ref="AA709" si="2118">AA708</f>
        <v>0</v>
      </c>
      <c r="AB709" s="411">
        <f t="shared" ref="AB709" si="2119">AB708</f>
        <v>0</v>
      </c>
      <c r="AC709" s="411">
        <f t="shared" ref="AC709" si="2120">AC708</f>
        <v>0</v>
      </c>
      <c r="AD709" s="411">
        <f t="shared" ref="AD709" si="2121">AD708</f>
        <v>0</v>
      </c>
      <c r="AE709" s="411">
        <f t="shared" ref="AE709" si="2122">AE708</f>
        <v>0</v>
      </c>
      <c r="AF709" s="411">
        <f t="shared" ref="AF709" si="2123">AF708</f>
        <v>0</v>
      </c>
      <c r="AG709" s="411">
        <f t="shared" ref="AG709" si="2124">AG708</f>
        <v>0</v>
      </c>
      <c r="AH709" s="411">
        <f t="shared" ref="AH709" si="2125">AH708</f>
        <v>0</v>
      </c>
      <c r="AI709" s="411">
        <f t="shared" ref="AI709" si="2126">AI708</f>
        <v>0</v>
      </c>
      <c r="AJ709" s="411">
        <f t="shared" ref="AJ709" si="2127">AJ708</f>
        <v>0</v>
      </c>
      <c r="AK709" s="411">
        <f t="shared" ref="AK709" si="2128">AK708</f>
        <v>0</v>
      </c>
      <c r="AL709" s="411">
        <f t="shared" ref="AL709" si="2129">AL708</f>
        <v>0</v>
      </c>
      <c r="AM709" s="306"/>
    </row>
    <row r="710" spans="1:39" outlineLevel="1">
      <c r="A710" s="532"/>
      <c r="B710" s="428"/>
      <c r="C710" s="291"/>
      <c r="D710" s="291"/>
      <c r="E710" s="291"/>
      <c r="F710" s="291"/>
      <c r="G710" s="291"/>
      <c r="H710" s="291"/>
      <c r="I710" s="291"/>
      <c r="J710" s="291"/>
      <c r="K710" s="291"/>
      <c r="L710" s="291"/>
      <c r="M710" s="291"/>
      <c r="N710" s="291"/>
      <c r="O710" s="291"/>
      <c r="P710" s="291"/>
      <c r="Q710" s="291"/>
      <c r="R710" s="291"/>
      <c r="S710" s="291"/>
      <c r="T710" s="291"/>
      <c r="U710" s="291"/>
      <c r="V710" s="291"/>
      <c r="W710" s="291"/>
      <c r="X710" s="291"/>
      <c r="Y710" s="412"/>
      <c r="Z710" s="425"/>
      <c r="AA710" s="425"/>
      <c r="AB710" s="425"/>
      <c r="AC710" s="425"/>
      <c r="AD710" s="425"/>
      <c r="AE710" s="425"/>
      <c r="AF710" s="425"/>
      <c r="AG710" s="425"/>
      <c r="AH710" s="425"/>
      <c r="AI710" s="425"/>
      <c r="AJ710" s="425"/>
      <c r="AK710" s="425"/>
      <c r="AL710" s="425"/>
      <c r="AM710" s="306"/>
    </row>
    <row r="711" spans="1:39" ht="30" outlineLevel="1">
      <c r="A711" s="532">
        <v>39</v>
      </c>
      <c r="B711" s="428" t="s">
        <v>131</v>
      </c>
      <c r="C711" s="291" t="s">
        <v>25</v>
      </c>
      <c r="D711" s="295"/>
      <c r="E711" s="295"/>
      <c r="F711" s="295"/>
      <c r="G711" s="295"/>
      <c r="H711" s="295"/>
      <c r="I711" s="295"/>
      <c r="J711" s="295"/>
      <c r="K711" s="295"/>
      <c r="L711" s="295"/>
      <c r="M711" s="295"/>
      <c r="N711" s="295">
        <v>12</v>
      </c>
      <c r="O711" s="295"/>
      <c r="P711" s="295"/>
      <c r="Q711" s="295"/>
      <c r="R711" s="295"/>
      <c r="S711" s="295"/>
      <c r="T711" s="295"/>
      <c r="U711" s="295"/>
      <c r="V711" s="295"/>
      <c r="W711" s="295"/>
      <c r="X711" s="295"/>
      <c r="Y711" s="426"/>
      <c r="Z711" s="410"/>
      <c r="AA711" s="410"/>
      <c r="AB711" s="410"/>
      <c r="AC711" s="410"/>
      <c r="AD711" s="410"/>
      <c r="AE711" s="410"/>
      <c r="AF711" s="415"/>
      <c r="AG711" s="415"/>
      <c r="AH711" s="415"/>
      <c r="AI711" s="415"/>
      <c r="AJ711" s="415"/>
      <c r="AK711" s="415"/>
      <c r="AL711" s="415"/>
      <c r="AM711" s="296">
        <f>SUM(Y711:AL711)</f>
        <v>0</v>
      </c>
    </row>
    <row r="712" spans="1:39" outlineLevel="1">
      <c r="A712" s="532"/>
      <c r="B712" s="294" t="s">
        <v>310</v>
      </c>
      <c r="C712" s="291" t="s">
        <v>163</v>
      </c>
      <c r="D712" s="295"/>
      <c r="E712" s="295"/>
      <c r="F712" s="295"/>
      <c r="G712" s="295"/>
      <c r="H712" s="295"/>
      <c r="I712" s="295"/>
      <c r="J712" s="295"/>
      <c r="K712" s="295"/>
      <c r="L712" s="295"/>
      <c r="M712" s="295"/>
      <c r="N712" s="295">
        <f>N711</f>
        <v>12</v>
      </c>
      <c r="O712" s="295"/>
      <c r="P712" s="295"/>
      <c r="Q712" s="295"/>
      <c r="R712" s="295"/>
      <c r="S712" s="295"/>
      <c r="T712" s="295"/>
      <c r="U712" s="295"/>
      <c r="V712" s="295"/>
      <c r="W712" s="295"/>
      <c r="X712" s="295"/>
      <c r="Y712" s="411">
        <f>Y711</f>
        <v>0</v>
      </c>
      <c r="Z712" s="411">
        <f t="shared" ref="Z712" si="2130">Z711</f>
        <v>0</v>
      </c>
      <c r="AA712" s="411">
        <f t="shared" ref="AA712" si="2131">AA711</f>
        <v>0</v>
      </c>
      <c r="AB712" s="411">
        <f t="shared" ref="AB712" si="2132">AB711</f>
        <v>0</v>
      </c>
      <c r="AC712" s="411">
        <f t="shared" ref="AC712" si="2133">AC711</f>
        <v>0</v>
      </c>
      <c r="AD712" s="411">
        <f t="shared" ref="AD712" si="2134">AD711</f>
        <v>0</v>
      </c>
      <c r="AE712" s="411">
        <f t="shared" ref="AE712" si="2135">AE711</f>
        <v>0</v>
      </c>
      <c r="AF712" s="411">
        <f t="shared" ref="AF712" si="2136">AF711</f>
        <v>0</v>
      </c>
      <c r="AG712" s="411">
        <f t="shared" ref="AG712" si="2137">AG711</f>
        <v>0</v>
      </c>
      <c r="AH712" s="411">
        <f t="shared" ref="AH712" si="2138">AH711</f>
        <v>0</v>
      </c>
      <c r="AI712" s="411">
        <f t="shared" ref="AI712" si="2139">AI711</f>
        <v>0</v>
      </c>
      <c r="AJ712" s="411">
        <f t="shared" ref="AJ712" si="2140">AJ711</f>
        <v>0</v>
      </c>
      <c r="AK712" s="411">
        <f t="shared" ref="AK712" si="2141">AK711</f>
        <v>0</v>
      </c>
      <c r="AL712" s="411">
        <f t="shared" ref="AL712" si="2142">AL711</f>
        <v>0</v>
      </c>
      <c r="AM712" s="306"/>
    </row>
    <row r="713" spans="1:39" outlineLevel="1">
      <c r="A713" s="532"/>
      <c r="B713" s="428"/>
      <c r="C713" s="291"/>
      <c r="D713" s="291"/>
      <c r="E713" s="291"/>
      <c r="F713" s="291"/>
      <c r="G713" s="291"/>
      <c r="H713" s="291"/>
      <c r="I713" s="291"/>
      <c r="J713" s="291"/>
      <c r="K713" s="291"/>
      <c r="L713" s="291"/>
      <c r="M713" s="291"/>
      <c r="N713" s="291"/>
      <c r="O713" s="291"/>
      <c r="P713" s="291"/>
      <c r="Q713" s="291"/>
      <c r="R713" s="291"/>
      <c r="S713" s="291"/>
      <c r="T713" s="291"/>
      <c r="U713" s="291"/>
      <c r="V713" s="291"/>
      <c r="W713" s="291"/>
      <c r="X713" s="291"/>
      <c r="Y713" s="412"/>
      <c r="Z713" s="425"/>
      <c r="AA713" s="425"/>
      <c r="AB713" s="425"/>
      <c r="AC713" s="425"/>
      <c r="AD713" s="425"/>
      <c r="AE713" s="425"/>
      <c r="AF713" s="425"/>
      <c r="AG713" s="425"/>
      <c r="AH713" s="425"/>
      <c r="AI713" s="425"/>
      <c r="AJ713" s="425"/>
      <c r="AK713" s="425"/>
      <c r="AL713" s="425"/>
      <c r="AM713" s="306"/>
    </row>
    <row r="714" spans="1:39" ht="30" outlineLevel="1">
      <c r="A714" s="532">
        <v>40</v>
      </c>
      <c r="B714" s="428" t="s">
        <v>132</v>
      </c>
      <c r="C714" s="291" t="s">
        <v>25</v>
      </c>
      <c r="D714" s="295"/>
      <c r="E714" s="295"/>
      <c r="F714" s="295"/>
      <c r="G714" s="295"/>
      <c r="H714" s="295"/>
      <c r="I714" s="295"/>
      <c r="J714" s="295"/>
      <c r="K714" s="295"/>
      <c r="L714" s="295"/>
      <c r="M714" s="295"/>
      <c r="N714" s="295">
        <v>12</v>
      </c>
      <c r="O714" s="295"/>
      <c r="P714" s="295"/>
      <c r="Q714" s="295"/>
      <c r="R714" s="295"/>
      <c r="S714" s="295"/>
      <c r="T714" s="295"/>
      <c r="U714" s="295"/>
      <c r="V714" s="295"/>
      <c r="W714" s="295"/>
      <c r="X714" s="295"/>
      <c r="Y714" s="426"/>
      <c r="Z714" s="410"/>
      <c r="AA714" s="410"/>
      <c r="AB714" s="410"/>
      <c r="AC714" s="410"/>
      <c r="AD714" s="410"/>
      <c r="AE714" s="410"/>
      <c r="AF714" s="415"/>
      <c r="AG714" s="415"/>
      <c r="AH714" s="415"/>
      <c r="AI714" s="415"/>
      <c r="AJ714" s="415"/>
      <c r="AK714" s="415"/>
      <c r="AL714" s="415"/>
      <c r="AM714" s="296">
        <f>SUM(Y714:AL714)</f>
        <v>0</v>
      </c>
    </row>
    <row r="715" spans="1:39" outlineLevel="1">
      <c r="A715" s="532"/>
      <c r="B715" s="294" t="s">
        <v>310</v>
      </c>
      <c r="C715" s="291" t="s">
        <v>163</v>
      </c>
      <c r="D715" s="295"/>
      <c r="E715" s="295"/>
      <c r="F715" s="295"/>
      <c r="G715" s="295"/>
      <c r="H715" s="295"/>
      <c r="I715" s="295"/>
      <c r="J715" s="295"/>
      <c r="K715" s="295"/>
      <c r="L715" s="295"/>
      <c r="M715" s="295"/>
      <c r="N715" s="295">
        <f>N714</f>
        <v>12</v>
      </c>
      <c r="O715" s="295"/>
      <c r="P715" s="295"/>
      <c r="Q715" s="295"/>
      <c r="R715" s="295"/>
      <c r="S715" s="295"/>
      <c r="T715" s="295"/>
      <c r="U715" s="295"/>
      <c r="V715" s="295"/>
      <c r="W715" s="295"/>
      <c r="X715" s="295"/>
      <c r="Y715" s="411">
        <f>Y714</f>
        <v>0</v>
      </c>
      <c r="Z715" s="411">
        <f t="shared" ref="Z715" si="2143">Z714</f>
        <v>0</v>
      </c>
      <c r="AA715" s="411">
        <f t="shared" ref="AA715" si="2144">AA714</f>
        <v>0</v>
      </c>
      <c r="AB715" s="411">
        <f t="shared" ref="AB715" si="2145">AB714</f>
        <v>0</v>
      </c>
      <c r="AC715" s="411">
        <f t="shared" ref="AC715" si="2146">AC714</f>
        <v>0</v>
      </c>
      <c r="AD715" s="411">
        <f t="shared" ref="AD715" si="2147">AD714</f>
        <v>0</v>
      </c>
      <c r="AE715" s="411">
        <f t="shared" ref="AE715" si="2148">AE714</f>
        <v>0</v>
      </c>
      <c r="AF715" s="411">
        <f t="shared" ref="AF715" si="2149">AF714</f>
        <v>0</v>
      </c>
      <c r="AG715" s="411">
        <f t="shared" ref="AG715" si="2150">AG714</f>
        <v>0</v>
      </c>
      <c r="AH715" s="411">
        <f t="shared" ref="AH715" si="2151">AH714</f>
        <v>0</v>
      </c>
      <c r="AI715" s="411">
        <f t="shared" ref="AI715" si="2152">AI714</f>
        <v>0</v>
      </c>
      <c r="AJ715" s="411">
        <f t="shared" ref="AJ715" si="2153">AJ714</f>
        <v>0</v>
      </c>
      <c r="AK715" s="411">
        <f t="shared" ref="AK715" si="2154">AK714</f>
        <v>0</v>
      </c>
      <c r="AL715" s="411">
        <f t="shared" ref="AL715" si="2155">AL714</f>
        <v>0</v>
      </c>
      <c r="AM715" s="306"/>
    </row>
    <row r="716" spans="1:39" outlineLevel="1">
      <c r="A716" s="532"/>
      <c r="B716" s="428"/>
      <c r="C716" s="291"/>
      <c r="D716" s="291"/>
      <c r="E716" s="291"/>
      <c r="F716" s="291"/>
      <c r="G716" s="291"/>
      <c r="H716" s="291"/>
      <c r="I716" s="291"/>
      <c r="J716" s="291"/>
      <c r="K716" s="291"/>
      <c r="L716" s="291"/>
      <c r="M716" s="291"/>
      <c r="N716" s="291"/>
      <c r="O716" s="291"/>
      <c r="P716" s="291"/>
      <c r="Q716" s="291"/>
      <c r="R716" s="291"/>
      <c r="S716" s="291"/>
      <c r="T716" s="291"/>
      <c r="U716" s="291"/>
      <c r="V716" s="291"/>
      <c r="W716" s="291"/>
      <c r="X716" s="291"/>
      <c r="Y716" s="412"/>
      <c r="Z716" s="425"/>
      <c r="AA716" s="425"/>
      <c r="AB716" s="425"/>
      <c r="AC716" s="425"/>
      <c r="AD716" s="425"/>
      <c r="AE716" s="425"/>
      <c r="AF716" s="425"/>
      <c r="AG716" s="425"/>
      <c r="AH716" s="425"/>
      <c r="AI716" s="425"/>
      <c r="AJ716" s="425"/>
      <c r="AK716" s="425"/>
      <c r="AL716" s="425"/>
      <c r="AM716" s="306"/>
    </row>
    <row r="717" spans="1:39" ht="45" outlineLevel="1">
      <c r="A717" s="532">
        <v>41</v>
      </c>
      <c r="B717" s="428" t="s">
        <v>133</v>
      </c>
      <c r="C717" s="291" t="s">
        <v>25</v>
      </c>
      <c r="D717" s="295"/>
      <c r="E717" s="295"/>
      <c r="F717" s="295"/>
      <c r="G717" s="295"/>
      <c r="H717" s="295"/>
      <c r="I717" s="295"/>
      <c r="J717" s="295"/>
      <c r="K717" s="295"/>
      <c r="L717" s="295"/>
      <c r="M717" s="295"/>
      <c r="N717" s="295">
        <v>12</v>
      </c>
      <c r="O717" s="295"/>
      <c r="P717" s="295"/>
      <c r="Q717" s="295"/>
      <c r="R717" s="295"/>
      <c r="S717" s="295"/>
      <c r="T717" s="295"/>
      <c r="U717" s="295"/>
      <c r="V717" s="295"/>
      <c r="W717" s="295"/>
      <c r="X717" s="295"/>
      <c r="Y717" s="426"/>
      <c r="Z717" s="410"/>
      <c r="AA717" s="410"/>
      <c r="AB717" s="410"/>
      <c r="AC717" s="410"/>
      <c r="AD717" s="410"/>
      <c r="AE717" s="410"/>
      <c r="AF717" s="415"/>
      <c r="AG717" s="415"/>
      <c r="AH717" s="415"/>
      <c r="AI717" s="415"/>
      <c r="AJ717" s="415"/>
      <c r="AK717" s="415"/>
      <c r="AL717" s="415"/>
      <c r="AM717" s="296">
        <f>SUM(Y717:AL717)</f>
        <v>0</v>
      </c>
    </row>
    <row r="718" spans="1:39" outlineLevel="1">
      <c r="A718" s="532"/>
      <c r="B718" s="294" t="s">
        <v>310</v>
      </c>
      <c r="C718" s="291" t="s">
        <v>163</v>
      </c>
      <c r="D718" s="295"/>
      <c r="E718" s="295"/>
      <c r="F718" s="295"/>
      <c r="G718" s="295"/>
      <c r="H718" s="295"/>
      <c r="I718" s="295"/>
      <c r="J718" s="295"/>
      <c r="K718" s="295"/>
      <c r="L718" s="295"/>
      <c r="M718" s="295"/>
      <c r="N718" s="295">
        <f>N717</f>
        <v>12</v>
      </c>
      <c r="O718" s="295"/>
      <c r="P718" s="295"/>
      <c r="Q718" s="295"/>
      <c r="R718" s="295"/>
      <c r="S718" s="295"/>
      <c r="T718" s="295"/>
      <c r="U718" s="295"/>
      <c r="V718" s="295"/>
      <c r="W718" s="295"/>
      <c r="X718" s="295"/>
      <c r="Y718" s="411">
        <f>Y717</f>
        <v>0</v>
      </c>
      <c r="Z718" s="411">
        <f t="shared" ref="Z718" si="2156">Z717</f>
        <v>0</v>
      </c>
      <c r="AA718" s="411">
        <f t="shared" ref="AA718" si="2157">AA717</f>
        <v>0</v>
      </c>
      <c r="AB718" s="411">
        <f t="shared" ref="AB718" si="2158">AB717</f>
        <v>0</v>
      </c>
      <c r="AC718" s="411">
        <f t="shared" ref="AC718" si="2159">AC717</f>
        <v>0</v>
      </c>
      <c r="AD718" s="411">
        <f t="shared" ref="AD718" si="2160">AD717</f>
        <v>0</v>
      </c>
      <c r="AE718" s="411">
        <f t="shared" ref="AE718" si="2161">AE717</f>
        <v>0</v>
      </c>
      <c r="AF718" s="411">
        <f t="shared" ref="AF718" si="2162">AF717</f>
        <v>0</v>
      </c>
      <c r="AG718" s="411">
        <f t="shared" ref="AG718" si="2163">AG717</f>
        <v>0</v>
      </c>
      <c r="AH718" s="411">
        <f t="shared" ref="AH718" si="2164">AH717</f>
        <v>0</v>
      </c>
      <c r="AI718" s="411">
        <f t="shared" ref="AI718" si="2165">AI717</f>
        <v>0</v>
      </c>
      <c r="AJ718" s="411">
        <f t="shared" ref="AJ718" si="2166">AJ717</f>
        <v>0</v>
      </c>
      <c r="AK718" s="411">
        <f t="shared" ref="AK718" si="2167">AK717</f>
        <v>0</v>
      </c>
      <c r="AL718" s="411">
        <f t="shared" ref="AL718" si="2168">AL717</f>
        <v>0</v>
      </c>
      <c r="AM718" s="306"/>
    </row>
    <row r="719" spans="1:39" outlineLevel="1">
      <c r="A719" s="532"/>
      <c r="B719" s="428"/>
      <c r="C719" s="291"/>
      <c r="D719" s="291"/>
      <c r="E719" s="291"/>
      <c r="F719" s="291"/>
      <c r="G719" s="291"/>
      <c r="H719" s="291"/>
      <c r="I719" s="291"/>
      <c r="J719" s="291"/>
      <c r="K719" s="291"/>
      <c r="L719" s="291"/>
      <c r="M719" s="291"/>
      <c r="N719" s="291"/>
      <c r="O719" s="291"/>
      <c r="P719" s="291"/>
      <c r="Q719" s="291"/>
      <c r="R719" s="291"/>
      <c r="S719" s="291"/>
      <c r="T719" s="291"/>
      <c r="U719" s="291"/>
      <c r="V719" s="291"/>
      <c r="W719" s="291"/>
      <c r="X719" s="291"/>
      <c r="Y719" s="412"/>
      <c r="Z719" s="425"/>
      <c r="AA719" s="425"/>
      <c r="AB719" s="425"/>
      <c r="AC719" s="425"/>
      <c r="AD719" s="425"/>
      <c r="AE719" s="425"/>
      <c r="AF719" s="425"/>
      <c r="AG719" s="425"/>
      <c r="AH719" s="425"/>
      <c r="AI719" s="425"/>
      <c r="AJ719" s="425"/>
      <c r="AK719" s="425"/>
      <c r="AL719" s="425"/>
      <c r="AM719" s="306"/>
    </row>
    <row r="720" spans="1:39" ht="45" outlineLevel="1">
      <c r="A720" s="532">
        <v>42</v>
      </c>
      <c r="B720" s="428" t="s">
        <v>134</v>
      </c>
      <c r="C720" s="291" t="s">
        <v>25</v>
      </c>
      <c r="D720" s="295"/>
      <c r="E720" s="295"/>
      <c r="F720" s="295"/>
      <c r="G720" s="295"/>
      <c r="H720" s="295"/>
      <c r="I720" s="295"/>
      <c r="J720" s="295"/>
      <c r="K720" s="295"/>
      <c r="L720" s="295"/>
      <c r="M720" s="295"/>
      <c r="N720" s="291"/>
      <c r="O720" s="295"/>
      <c r="P720" s="295"/>
      <c r="Q720" s="295"/>
      <c r="R720" s="295"/>
      <c r="S720" s="295"/>
      <c r="T720" s="295"/>
      <c r="U720" s="295"/>
      <c r="V720" s="295"/>
      <c r="W720" s="295"/>
      <c r="X720" s="295"/>
      <c r="Y720" s="426"/>
      <c r="Z720" s="410"/>
      <c r="AA720" s="410"/>
      <c r="AB720" s="410"/>
      <c r="AC720" s="410"/>
      <c r="AD720" s="410"/>
      <c r="AE720" s="410"/>
      <c r="AF720" s="415"/>
      <c r="AG720" s="415"/>
      <c r="AH720" s="415"/>
      <c r="AI720" s="415"/>
      <c r="AJ720" s="415"/>
      <c r="AK720" s="415"/>
      <c r="AL720" s="415"/>
      <c r="AM720" s="296">
        <f>SUM(Y720:AL720)</f>
        <v>0</v>
      </c>
    </row>
    <row r="721" spans="1:39" outlineLevel="1">
      <c r="A721" s="532"/>
      <c r="B721" s="294" t="s">
        <v>310</v>
      </c>
      <c r="C721" s="291" t="s">
        <v>163</v>
      </c>
      <c r="D721" s="295"/>
      <c r="E721" s="295"/>
      <c r="F721" s="295"/>
      <c r="G721" s="295"/>
      <c r="H721" s="295"/>
      <c r="I721" s="295"/>
      <c r="J721" s="295"/>
      <c r="K721" s="295"/>
      <c r="L721" s="295"/>
      <c r="M721" s="295"/>
      <c r="N721" s="468"/>
      <c r="O721" s="295"/>
      <c r="P721" s="295"/>
      <c r="Q721" s="295"/>
      <c r="R721" s="295"/>
      <c r="S721" s="295"/>
      <c r="T721" s="295"/>
      <c r="U721" s="295"/>
      <c r="V721" s="295"/>
      <c r="W721" s="295"/>
      <c r="X721" s="295"/>
      <c r="Y721" s="411">
        <f>Y720</f>
        <v>0</v>
      </c>
      <c r="Z721" s="411">
        <f t="shared" ref="Z721" si="2169">Z720</f>
        <v>0</v>
      </c>
      <c r="AA721" s="411">
        <f t="shared" ref="AA721" si="2170">AA720</f>
        <v>0</v>
      </c>
      <c r="AB721" s="411">
        <f t="shared" ref="AB721" si="2171">AB720</f>
        <v>0</v>
      </c>
      <c r="AC721" s="411">
        <f t="shared" ref="AC721" si="2172">AC720</f>
        <v>0</v>
      </c>
      <c r="AD721" s="411">
        <f t="shared" ref="AD721" si="2173">AD720</f>
        <v>0</v>
      </c>
      <c r="AE721" s="411">
        <f t="shared" ref="AE721" si="2174">AE720</f>
        <v>0</v>
      </c>
      <c r="AF721" s="411">
        <f t="shared" ref="AF721" si="2175">AF720</f>
        <v>0</v>
      </c>
      <c r="AG721" s="411">
        <f t="shared" ref="AG721" si="2176">AG720</f>
        <v>0</v>
      </c>
      <c r="AH721" s="411">
        <f t="shared" ref="AH721" si="2177">AH720</f>
        <v>0</v>
      </c>
      <c r="AI721" s="411">
        <f t="shared" ref="AI721" si="2178">AI720</f>
        <v>0</v>
      </c>
      <c r="AJ721" s="411">
        <f t="shared" ref="AJ721" si="2179">AJ720</f>
        <v>0</v>
      </c>
      <c r="AK721" s="411">
        <f t="shared" ref="AK721" si="2180">AK720</f>
        <v>0</v>
      </c>
      <c r="AL721" s="411">
        <f t="shared" ref="AL721" si="2181">AL720</f>
        <v>0</v>
      </c>
      <c r="AM721" s="306"/>
    </row>
    <row r="722" spans="1:39" outlineLevel="1">
      <c r="A722" s="532"/>
      <c r="B722" s="428"/>
      <c r="C722" s="291"/>
      <c r="D722" s="291"/>
      <c r="E722" s="291"/>
      <c r="F722" s="291"/>
      <c r="G722" s="291"/>
      <c r="H722" s="291"/>
      <c r="I722" s="291"/>
      <c r="J722" s="291"/>
      <c r="K722" s="291"/>
      <c r="L722" s="291"/>
      <c r="M722" s="291"/>
      <c r="N722" s="291"/>
      <c r="O722" s="291"/>
      <c r="P722" s="291"/>
      <c r="Q722" s="291"/>
      <c r="R722" s="291"/>
      <c r="S722" s="291"/>
      <c r="T722" s="291"/>
      <c r="U722" s="291"/>
      <c r="V722" s="291"/>
      <c r="W722" s="291"/>
      <c r="X722" s="291"/>
      <c r="Y722" s="412"/>
      <c r="Z722" s="425"/>
      <c r="AA722" s="425"/>
      <c r="AB722" s="425"/>
      <c r="AC722" s="425"/>
      <c r="AD722" s="425"/>
      <c r="AE722" s="425"/>
      <c r="AF722" s="425"/>
      <c r="AG722" s="425"/>
      <c r="AH722" s="425"/>
      <c r="AI722" s="425"/>
      <c r="AJ722" s="425"/>
      <c r="AK722" s="425"/>
      <c r="AL722" s="425"/>
      <c r="AM722" s="306"/>
    </row>
    <row r="723" spans="1:39" ht="30" outlineLevel="1">
      <c r="A723" s="532">
        <v>43</v>
      </c>
      <c r="B723" s="428" t="s">
        <v>135</v>
      </c>
      <c r="C723" s="291" t="s">
        <v>25</v>
      </c>
      <c r="D723" s="295"/>
      <c r="E723" s="295"/>
      <c r="F723" s="295"/>
      <c r="G723" s="295"/>
      <c r="H723" s="295"/>
      <c r="I723" s="295"/>
      <c r="J723" s="295"/>
      <c r="K723" s="295"/>
      <c r="L723" s="295"/>
      <c r="M723" s="295"/>
      <c r="N723" s="295">
        <v>12</v>
      </c>
      <c r="O723" s="295"/>
      <c r="P723" s="295"/>
      <c r="Q723" s="295"/>
      <c r="R723" s="295"/>
      <c r="S723" s="295"/>
      <c r="T723" s="295"/>
      <c r="U723" s="295"/>
      <c r="V723" s="295"/>
      <c r="W723" s="295"/>
      <c r="X723" s="295"/>
      <c r="Y723" s="426"/>
      <c r="Z723" s="410"/>
      <c r="AA723" s="410"/>
      <c r="AB723" s="410"/>
      <c r="AC723" s="410"/>
      <c r="AD723" s="410"/>
      <c r="AE723" s="410"/>
      <c r="AF723" s="415"/>
      <c r="AG723" s="415"/>
      <c r="AH723" s="415"/>
      <c r="AI723" s="415"/>
      <c r="AJ723" s="415"/>
      <c r="AK723" s="415"/>
      <c r="AL723" s="415"/>
      <c r="AM723" s="296">
        <f>SUM(Y723:AL723)</f>
        <v>0</v>
      </c>
    </row>
    <row r="724" spans="1:39" outlineLevel="1">
      <c r="A724" s="532"/>
      <c r="B724" s="294" t="s">
        <v>310</v>
      </c>
      <c r="C724" s="291" t="s">
        <v>163</v>
      </c>
      <c r="D724" s="295"/>
      <c r="E724" s="295"/>
      <c r="F724" s="295"/>
      <c r="G724" s="295"/>
      <c r="H724" s="295"/>
      <c r="I724" s="295"/>
      <c r="J724" s="295"/>
      <c r="K724" s="295"/>
      <c r="L724" s="295"/>
      <c r="M724" s="295"/>
      <c r="N724" s="295">
        <f>N723</f>
        <v>12</v>
      </c>
      <c r="O724" s="295"/>
      <c r="P724" s="295"/>
      <c r="Q724" s="295"/>
      <c r="R724" s="295"/>
      <c r="S724" s="295"/>
      <c r="T724" s="295"/>
      <c r="U724" s="295"/>
      <c r="V724" s="295"/>
      <c r="W724" s="295"/>
      <c r="X724" s="295"/>
      <c r="Y724" s="411">
        <f>Y723</f>
        <v>0</v>
      </c>
      <c r="Z724" s="411">
        <f t="shared" ref="Z724" si="2182">Z723</f>
        <v>0</v>
      </c>
      <c r="AA724" s="411">
        <f t="shared" ref="AA724" si="2183">AA723</f>
        <v>0</v>
      </c>
      <c r="AB724" s="411">
        <f t="shared" ref="AB724" si="2184">AB723</f>
        <v>0</v>
      </c>
      <c r="AC724" s="411">
        <f t="shared" ref="AC724" si="2185">AC723</f>
        <v>0</v>
      </c>
      <c r="AD724" s="411">
        <f t="shared" ref="AD724" si="2186">AD723</f>
        <v>0</v>
      </c>
      <c r="AE724" s="411">
        <f t="shared" ref="AE724" si="2187">AE723</f>
        <v>0</v>
      </c>
      <c r="AF724" s="411">
        <f t="shared" ref="AF724" si="2188">AF723</f>
        <v>0</v>
      </c>
      <c r="AG724" s="411">
        <f t="shared" ref="AG724" si="2189">AG723</f>
        <v>0</v>
      </c>
      <c r="AH724" s="411">
        <f t="shared" ref="AH724" si="2190">AH723</f>
        <v>0</v>
      </c>
      <c r="AI724" s="411">
        <f t="shared" ref="AI724" si="2191">AI723</f>
        <v>0</v>
      </c>
      <c r="AJ724" s="411">
        <f t="shared" ref="AJ724" si="2192">AJ723</f>
        <v>0</v>
      </c>
      <c r="AK724" s="411">
        <f t="shared" ref="AK724" si="2193">AK723</f>
        <v>0</v>
      </c>
      <c r="AL724" s="411">
        <f t="shared" ref="AL724" si="2194">AL723</f>
        <v>0</v>
      </c>
      <c r="AM724" s="306"/>
    </row>
    <row r="725" spans="1:39" outlineLevel="1">
      <c r="A725" s="532"/>
      <c r="B725" s="428"/>
      <c r="C725" s="291"/>
      <c r="D725" s="291"/>
      <c r="E725" s="291"/>
      <c r="F725" s="291"/>
      <c r="G725" s="291"/>
      <c r="H725" s="291"/>
      <c r="I725" s="291"/>
      <c r="J725" s="291"/>
      <c r="K725" s="291"/>
      <c r="L725" s="291"/>
      <c r="M725" s="291"/>
      <c r="N725" s="291"/>
      <c r="O725" s="291"/>
      <c r="P725" s="291"/>
      <c r="Q725" s="291"/>
      <c r="R725" s="291"/>
      <c r="S725" s="291"/>
      <c r="T725" s="291"/>
      <c r="U725" s="291"/>
      <c r="V725" s="291"/>
      <c r="W725" s="291"/>
      <c r="X725" s="291"/>
      <c r="Y725" s="412"/>
      <c r="Z725" s="425"/>
      <c r="AA725" s="425"/>
      <c r="AB725" s="425"/>
      <c r="AC725" s="425"/>
      <c r="AD725" s="425"/>
      <c r="AE725" s="425"/>
      <c r="AF725" s="425"/>
      <c r="AG725" s="425"/>
      <c r="AH725" s="425"/>
      <c r="AI725" s="425"/>
      <c r="AJ725" s="425"/>
      <c r="AK725" s="425"/>
      <c r="AL725" s="425"/>
      <c r="AM725" s="306"/>
    </row>
    <row r="726" spans="1:39" ht="45" outlineLevel="1">
      <c r="A726" s="532">
        <v>44</v>
      </c>
      <c r="B726" s="428" t="s">
        <v>136</v>
      </c>
      <c r="C726" s="291" t="s">
        <v>25</v>
      </c>
      <c r="D726" s="295"/>
      <c r="E726" s="295"/>
      <c r="F726" s="295"/>
      <c r="G726" s="295"/>
      <c r="H726" s="295"/>
      <c r="I726" s="295"/>
      <c r="J726" s="295"/>
      <c r="K726" s="295"/>
      <c r="L726" s="295"/>
      <c r="M726" s="295"/>
      <c r="N726" s="295">
        <v>12</v>
      </c>
      <c r="O726" s="295"/>
      <c r="P726" s="295"/>
      <c r="Q726" s="295"/>
      <c r="R726" s="295"/>
      <c r="S726" s="295"/>
      <c r="T726" s="295"/>
      <c r="U726" s="295"/>
      <c r="V726" s="295"/>
      <c r="W726" s="295"/>
      <c r="X726" s="295"/>
      <c r="Y726" s="426"/>
      <c r="Z726" s="410"/>
      <c r="AA726" s="410"/>
      <c r="AB726" s="410"/>
      <c r="AC726" s="410"/>
      <c r="AD726" s="410"/>
      <c r="AE726" s="410"/>
      <c r="AF726" s="415"/>
      <c r="AG726" s="415"/>
      <c r="AH726" s="415"/>
      <c r="AI726" s="415"/>
      <c r="AJ726" s="415"/>
      <c r="AK726" s="415"/>
      <c r="AL726" s="415"/>
      <c r="AM726" s="296">
        <f>SUM(Y726:AL726)</f>
        <v>0</v>
      </c>
    </row>
    <row r="727" spans="1:39" outlineLevel="1">
      <c r="A727" s="532"/>
      <c r="B727" s="294" t="s">
        <v>310</v>
      </c>
      <c r="C727" s="291" t="s">
        <v>163</v>
      </c>
      <c r="D727" s="295"/>
      <c r="E727" s="295"/>
      <c r="F727" s="295"/>
      <c r="G727" s="295"/>
      <c r="H727" s="295"/>
      <c r="I727" s="295"/>
      <c r="J727" s="295"/>
      <c r="K727" s="295"/>
      <c r="L727" s="295"/>
      <c r="M727" s="295"/>
      <c r="N727" s="295">
        <f>N726</f>
        <v>12</v>
      </c>
      <c r="O727" s="295"/>
      <c r="P727" s="295"/>
      <c r="Q727" s="295"/>
      <c r="R727" s="295"/>
      <c r="S727" s="295"/>
      <c r="T727" s="295"/>
      <c r="U727" s="295"/>
      <c r="V727" s="295"/>
      <c r="W727" s="295"/>
      <c r="X727" s="295"/>
      <c r="Y727" s="411">
        <f>Y726</f>
        <v>0</v>
      </c>
      <c r="Z727" s="411">
        <f t="shared" ref="Z727" si="2195">Z726</f>
        <v>0</v>
      </c>
      <c r="AA727" s="411">
        <f t="shared" ref="AA727" si="2196">AA726</f>
        <v>0</v>
      </c>
      <c r="AB727" s="411">
        <f t="shared" ref="AB727" si="2197">AB726</f>
        <v>0</v>
      </c>
      <c r="AC727" s="411">
        <f t="shared" ref="AC727" si="2198">AC726</f>
        <v>0</v>
      </c>
      <c r="AD727" s="411">
        <f t="shared" ref="AD727" si="2199">AD726</f>
        <v>0</v>
      </c>
      <c r="AE727" s="411">
        <f t="shared" ref="AE727" si="2200">AE726</f>
        <v>0</v>
      </c>
      <c r="AF727" s="411">
        <f t="shared" ref="AF727" si="2201">AF726</f>
        <v>0</v>
      </c>
      <c r="AG727" s="411">
        <f t="shared" ref="AG727" si="2202">AG726</f>
        <v>0</v>
      </c>
      <c r="AH727" s="411">
        <f t="shared" ref="AH727" si="2203">AH726</f>
        <v>0</v>
      </c>
      <c r="AI727" s="411">
        <f t="shared" ref="AI727" si="2204">AI726</f>
        <v>0</v>
      </c>
      <c r="AJ727" s="411">
        <f t="shared" ref="AJ727" si="2205">AJ726</f>
        <v>0</v>
      </c>
      <c r="AK727" s="411">
        <f t="shared" ref="AK727" si="2206">AK726</f>
        <v>0</v>
      </c>
      <c r="AL727" s="411">
        <f t="shared" ref="AL727" si="2207">AL726</f>
        <v>0</v>
      </c>
      <c r="AM727" s="306"/>
    </row>
    <row r="728" spans="1:39" outlineLevel="1">
      <c r="A728" s="532"/>
      <c r="B728" s="428"/>
      <c r="C728" s="291"/>
      <c r="D728" s="291"/>
      <c r="E728" s="291"/>
      <c r="F728" s="291"/>
      <c r="G728" s="291"/>
      <c r="H728" s="291"/>
      <c r="I728" s="291"/>
      <c r="J728" s="291"/>
      <c r="K728" s="291"/>
      <c r="L728" s="291"/>
      <c r="M728" s="291"/>
      <c r="N728" s="291"/>
      <c r="O728" s="291"/>
      <c r="P728" s="291"/>
      <c r="Q728" s="291"/>
      <c r="R728" s="291"/>
      <c r="S728" s="291"/>
      <c r="T728" s="291"/>
      <c r="U728" s="291"/>
      <c r="V728" s="291"/>
      <c r="W728" s="291"/>
      <c r="X728" s="291"/>
      <c r="Y728" s="412"/>
      <c r="Z728" s="425"/>
      <c r="AA728" s="425"/>
      <c r="AB728" s="425"/>
      <c r="AC728" s="425"/>
      <c r="AD728" s="425"/>
      <c r="AE728" s="425"/>
      <c r="AF728" s="425"/>
      <c r="AG728" s="425"/>
      <c r="AH728" s="425"/>
      <c r="AI728" s="425"/>
      <c r="AJ728" s="425"/>
      <c r="AK728" s="425"/>
      <c r="AL728" s="425"/>
      <c r="AM728" s="306"/>
    </row>
    <row r="729" spans="1:39" ht="30" outlineLevel="1">
      <c r="A729" s="532">
        <v>45</v>
      </c>
      <c r="B729" s="428" t="s">
        <v>137</v>
      </c>
      <c r="C729" s="291" t="s">
        <v>25</v>
      </c>
      <c r="D729" s="295"/>
      <c r="E729" s="295"/>
      <c r="F729" s="295"/>
      <c r="G729" s="295"/>
      <c r="H729" s="295"/>
      <c r="I729" s="295"/>
      <c r="J729" s="295"/>
      <c r="K729" s="295"/>
      <c r="L729" s="295"/>
      <c r="M729" s="295"/>
      <c r="N729" s="295">
        <v>12</v>
      </c>
      <c r="O729" s="295"/>
      <c r="P729" s="295"/>
      <c r="Q729" s="295"/>
      <c r="R729" s="295"/>
      <c r="S729" s="295"/>
      <c r="T729" s="295"/>
      <c r="U729" s="295"/>
      <c r="V729" s="295"/>
      <c r="W729" s="295"/>
      <c r="X729" s="295"/>
      <c r="Y729" s="426"/>
      <c r="Z729" s="410"/>
      <c r="AA729" s="410"/>
      <c r="AB729" s="410"/>
      <c r="AC729" s="410"/>
      <c r="AD729" s="410"/>
      <c r="AE729" s="410"/>
      <c r="AF729" s="415"/>
      <c r="AG729" s="415"/>
      <c r="AH729" s="415"/>
      <c r="AI729" s="415"/>
      <c r="AJ729" s="415"/>
      <c r="AK729" s="415"/>
      <c r="AL729" s="415"/>
      <c r="AM729" s="296">
        <f>SUM(Y729:AL729)</f>
        <v>0</v>
      </c>
    </row>
    <row r="730" spans="1:39" outlineLevel="1">
      <c r="A730" s="532"/>
      <c r="B730" s="294" t="s">
        <v>310</v>
      </c>
      <c r="C730" s="291" t="s">
        <v>163</v>
      </c>
      <c r="D730" s="295"/>
      <c r="E730" s="295"/>
      <c r="F730" s="295"/>
      <c r="G730" s="295"/>
      <c r="H730" s="295"/>
      <c r="I730" s="295"/>
      <c r="J730" s="295"/>
      <c r="K730" s="295"/>
      <c r="L730" s="295"/>
      <c r="M730" s="295"/>
      <c r="N730" s="295">
        <f>N729</f>
        <v>12</v>
      </c>
      <c r="O730" s="295"/>
      <c r="P730" s="295"/>
      <c r="Q730" s="295"/>
      <c r="R730" s="295"/>
      <c r="S730" s="295"/>
      <c r="T730" s="295"/>
      <c r="U730" s="295"/>
      <c r="V730" s="295"/>
      <c r="W730" s="295"/>
      <c r="X730" s="295"/>
      <c r="Y730" s="411">
        <f>Y729</f>
        <v>0</v>
      </c>
      <c r="Z730" s="411">
        <f t="shared" ref="Z730" si="2208">Z729</f>
        <v>0</v>
      </c>
      <c r="AA730" s="411">
        <f t="shared" ref="AA730" si="2209">AA729</f>
        <v>0</v>
      </c>
      <c r="AB730" s="411">
        <f t="shared" ref="AB730" si="2210">AB729</f>
        <v>0</v>
      </c>
      <c r="AC730" s="411">
        <f t="shared" ref="AC730" si="2211">AC729</f>
        <v>0</v>
      </c>
      <c r="AD730" s="411">
        <f t="shared" ref="AD730" si="2212">AD729</f>
        <v>0</v>
      </c>
      <c r="AE730" s="411">
        <f t="shared" ref="AE730" si="2213">AE729</f>
        <v>0</v>
      </c>
      <c r="AF730" s="411">
        <f t="shared" ref="AF730" si="2214">AF729</f>
        <v>0</v>
      </c>
      <c r="AG730" s="411">
        <f t="shared" ref="AG730" si="2215">AG729</f>
        <v>0</v>
      </c>
      <c r="AH730" s="411">
        <f t="shared" ref="AH730" si="2216">AH729</f>
        <v>0</v>
      </c>
      <c r="AI730" s="411">
        <f t="shared" ref="AI730" si="2217">AI729</f>
        <v>0</v>
      </c>
      <c r="AJ730" s="411">
        <f t="shared" ref="AJ730" si="2218">AJ729</f>
        <v>0</v>
      </c>
      <c r="AK730" s="411">
        <f t="shared" ref="AK730" si="2219">AK729</f>
        <v>0</v>
      </c>
      <c r="AL730" s="411">
        <f t="shared" ref="AL730" si="2220">AL729</f>
        <v>0</v>
      </c>
      <c r="AM730" s="306"/>
    </row>
    <row r="731" spans="1:39" outlineLevel="1">
      <c r="A731" s="532"/>
      <c r="B731" s="428"/>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412"/>
      <c r="Z731" s="425"/>
      <c r="AA731" s="425"/>
      <c r="AB731" s="425"/>
      <c r="AC731" s="425"/>
      <c r="AD731" s="425"/>
      <c r="AE731" s="425"/>
      <c r="AF731" s="425"/>
      <c r="AG731" s="425"/>
      <c r="AH731" s="425"/>
      <c r="AI731" s="425"/>
      <c r="AJ731" s="425"/>
      <c r="AK731" s="425"/>
      <c r="AL731" s="425"/>
      <c r="AM731" s="306"/>
    </row>
    <row r="732" spans="1:39" ht="30" outlineLevel="1">
      <c r="A732" s="532">
        <v>46</v>
      </c>
      <c r="B732" s="428" t="s">
        <v>138</v>
      </c>
      <c r="C732" s="291" t="s">
        <v>25</v>
      </c>
      <c r="D732" s="295"/>
      <c r="E732" s="295"/>
      <c r="F732" s="295"/>
      <c r="G732" s="295"/>
      <c r="H732" s="295"/>
      <c r="I732" s="295"/>
      <c r="J732" s="295"/>
      <c r="K732" s="295"/>
      <c r="L732" s="295"/>
      <c r="M732" s="295"/>
      <c r="N732" s="295">
        <v>12</v>
      </c>
      <c r="O732" s="295"/>
      <c r="P732" s="295"/>
      <c r="Q732" s="295"/>
      <c r="R732" s="295"/>
      <c r="S732" s="295"/>
      <c r="T732" s="295"/>
      <c r="U732" s="295"/>
      <c r="V732" s="295"/>
      <c r="W732" s="295"/>
      <c r="X732" s="295"/>
      <c r="Y732" s="426"/>
      <c r="Z732" s="410"/>
      <c r="AA732" s="410"/>
      <c r="AB732" s="410"/>
      <c r="AC732" s="410"/>
      <c r="AD732" s="410"/>
      <c r="AE732" s="410"/>
      <c r="AF732" s="415"/>
      <c r="AG732" s="415"/>
      <c r="AH732" s="415"/>
      <c r="AI732" s="415"/>
      <c r="AJ732" s="415"/>
      <c r="AK732" s="415"/>
      <c r="AL732" s="415"/>
      <c r="AM732" s="296">
        <f>SUM(Y732:AL732)</f>
        <v>0</v>
      </c>
    </row>
    <row r="733" spans="1:39" outlineLevel="1">
      <c r="A733" s="532"/>
      <c r="B733" s="294" t="s">
        <v>310</v>
      </c>
      <c r="C733" s="291" t="s">
        <v>163</v>
      </c>
      <c r="D733" s="295"/>
      <c r="E733" s="295"/>
      <c r="F733" s="295"/>
      <c r="G733" s="295"/>
      <c r="H733" s="295"/>
      <c r="I733" s="295"/>
      <c r="J733" s="295"/>
      <c r="K733" s="295"/>
      <c r="L733" s="295"/>
      <c r="M733" s="295"/>
      <c r="N733" s="295">
        <f>N732</f>
        <v>12</v>
      </c>
      <c r="O733" s="295"/>
      <c r="P733" s="295"/>
      <c r="Q733" s="295"/>
      <c r="R733" s="295"/>
      <c r="S733" s="295"/>
      <c r="T733" s="295"/>
      <c r="U733" s="295"/>
      <c r="V733" s="295"/>
      <c r="W733" s="295"/>
      <c r="X733" s="295"/>
      <c r="Y733" s="411">
        <f>Y732</f>
        <v>0</v>
      </c>
      <c r="Z733" s="411">
        <f t="shared" ref="Z733" si="2221">Z732</f>
        <v>0</v>
      </c>
      <c r="AA733" s="411">
        <f t="shared" ref="AA733" si="2222">AA732</f>
        <v>0</v>
      </c>
      <c r="AB733" s="411">
        <f t="shared" ref="AB733" si="2223">AB732</f>
        <v>0</v>
      </c>
      <c r="AC733" s="411">
        <f t="shared" ref="AC733" si="2224">AC732</f>
        <v>0</v>
      </c>
      <c r="AD733" s="411">
        <f t="shared" ref="AD733" si="2225">AD732</f>
        <v>0</v>
      </c>
      <c r="AE733" s="411">
        <f t="shared" ref="AE733" si="2226">AE732</f>
        <v>0</v>
      </c>
      <c r="AF733" s="411">
        <f t="shared" ref="AF733" si="2227">AF732</f>
        <v>0</v>
      </c>
      <c r="AG733" s="411">
        <f t="shared" ref="AG733" si="2228">AG732</f>
        <v>0</v>
      </c>
      <c r="AH733" s="411">
        <f t="shared" ref="AH733" si="2229">AH732</f>
        <v>0</v>
      </c>
      <c r="AI733" s="411">
        <f t="shared" ref="AI733" si="2230">AI732</f>
        <v>0</v>
      </c>
      <c r="AJ733" s="411">
        <f t="shared" ref="AJ733" si="2231">AJ732</f>
        <v>0</v>
      </c>
      <c r="AK733" s="411">
        <f t="shared" ref="AK733" si="2232">AK732</f>
        <v>0</v>
      </c>
      <c r="AL733" s="411">
        <f t="shared" ref="AL733" si="2233">AL732</f>
        <v>0</v>
      </c>
      <c r="AM733" s="306"/>
    </row>
    <row r="734" spans="1:39" outlineLevel="1">
      <c r="A734" s="532"/>
      <c r="B734" s="428"/>
      <c r="C734" s="291"/>
      <c r="D734" s="291"/>
      <c r="E734" s="291"/>
      <c r="F734" s="291"/>
      <c r="G734" s="291"/>
      <c r="H734" s="291"/>
      <c r="I734" s="291"/>
      <c r="J734" s="291"/>
      <c r="K734" s="291"/>
      <c r="L734" s="291"/>
      <c r="M734" s="291"/>
      <c r="N734" s="291"/>
      <c r="O734" s="291"/>
      <c r="P734" s="291"/>
      <c r="Q734" s="291"/>
      <c r="R734" s="291"/>
      <c r="S734" s="291"/>
      <c r="T734" s="291"/>
      <c r="U734" s="291"/>
      <c r="V734" s="291"/>
      <c r="W734" s="291"/>
      <c r="X734" s="291"/>
      <c r="Y734" s="412"/>
      <c r="Z734" s="425"/>
      <c r="AA734" s="425"/>
      <c r="AB734" s="425"/>
      <c r="AC734" s="425"/>
      <c r="AD734" s="425"/>
      <c r="AE734" s="425"/>
      <c r="AF734" s="425"/>
      <c r="AG734" s="425"/>
      <c r="AH734" s="425"/>
      <c r="AI734" s="425"/>
      <c r="AJ734" s="425"/>
      <c r="AK734" s="425"/>
      <c r="AL734" s="425"/>
      <c r="AM734" s="306"/>
    </row>
    <row r="735" spans="1:39" ht="30" outlineLevel="1">
      <c r="A735" s="532">
        <v>47</v>
      </c>
      <c r="B735" s="428" t="s">
        <v>139</v>
      </c>
      <c r="C735" s="291" t="s">
        <v>25</v>
      </c>
      <c r="D735" s="295"/>
      <c r="E735" s="295"/>
      <c r="F735" s="295"/>
      <c r="G735" s="295"/>
      <c r="H735" s="295"/>
      <c r="I735" s="295"/>
      <c r="J735" s="295"/>
      <c r="K735" s="295"/>
      <c r="L735" s="295"/>
      <c r="M735" s="295"/>
      <c r="N735" s="295">
        <v>12</v>
      </c>
      <c r="O735" s="295"/>
      <c r="P735" s="295"/>
      <c r="Q735" s="295"/>
      <c r="R735" s="295"/>
      <c r="S735" s="295"/>
      <c r="T735" s="295"/>
      <c r="U735" s="295"/>
      <c r="V735" s="295"/>
      <c r="W735" s="295"/>
      <c r="X735" s="295"/>
      <c r="Y735" s="426"/>
      <c r="Z735" s="410"/>
      <c r="AA735" s="410"/>
      <c r="AB735" s="410"/>
      <c r="AC735" s="410"/>
      <c r="AD735" s="410"/>
      <c r="AE735" s="410"/>
      <c r="AF735" s="415"/>
      <c r="AG735" s="415"/>
      <c r="AH735" s="415"/>
      <c r="AI735" s="415"/>
      <c r="AJ735" s="415"/>
      <c r="AK735" s="415"/>
      <c r="AL735" s="415"/>
      <c r="AM735" s="296">
        <f>SUM(Y735:AL735)</f>
        <v>0</v>
      </c>
    </row>
    <row r="736" spans="1:39" outlineLevel="1">
      <c r="A736" s="532"/>
      <c r="B736" s="294" t="s">
        <v>310</v>
      </c>
      <c r="C736" s="291" t="s">
        <v>163</v>
      </c>
      <c r="D736" s="295"/>
      <c r="E736" s="295"/>
      <c r="F736" s="295"/>
      <c r="G736" s="295"/>
      <c r="H736" s="295"/>
      <c r="I736" s="295"/>
      <c r="J736" s="295"/>
      <c r="K736" s="295"/>
      <c r="L736" s="295"/>
      <c r="M736" s="295"/>
      <c r="N736" s="295">
        <f>N735</f>
        <v>12</v>
      </c>
      <c r="O736" s="295"/>
      <c r="P736" s="295"/>
      <c r="Q736" s="295"/>
      <c r="R736" s="295"/>
      <c r="S736" s="295"/>
      <c r="T736" s="295"/>
      <c r="U736" s="295"/>
      <c r="V736" s="295"/>
      <c r="W736" s="295"/>
      <c r="X736" s="295"/>
      <c r="Y736" s="411">
        <f>Y735</f>
        <v>0</v>
      </c>
      <c r="Z736" s="411">
        <f t="shared" ref="Z736" si="2234">Z735</f>
        <v>0</v>
      </c>
      <c r="AA736" s="411">
        <f t="shared" ref="AA736" si="2235">AA735</f>
        <v>0</v>
      </c>
      <c r="AB736" s="411">
        <f t="shared" ref="AB736" si="2236">AB735</f>
        <v>0</v>
      </c>
      <c r="AC736" s="411">
        <f t="shared" ref="AC736" si="2237">AC735</f>
        <v>0</v>
      </c>
      <c r="AD736" s="411">
        <f t="shared" ref="AD736" si="2238">AD735</f>
        <v>0</v>
      </c>
      <c r="AE736" s="411">
        <f t="shared" ref="AE736" si="2239">AE735</f>
        <v>0</v>
      </c>
      <c r="AF736" s="411">
        <f t="shared" ref="AF736" si="2240">AF735</f>
        <v>0</v>
      </c>
      <c r="AG736" s="411">
        <f t="shared" ref="AG736" si="2241">AG735</f>
        <v>0</v>
      </c>
      <c r="AH736" s="411">
        <f t="shared" ref="AH736" si="2242">AH735</f>
        <v>0</v>
      </c>
      <c r="AI736" s="411">
        <f t="shared" ref="AI736" si="2243">AI735</f>
        <v>0</v>
      </c>
      <c r="AJ736" s="411">
        <f t="shared" ref="AJ736" si="2244">AJ735</f>
        <v>0</v>
      </c>
      <c r="AK736" s="411">
        <f t="shared" ref="AK736" si="2245">AK735</f>
        <v>0</v>
      </c>
      <c r="AL736" s="411">
        <f t="shared" ref="AL736" si="2246">AL735</f>
        <v>0</v>
      </c>
      <c r="AM736" s="306"/>
    </row>
    <row r="737" spans="1:40" outlineLevel="1">
      <c r="A737" s="532"/>
      <c r="B737" s="428"/>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412"/>
      <c r="Z737" s="425"/>
      <c r="AA737" s="425"/>
      <c r="AB737" s="425"/>
      <c r="AC737" s="425"/>
      <c r="AD737" s="425"/>
      <c r="AE737" s="425"/>
      <c r="AF737" s="425"/>
      <c r="AG737" s="425"/>
      <c r="AH737" s="425"/>
      <c r="AI737" s="425"/>
      <c r="AJ737" s="425"/>
      <c r="AK737" s="425"/>
      <c r="AL737" s="425"/>
      <c r="AM737" s="306"/>
    </row>
    <row r="738" spans="1:40" ht="45" outlineLevel="1">
      <c r="A738" s="532">
        <v>48</v>
      </c>
      <c r="B738" s="428" t="s">
        <v>140</v>
      </c>
      <c r="C738" s="291" t="s">
        <v>25</v>
      </c>
      <c r="D738" s="295"/>
      <c r="E738" s="295"/>
      <c r="F738" s="295"/>
      <c r="G738" s="295"/>
      <c r="H738" s="295"/>
      <c r="I738" s="295"/>
      <c r="J738" s="295"/>
      <c r="K738" s="295"/>
      <c r="L738" s="295"/>
      <c r="M738" s="295"/>
      <c r="N738" s="295">
        <v>12</v>
      </c>
      <c r="O738" s="295"/>
      <c r="P738" s="295"/>
      <c r="Q738" s="295"/>
      <c r="R738" s="295"/>
      <c r="S738" s="295"/>
      <c r="T738" s="295"/>
      <c r="U738" s="295"/>
      <c r="V738" s="295"/>
      <c r="W738" s="295"/>
      <c r="X738" s="295"/>
      <c r="Y738" s="426"/>
      <c r="Z738" s="410"/>
      <c r="AA738" s="410"/>
      <c r="AB738" s="410"/>
      <c r="AC738" s="410"/>
      <c r="AD738" s="410"/>
      <c r="AE738" s="410"/>
      <c r="AF738" s="415"/>
      <c r="AG738" s="415"/>
      <c r="AH738" s="415"/>
      <c r="AI738" s="415"/>
      <c r="AJ738" s="415"/>
      <c r="AK738" s="415"/>
      <c r="AL738" s="415"/>
      <c r="AM738" s="296">
        <f>SUM(Y738:AL738)</f>
        <v>0</v>
      </c>
    </row>
    <row r="739" spans="1:40" outlineLevel="1">
      <c r="A739" s="532"/>
      <c r="B739" s="294" t="s">
        <v>310</v>
      </c>
      <c r="C739" s="291" t="s">
        <v>163</v>
      </c>
      <c r="D739" s="295"/>
      <c r="E739" s="295"/>
      <c r="F739" s="295"/>
      <c r="G739" s="295"/>
      <c r="H739" s="295"/>
      <c r="I739" s="295"/>
      <c r="J739" s="295"/>
      <c r="K739" s="295"/>
      <c r="L739" s="295"/>
      <c r="M739" s="295"/>
      <c r="N739" s="295">
        <f>N738</f>
        <v>12</v>
      </c>
      <c r="O739" s="295"/>
      <c r="P739" s="295"/>
      <c r="Q739" s="295"/>
      <c r="R739" s="295"/>
      <c r="S739" s="295"/>
      <c r="T739" s="295"/>
      <c r="U739" s="295"/>
      <c r="V739" s="295"/>
      <c r="W739" s="295"/>
      <c r="X739" s="295"/>
      <c r="Y739" s="411">
        <f>Y738</f>
        <v>0</v>
      </c>
      <c r="Z739" s="411">
        <f t="shared" ref="Z739" si="2247">Z738</f>
        <v>0</v>
      </c>
      <c r="AA739" s="411">
        <f t="shared" ref="AA739" si="2248">AA738</f>
        <v>0</v>
      </c>
      <c r="AB739" s="411">
        <f t="shared" ref="AB739" si="2249">AB738</f>
        <v>0</v>
      </c>
      <c r="AC739" s="411">
        <f t="shared" ref="AC739" si="2250">AC738</f>
        <v>0</v>
      </c>
      <c r="AD739" s="411">
        <f t="shared" ref="AD739" si="2251">AD738</f>
        <v>0</v>
      </c>
      <c r="AE739" s="411">
        <f t="shared" ref="AE739" si="2252">AE738</f>
        <v>0</v>
      </c>
      <c r="AF739" s="411">
        <f t="shared" ref="AF739" si="2253">AF738</f>
        <v>0</v>
      </c>
      <c r="AG739" s="411">
        <f t="shared" ref="AG739" si="2254">AG738</f>
        <v>0</v>
      </c>
      <c r="AH739" s="411">
        <f t="shared" ref="AH739" si="2255">AH738</f>
        <v>0</v>
      </c>
      <c r="AI739" s="411">
        <f t="shared" ref="AI739" si="2256">AI738</f>
        <v>0</v>
      </c>
      <c r="AJ739" s="411">
        <f t="shared" ref="AJ739" si="2257">AJ738</f>
        <v>0</v>
      </c>
      <c r="AK739" s="411">
        <f t="shared" ref="AK739" si="2258">AK738</f>
        <v>0</v>
      </c>
      <c r="AL739" s="411">
        <f t="shared" ref="AL739" si="2259">AL738</f>
        <v>0</v>
      </c>
      <c r="AM739" s="306"/>
    </row>
    <row r="740" spans="1:40" outlineLevel="1">
      <c r="A740" s="532"/>
      <c r="B740" s="428"/>
      <c r="C740" s="291"/>
      <c r="D740" s="291"/>
      <c r="E740" s="291"/>
      <c r="F740" s="291"/>
      <c r="G740" s="291"/>
      <c r="H740" s="291"/>
      <c r="I740" s="291"/>
      <c r="J740" s="291"/>
      <c r="K740" s="291"/>
      <c r="L740" s="291"/>
      <c r="M740" s="291"/>
      <c r="N740" s="291"/>
      <c r="O740" s="291"/>
      <c r="P740" s="291"/>
      <c r="Q740" s="291"/>
      <c r="R740" s="291"/>
      <c r="S740" s="291"/>
      <c r="T740" s="291"/>
      <c r="U740" s="291"/>
      <c r="V740" s="291"/>
      <c r="W740" s="291"/>
      <c r="X740" s="291"/>
      <c r="Y740" s="412"/>
      <c r="Z740" s="425"/>
      <c r="AA740" s="425"/>
      <c r="AB740" s="425"/>
      <c r="AC740" s="425"/>
      <c r="AD740" s="425"/>
      <c r="AE740" s="425"/>
      <c r="AF740" s="425"/>
      <c r="AG740" s="425"/>
      <c r="AH740" s="425"/>
      <c r="AI740" s="425"/>
      <c r="AJ740" s="425"/>
      <c r="AK740" s="425"/>
      <c r="AL740" s="425"/>
      <c r="AM740" s="306"/>
    </row>
    <row r="741" spans="1:40" ht="30" outlineLevel="1">
      <c r="A741" s="532">
        <v>49</v>
      </c>
      <c r="B741" s="428" t="s">
        <v>141</v>
      </c>
      <c r="C741" s="291" t="s">
        <v>25</v>
      </c>
      <c r="D741" s="295"/>
      <c r="E741" s="295"/>
      <c r="F741" s="295"/>
      <c r="G741" s="295"/>
      <c r="H741" s="295"/>
      <c r="I741" s="295"/>
      <c r="J741" s="295"/>
      <c r="K741" s="295"/>
      <c r="L741" s="295"/>
      <c r="M741" s="295"/>
      <c r="N741" s="295">
        <v>12</v>
      </c>
      <c r="O741" s="295"/>
      <c r="P741" s="295"/>
      <c r="Q741" s="295"/>
      <c r="R741" s="295"/>
      <c r="S741" s="295"/>
      <c r="T741" s="295"/>
      <c r="U741" s="295"/>
      <c r="V741" s="295"/>
      <c r="W741" s="295"/>
      <c r="X741" s="295"/>
      <c r="Y741" s="426"/>
      <c r="Z741" s="410"/>
      <c r="AA741" s="410"/>
      <c r="AB741" s="410"/>
      <c r="AC741" s="410"/>
      <c r="AD741" s="410"/>
      <c r="AE741" s="410"/>
      <c r="AF741" s="415"/>
      <c r="AG741" s="415"/>
      <c r="AH741" s="415"/>
      <c r="AI741" s="415"/>
      <c r="AJ741" s="415"/>
      <c r="AK741" s="415"/>
      <c r="AL741" s="415"/>
      <c r="AM741" s="296">
        <f>SUM(Y741:AL741)</f>
        <v>0</v>
      </c>
    </row>
    <row r="742" spans="1:40" outlineLevel="1">
      <c r="A742" s="532"/>
      <c r="B742" s="294" t="s">
        <v>310</v>
      </c>
      <c r="C742" s="291" t="s">
        <v>163</v>
      </c>
      <c r="D742" s="295"/>
      <c r="E742" s="295"/>
      <c r="F742" s="295"/>
      <c r="G742" s="295"/>
      <c r="H742" s="295"/>
      <c r="I742" s="295"/>
      <c r="J742" s="295"/>
      <c r="K742" s="295"/>
      <c r="L742" s="295"/>
      <c r="M742" s="295"/>
      <c r="N742" s="295">
        <f>N741</f>
        <v>12</v>
      </c>
      <c r="O742" s="295"/>
      <c r="P742" s="295"/>
      <c r="Q742" s="295"/>
      <c r="R742" s="295"/>
      <c r="S742" s="295"/>
      <c r="T742" s="295"/>
      <c r="U742" s="295"/>
      <c r="V742" s="295"/>
      <c r="W742" s="295"/>
      <c r="X742" s="295"/>
      <c r="Y742" s="411">
        <f>Y741</f>
        <v>0</v>
      </c>
      <c r="Z742" s="411">
        <f t="shared" ref="Z742" si="2260">Z741</f>
        <v>0</v>
      </c>
      <c r="AA742" s="411">
        <f t="shared" ref="AA742" si="2261">AA741</f>
        <v>0</v>
      </c>
      <c r="AB742" s="411">
        <f t="shared" ref="AB742" si="2262">AB741</f>
        <v>0</v>
      </c>
      <c r="AC742" s="411">
        <f t="shared" ref="AC742" si="2263">AC741</f>
        <v>0</v>
      </c>
      <c r="AD742" s="411">
        <f t="shared" ref="AD742" si="2264">AD741</f>
        <v>0</v>
      </c>
      <c r="AE742" s="411">
        <f t="shared" ref="AE742" si="2265">AE741</f>
        <v>0</v>
      </c>
      <c r="AF742" s="411">
        <f t="shared" ref="AF742" si="2266">AF741</f>
        <v>0</v>
      </c>
      <c r="AG742" s="411">
        <f t="shared" ref="AG742" si="2267">AG741</f>
        <v>0</v>
      </c>
      <c r="AH742" s="411">
        <f t="shared" ref="AH742" si="2268">AH741</f>
        <v>0</v>
      </c>
      <c r="AI742" s="411">
        <f t="shared" ref="AI742" si="2269">AI741</f>
        <v>0</v>
      </c>
      <c r="AJ742" s="411">
        <f t="shared" ref="AJ742" si="2270">AJ741</f>
        <v>0</v>
      </c>
      <c r="AK742" s="411">
        <f t="shared" ref="AK742" si="2271">AK741</f>
        <v>0</v>
      </c>
      <c r="AL742" s="411">
        <f t="shared" ref="AL742" si="2272">AL741</f>
        <v>0</v>
      </c>
      <c r="AM742" s="306"/>
    </row>
    <row r="743" spans="1:40" outlineLevel="1">
      <c r="A743" s="532"/>
      <c r="B743" s="294"/>
      <c r="C743" s="305"/>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412"/>
      <c r="Z743" s="412"/>
      <c r="AA743" s="412"/>
      <c r="AB743" s="412"/>
      <c r="AC743" s="412"/>
      <c r="AD743" s="412"/>
      <c r="AE743" s="412"/>
      <c r="AF743" s="412"/>
      <c r="AG743" s="412"/>
      <c r="AH743" s="412"/>
      <c r="AI743" s="412"/>
      <c r="AJ743" s="412"/>
      <c r="AK743" s="412"/>
      <c r="AL743" s="412"/>
      <c r="AM743" s="306"/>
    </row>
    <row r="744" spans="1:40" ht="15.75">
      <c r="B744" s="327" t="s">
        <v>311</v>
      </c>
      <c r="C744" s="329"/>
      <c r="D744" s="329">
        <f>SUM(D587:D742)</f>
        <v>994379</v>
      </c>
      <c r="E744" s="329"/>
      <c r="F744" s="329"/>
      <c r="G744" s="329"/>
      <c r="H744" s="329"/>
      <c r="I744" s="329"/>
      <c r="J744" s="329"/>
      <c r="K744" s="329"/>
      <c r="L744" s="329"/>
      <c r="M744" s="329"/>
      <c r="N744" s="329"/>
      <c r="O744" s="329">
        <f>SUM(O587:O742)</f>
        <v>72.600082422247908</v>
      </c>
      <c r="P744" s="329"/>
      <c r="Q744" s="329"/>
      <c r="R744" s="329"/>
      <c r="S744" s="329"/>
      <c r="T744" s="329"/>
      <c r="U744" s="329"/>
      <c r="V744" s="329"/>
      <c r="W744" s="329"/>
      <c r="X744" s="329"/>
      <c r="Y744" s="329">
        <f>IF(Y585="kWh",SUMPRODUCT(D587:D742,Y587:Y742))</f>
        <v>426524</v>
      </c>
      <c r="Z744" s="329">
        <f>IF(Z585="kWh",SUMPRODUCT(D587:D742,Z587:Z742))</f>
        <v>212631.43903863436</v>
      </c>
      <c r="AA744" s="329">
        <f>IF(AA585="kw",SUMPRODUCT(N587:N742,O587:O742,AA587:AA742),SUMPRODUCT(D587:D742,AA587:AA742))</f>
        <v>462.3653991343769</v>
      </c>
      <c r="AB744" s="329">
        <f>IF(AB585="kw",SUMPRODUCT(N587:N742,O587:O742,AB587:AB742),SUMPRODUCT(D587:D742,AB587:AB742))</f>
        <v>0</v>
      </c>
      <c r="AC744" s="329">
        <f>IF(AC585="kw",SUMPRODUCT(N587:N742,O587:O742,AC587:AC742),SUMPRODUCT(D587:D742,AC587:AC742))</f>
        <v>0</v>
      </c>
      <c r="AD744" s="329">
        <f>IF(AD585="kw",SUMPRODUCT(N587:N742,O587:O742,AD587:AD742),SUMPRODUCT(D587:D742,AD587:AD742))</f>
        <v>0</v>
      </c>
      <c r="AE744" s="329">
        <f>IF(AE585="kw",SUMPRODUCT(N587:N742,O587:O742,AE587:AE742),SUMPRODUCT(D587:D742,AE587:AE742))</f>
        <v>0</v>
      </c>
      <c r="AF744" s="329">
        <f>IF(AF585="kw",SUMPRODUCT(N587:N742,O587:O742,AF587:AF742),SUMPRODUCT(D587:D742,AF587:AF742))</f>
        <v>0</v>
      </c>
      <c r="AG744" s="329">
        <f>IF(AG585="kw",SUMPRODUCT(N587:N742,O587:O742,AG587:AG742),SUMPRODUCT(D587:D742,AG587:AG742))</f>
        <v>0</v>
      </c>
      <c r="AH744" s="329">
        <f>IF(AH585="kw",SUMPRODUCT(N587:N742,O587:O742,AH587:AH742),SUMPRODUCT(D587:D742,AH587:AH742))</f>
        <v>0</v>
      </c>
      <c r="AI744" s="329">
        <f>IF(AI585="kw",SUMPRODUCT(N587:N742,O587:O742,AI587:AI742),SUMPRODUCT(D587:D742,AI587:AI742))</f>
        <v>0</v>
      </c>
      <c r="AJ744" s="329">
        <f>IF(AJ585="kw",SUMPRODUCT(N587:N742,O587:O742,AJ587:AJ742),SUMPRODUCT(D587:D742,AJ587:AJ742))</f>
        <v>0</v>
      </c>
      <c r="AK744" s="329">
        <f>IF(AK585="kw",SUMPRODUCT(N587:N742,O587:O742,AK587:AK742),SUMPRODUCT(D587:D742,AK587:AK742))</f>
        <v>0</v>
      </c>
      <c r="AL744" s="329">
        <f>IF(AL585="kw",SUMPRODUCT(N587:N742,O587:O742,AL587:AL742),SUMPRODUCT(D587:D742,AL587:AL742))</f>
        <v>0</v>
      </c>
      <c r="AM744" s="330"/>
    </row>
    <row r="745" spans="1:40" ht="15.75">
      <c r="B745" s="391" t="s">
        <v>312</v>
      </c>
      <c r="C745" s="392"/>
      <c r="D745" s="392"/>
      <c r="E745" s="392"/>
      <c r="F745" s="392"/>
      <c r="G745" s="392"/>
      <c r="H745" s="392"/>
      <c r="I745" s="392"/>
      <c r="J745" s="392"/>
      <c r="K745" s="392"/>
      <c r="L745" s="392"/>
      <c r="M745" s="392"/>
      <c r="N745" s="392"/>
      <c r="O745" s="392"/>
      <c r="P745" s="392"/>
      <c r="Q745" s="392"/>
      <c r="R745" s="392"/>
      <c r="S745" s="392"/>
      <c r="T745" s="392"/>
      <c r="U745" s="392"/>
      <c r="V745" s="392"/>
      <c r="W745" s="392"/>
      <c r="X745" s="392"/>
      <c r="Y745" s="392">
        <f>HLOOKUP(Y401,'2. LRAMVA Threshold'!$B$42:$Q$53,10,FALSE)</f>
        <v>1122360</v>
      </c>
      <c r="Z745" s="392">
        <f>HLOOKUP(Z401,'2. LRAMVA Threshold'!$B$42:$Q$53,10,FALSE)</f>
        <v>374120</v>
      </c>
      <c r="AA745" s="392">
        <f>HLOOKUP(AA401,'2. LRAMVA Threshold'!$B$42:$Q$53,10,FALSE)</f>
        <v>1002</v>
      </c>
      <c r="AB745" s="392">
        <f>HLOOKUP(AB401,'2. LRAMVA Threshold'!$B$42:$Q$53,10,FALSE)</f>
        <v>0</v>
      </c>
      <c r="AC745" s="392">
        <f>HLOOKUP(AC401,'2. LRAMVA Threshold'!$B$42:$Q$53,10,FALSE)</f>
        <v>0</v>
      </c>
      <c r="AD745" s="392">
        <f>HLOOKUP(AD401,'2. LRAMVA Threshold'!$B$42:$Q$53,10,FALSE)</f>
        <v>0</v>
      </c>
      <c r="AE745" s="392">
        <f>HLOOKUP(AE401,'2. LRAMVA Threshold'!$B$42:$Q$53,10,FALSE)</f>
        <v>0</v>
      </c>
      <c r="AF745" s="392">
        <f>HLOOKUP(AF401,'2. LRAMVA Threshold'!$B$42:$Q$53,10,FALSE)</f>
        <v>0</v>
      </c>
      <c r="AG745" s="392">
        <f>HLOOKUP(AG401,'2. LRAMVA Threshold'!$B$42:$Q$53,10,FALSE)</f>
        <v>0</v>
      </c>
      <c r="AH745" s="392">
        <f>HLOOKUP(AH401,'2. LRAMVA Threshold'!$B$42:$Q$53,10,FALSE)</f>
        <v>0</v>
      </c>
      <c r="AI745" s="392">
        <f>HLOOKUP(AI401,'2. LRAMVA Threshold'!$B$42:$Q$53,10,FALSE)</f>
        <v>0</v>
      </c>
      <c r="AJ745" s="392">
        <f>HLOOKUP(AJ401,'2. LRAMVA Threshold'!$B$42:$Q$53,10,FALSE)</f>
        <v>0</v>
      </c>
      <c r="AK745" s="392">
        <f>HLOOKUP(AK401,'2. LRAMVA Threshold'!$B$42:$Q$53,10,FALSE)</f>
        <v>0</v>
      </c>
      <c r="AL745" s="392">
        <f>HLOOKUP(AL401,'2. LRAMVA Threshold'!$B$42:$Q$53,10,FALSE)</f>
        <v>0</v>
      </c>
      <c r="AM745" s="442"/>
    </row>
    <row r="746" spans="1:40">
      <c r="B746" s="394"/>
      <c r="C746" s="432"/>
      <c r="D746" s="433"/>
      <c r="E746" s="433"/>
      <c r="F746" s="433"/>
      <c r="G746" s="433"/>
      <c r="H746" s="433"/>
      <c r="I746" s="433"/>
      <c r="J746" s="433"/>
      <c r="K746" s="433"/>
      <c r="L746" s="433"/>
      <c r="M746" s="433"/>
      <c r="N746" s="433"/>
      <c r="O746" s="434"/>
      <c r="P746" s="433"/>
      <c r="Q746" s="433"/>
      <c r="R746" s="433"/>
      <c r="S746" s="435"/>
      <c r="T746" s="435"/>
      <c r="U746" s="435"/>
      <c r="V746" s="435"/>
      <c r="W746" s="433"/>
      <c r="X746" s="433"/>
      <c r="Y746" s="436"/>
      <c r="Z746" s="436"/>
      <c r="AA746" s="436"/>
      <c r="AB746" s="436"/>
      <c r="AC746" s="436"/>
      <c r="AD746" s="436"/>
      <c r="AE746" s="436"/>
      <c r="AF746" s="399"/>
      <c r="AG746" s="399"/>
      <c r="AH746" s="399"/>
      <c r="AI746" s="399"/>
      <c r="AJ746" s="399"/>
      <c r="AK746" s="399"/>
      <c r="AL746" s="399"/>
      <c r="AM746" s="400"/>
    </row>
    <row r="747" spans="1:40">
      <c r="B747" s="324" t="s">
        <v>313</v>
      </c>
      <c r="C747" s="338"/>
      <c r="D747" s="338"/>
      <c r="E747" s="376"/>
      <c r="F747" s="376"/>
      <c r="G747" s="376"/>
      <c r="H747" s="376"/>
      <c r="I747" s="376"/>
      <c r="J747" s="376"/>
      <c r="K747" s="376"/>
      <c r="L747" s="376"/>
      <c r="M747" s="376"/>
      <c r="N747" s="376"/>
      <c r="O747" s="291"/>
      <c r="P747" s="340"/>
      <c r="Q747" s="340"/>
      <c r="R747" s="340"/>
      <c r="S747" s="339"/>
      <c r="T747" s="339"/>
      <c r="U747" s="339"/>
      <c r="V747" s="339"/>
      <c r="W747" s="340"/>
      <c r="X747" s="340"/>
      <c r="Y747" s="341">
        <f>HLOOKUP(Y$35,'3.  Distribution Rates'!$C$122:$P$133,10,FALSE)</f>
        <v>3.3999999999999998E-3</v>
      </c>
      <c r="Z747" s="341">
        <f>HLOOKUP(Z$35,'3.  Distribution Rates'!$C$122:$P$133,10,FALSE)</f>
        <v>1.9199999999999998E-2</v>
      </c>
      <c r="AA747" s="341">
        <f>HLOOKUP(AA$35,'3.  Distribution Rates'!$C$122:$P$133,10,FALSE)</f>
        <v>3.0373000000000001</v>
      </c>
      <c r="AB747" s="341">
        <f>HLOOKUP(AB$35,'3.  Distribution Rates'!$C$122:$P$133,10,FALSE)</f>
        <v>5.7839</v>
      </c>
      <c r="AC747" s="341">
        <f>HLOOKUP(AC$35,'3.  Distribution Rates'!$C$122:$P$133,10,FALSE)</f>
        <v>2.3099999999999999E-2</v>
      </c>
      <c r="AD747" s="341">
        <f>HLOOKUP(AD$35,'3.  Distribution Rates'!$C$122:$P$133,10,FALSE)</f>
        <v>1.4156</v>
      </c>
      <c r="AE747" s="341">
        <f>HLOOKUP(AE$35,'3.  Distribution Rates'!$C$122:$P$133,10,FALSE)</f>
        <v>0</v>
      </c>
      <c r="AF747" s="341">
        <f>HLOOKUP(AF$35,'3.  Distribution Rates'!$C$122:$P$133,10,FALSE)</f>
        <v>0</v>
      </c>
      <c r="AG747" s="341">
        <f>HLOOKUP(AG$35,'3.  Distribution Rates'!$C$122:$P$133,10,FALSE)</f>
        <v>0</v>
      </c>
      <c r="AH747" s="341">
        <f>HLOOKUP(AH$35,'3.  Distribution Rates'!$C$122:$P$133,10,FALSE)</f>
        <v>0</v>
      </c>
      <c r="AI747" s="341">
        <f>HLOOKUP(AI$35,'3.  Distribution Rates'!$C$122:$P$133,10,FALSE)</f>
        <v>0</v>
      </c>
      <c r="AJ747" s="341">
        <f>HLOOKUP(AJ$35,'3.  Distribution Rates'!$C$122:$P$133,10,FALSE)</f>
        <v>0</v>
      </c>
      <c r="AK747" s="341">
        <f>HLOOKUP(AK$35,'3.  Distribution Rates'!$C$122:$P$133,10,FALSE)</f>
        <v>0</v>
      </c>
      <c r="AL747" s="341">
        <f>HLOOKUP(AL$35,'3.  Distribution Rates'!$C$122:$P$133,10,FALSE)</f>
        <v>0</v>
      </c>
      <c r="AM747" s="348"/>
      <c r="AN747" s="443"/>
    </row>
    <row r="748" spans="1:40">
      <c r="B748" s="324" t="s">
        <v>314</v>
      </c>
      <c r="C748" s="345"/>
      <c r="D748" s="309"/>
      <c r="E748" s="279"/>
      <c r="F748" s="279"/>
      <c r="G748" s="279"/>
      <c r="H748" s="279"/>
      <c r="I748" s="279"/>
      <c r="J748" s="279"/>
      <c r="K748" s="279"/>
      <c r="L748" s="279"/>
      <c r="M748" s="279"/>
      <c r="N748" s="279"/>
      <c r="O748" s="291"/>
      <c r="P748" s="279"/>
      <c r="Q748" s="279"/>
      <c r="R748" s="279"/>
      <c r="S748" s="309"/>
      <c r="T748" s="309"/>
      <c r="U748" s="309"/>
      <c r="V748" s="309"/>
      <c r="W748" s="279"/>
      <c r="X748" s="279"/>
      <c r="Y748" s="378"/>
      <c r="Z748" s="378"/>
      <c r="AA748" s="378"/>
      <c r="AB748" s="378"/>
      <c r="AC748" s="378"/>
      <c r="AD748" s="378"/>
      <c r="AE748" s="378"/>
      <c r="AF748" s="378"/>
      <c r="AG748" s="378"/>
      <c r="AH748" s="378"/>
      <c r="AI748" s="378"/>
      <c r="AJ748" s="378"/>
      <c r="AK748" s="378"/>
      <c r="AL748" s="378"/>
      <c r="AM748" s="629"/>
      <c r="AN748" s="443"/>
    </row>
    <row r="749" spans="1:40">
      <c r="B749" s="324" t="s">
        <v>315</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c r="Z749" s="378"/>
      <c r="AA749" s="378"/>
      <c r="AB749" s="378"/>
      <c r="AC749" s="378"/>
      <c r="AD749" s="378"/>
      <c r="AE749" s="378"/>
      <c r="AF749" s="378"/>
      <c r="AG749" s="378"/>
      <c r="AH749" s="378"/>
      <c r="AI749" s="378"/>
      <c r="AJ749" s="378"/>
      <c r="AK749" s="378"/>
      <c r="AL749" s="378"/>
      <c r="AM749" s="629"/>
      <c r="AN749" s="443"/>
    </row>
    <row r="750" spans="1:40">
      <c r="B750" s="324" t="s">
        <v>316</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c r="Z750" s="378"/>
      <c r="AA750" s="378"/>
      <c r="AB750" s="378"/>
      <c r="AC750" s="378"/>
      <c r="AD750" s="378"/>
      <c r="AE750" s="378"/>
      <c r="AF750" s="378"/>
      <c r="AG750" s="378"/>
      <c r="AH750" s="378"/>
      <c r="AI750" s="378"/>
      <c r="AJ750" s="378"/>
      <c r="AK750" s="378"/>
      <c r="AL750" s="378"/>
      <c r="AM750" s="629"/>
      <c r="AN750" s="443"/>
    </row>
    <row r="751" spans="1:40">
      <c r="B751" s="324" t="s">
        <v>317</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c r="Z751" s="378"/>
      <c r="AA751" s="378"/>
      <c r="AB751" s="378"/>
      <c r="AC751" s="378"/>
      <c r="AD751" s="378"/>
      <c r="AE751" s="378"/>
      <c r="AF751" s="378"/>
      <c r="AG751" s="378"/>
      <c r="AH751" s="378"/>
      <c r="AI751" s="378"/>
      <c r="AJ751" s="378"/>
      <c r="AK751" s="378"/>
      <c r="AL751" s="378"/>
      <c r="AM751" s="629"/>
      <c r="AN751" s="443"/>
    </row>
    <row r="752" spans="1:40">
      <c r="B752" s="324" t="s">
        <v>318</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c r="Z752" s="378"/>
      <c r="AA752" s="378"/>
      <c r="AB752" s="378"/>
      <c r="AC752" s="378"/>
      <c r="AD752" s="378"/>
      <c r="AE752" s="378"/>
      <c r="AF752" s="378"/>
      <c r="AG752" s="378"/>
      <c r="AH752" s="378"/>
      <c r="AI752" s="378"/>
      <c r="AJ752" s="378"/>
      <c r="AK752" s="378"/>
      <c r="AL752" s="378"/>
      <c r="AM752" s="629"/>
      <c r="AN752" s="443"/>
    </row>
    <row r="753" spans="1:40">
      <c r="B753" s="324" t="s">
        <v>319</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3">Y393*Y747</f>
        <v>3943.0275999999999</v>
      </c>
      <c r="Z753" s="378">
        <f t="shared" si="2273"/>
        <v>5160.9952766636461</v>
      </c>
      <c r="AA753" s="378">
        <f t="shared" si="2273"/>
        <v>4567.4736581368934</v>
      </c>
      <c r="AB753" s="378">
        <f t="shared" si="2273"/>
        <v>0</v>
      </c>
      <c r="AC753" s="378">
        <f t="shared" si="2273"/>
        <v>0</v>
      </c>
      <c r="AD753" s="378">
        <f t="shared" si="2273"/>
        <v>0</v>
      </c>
      <c r="AE753" s="378">
        <f t="shared" si="2273"/>
        <v>0</v>
      </c>
      <c r="AF753" s="378">
        <f t="shared" si="2273"/>
        <v>0</v>
      </c>
      <c r="AG753" s="378">
        <f t="shared" si="2273"/>
        <v>0</v>
      </c>
      <c r="AH753" s="378">
        <f t="shared" si="2273"/>
        <v>0</v>
      </c>
      <c r="AI753" s="378">
        <f t="shared" si="2273"/>
        <v>0</v>
      </c>
      <c r="AJ753" s="378">
        <f t="shared" si="2273"/>
        <v>0</v>
      </c>
      <c r="AK753" s="378">
        <f t="shared" si="2273"/>
        <v>0</v>
      </c>
      <c r="AL753" s="378">
        <f t="shared" si="2273"/>
        <v>0</v>
      </c>
      <c r="AM753" s="629">
        <f t="shared" ref="AM753:AM755" si="2274">SUM(Y753:AL753)</f>
        <v>13671.496534800539</v>
      </c>
      <c r="AN753" s="443"/>
    </row>
    <row r="754" spans="1:40">
      <c r="B754" s="324" t="s">
        <v>320</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5">Y576*Y747</f>
        <v>5268.3252688000002</v>
      </c>
      <c r="Z754" s="378">
        <f t="shared" si="2275"/>
        <v>4980.4450974983947</v>
      </c>
      <c r="AA754" s="378">
        <f t="shared" si="2275"/>
        <v>1651.3786725628504</v>
      </c>
      <c r="AB754" s="378">
        <f t="shared" si="2275"/>
        <v>0</v>
      </c>
      <c r="AC754" s="378">
        <f t="shared" si="2275"/>
        <v>0</v>
      </c>
      <c r="AD754" s="378">
        <f t="shared" si="2275"/>
        <v>0</v>
      </c>
      <c r="AE754" s="378">
        <f t="shared" si="2275"/>
        <v>0</v>
      </c>
      <c r="AF754" s="378">
        <f t="shared" si="2275"/>
        <v>0</v>
      </c>
      <c r="AG754" s="378">
        <f t="shared" si="2275"/>
        <v>0</v>
      </c>
      <c r="AH754" s="378">
        <f t="shared" si="2275"/>
        <v>0</v>
      </c>
      <c r="AI754" s="378">
        <f t="shared" si="2275"/>
        <v>0</v>
      </c>
      <c r="AJ754" s="378">
        <f t="shared" si="2275"/>
        <v>0</v>
      </c>
      <c r="AK754" s="378">
        <f t="shared" si="2275"/>
        <v>0</v>
      </c>
      <c r="AL754" s="378">
        <f t="shared" si="2275"/>
        <v>0</v>
      </c>
      <c r="AM754" s="629">
        <f t="shared" si="2274"/>
        <v>11900.149038861246</v>
      </c>
      <c r="AN754" s="443"/>
    </row>
    <row r="755" spans="1:40">
      <c r="B755" s="324" t="s">
        <v>321</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Y744*Y747</f>
        <v>1450.1815999999999</v>
      </c>
      <c r="Z755" s="378">
        <f t="shared" ref="Z755:AL755" si="2276">Z744*Z747</f>
        <v>4082.5236295417794</v>
      </c>
      <c r="AA755" s="378">
        <f t="shared" si="2276"/>
        <v>1404.3424267908431</v>
      </c>
      <c r="AB755" s="378">
        <f t="shared" si="2276"/>
        <v>0</v>
      </c>
      <c r="AC755" s="378">
        <f t="shared" si="2276"/>
        <v>0</v>
      </c>
      <c r="AD755" s="378">
        <f t="shared" si="2276"/>
        <v>0</v>
      </c>
      <c r="AE755" s="378">
        <f t="shared" si="2276"/>
        <v>0</v>
      </c>
      <c r="AF755" s="378">
        <f t="shared" si="2276"/>
        <v>0</v>
      </c>
      <c r="AG755" s="378">
        <f t="shared" si="2276"/>
        <v>0</v>
      </c>
      <c r="AH755" s="378">
        <f t="shared" si="2276"/>
        <v>0</v>
      </c>
      <c r="AI755" s="378">
        <f t="shared" si="2276"/>
        <v>0</v>
      </c>
      <c r="AJ755" s="378">
        <f t="shared" si="2276"/>
        <v>0</v>
      </c>
      <c r="AK755" s="378">
        <f t="shared" si="2276"/>
        <v>0</v>
      </c>
      <c r="AL755" s="378">
        <f t="shared" si="2276"/>
        <v>0</v>
      </c>
      <c r="AM755" s="629">
        <f t="shared" si="2274"/>
        <v>6937.0476563326229</v>
      </c>
      <c r="AN755" s="443"/>
    </row>
    <row r="756" spans="1:40" ht="15.75">
      <c r="B756" s="349" t="s">
        <v>322</v>
      </c>
      <c r="C756" s="345"/>
      <c r="D756" s="336"/>
      <c r="E756" s="334"/>
      <c r="F756" s="334"/>
      <c r="G756" s="334"/>
      <c r="H756" s="334"/>
      <c r="I756" s="334"/>
      <c r="J756" s="334"/>
      <c r="K756" s="334"/>
      <c r="L756" s="334"/>
      <c r="M756" s="334"/>
      <c r="N756" s="334"/>
      <c r="O756" s="300"/>
      <c r="P756" s="334"/>
      <c r="Q756" s="334"/>
      <c r="R756" s="334"/>
      <c r="S756" s="336"/>
      <c r="T756" s="336"/>
      <c r="U756" s="336"/>
      <c r="V756" s="336"/>
      <c r="W756" s="334"/>
      <c r="X756" s="334"/>
      <c r="Y756" s="346">
        <f>SUM(Y748:Y755)</f>
        <v>10661.5344688</v>
      </c>
      <c r="Z756" s="346">
        <f>SUM(Z748:Z755)</f>
        <v>14223.964003703821</v>
      </c>
      <c r="AA756" s="346">
        <f t="shared" ref="AA756:AE756" si="2277">SUM(AA748:AA755)</f>
        <v>7623.1947574905871</v>
      </c>
      <c r="AB756" s="346">
        <f t="shared" si="2277"/>
        <v>0</v>
      </c>
      <c r="AC756" s="346">
        <f t="shared" si="2277"/>
        <v>0</v>
      </c>
      <c r="AD756" s="346">
        <f t="shared" si="2277"/>
        <v>0</v>
      </c>
      <c r="AE756" s="346">
        <f t="shared" si="2277"/>
        <v>0</v>
      </c>
      <c r="AF756" s="346">
        <f t="shared" ref="AF756:AL756" si="2278">SUM(AF748:AF755)</f>
        <v>0</v>
      </c>
      <c r="AG756" s="346">
        <f t="shared" si="2278"/>
        <v>0</v>
      </c>
      <c r="AH756" s="346">
        <f t="shared" si="2278"/>
        <v>0</v>
      </c>
      <c r="AI756" s="346">
        <f t="shared" si="2278"/>
        <v>0</v>
      </c>
      <c r="AJ756" s="346">
        <f t="shared" si="2278"/>
        <v>0</v>
      </c>
      <c r="AK756" s="346">
        <f t="shared" si="2278"/>
        <v>0</v>
      </c>
      <c r="AL756" s="346">
        <f t="shared" si="2278"/>
        <v>0</v>
      </c>
      <c r="AM756" s="407">
        <f>SUM(AM748:AM755)</f>
        <v>32508.693229994409</v>
      </c>
      <c r="AN756" s="443"/>
    </row>
    <row r="757" spans="1:40" ht="15.75">
      <c r="B757" s="349" t="s">
        <v>323</v>
      </c>
      <c r="C757" s="345"/>
      <c r="D757" s="350"/>
      <c r="E757" s="334"/>
      <c r="F757" s="334"/>
      <c r="G757" s="334"/>
      <c r="H757" s="334"/>
      <c r="I757" s="334"/>
      <c r="J757" s="334"/>
      <c r="K757" s="334"/>
      <c r="L757" s="334"/>
      <c r="M757" s="334"/>
      <c r="N757" s="334"/>
      <c r="O757" s="300"/>
      <c r="P757" s="334"/>
      <c r="Q757" s="334"/>
      <c r="R757" s="334"/>
      <c r="S757" s="336"/>
      <c r="T757" s="336"/>
      <c r="U757" s="336"/>
      <c r="V757" s="336"/>
      <c r="W757" s="334"/>
      <c r="X757" s="334"/>
      <c r="Y757" s="347">
        <f>Y745*Y747</f>
        <v>3816.0239999999999</v>
      </c>
      <c r="Z757" s="347">
        <f t="shared" ref="Z757:AE757" si="2279">Z745*Z747</f>
        <v>7183.1039999999994</v>
      </c>
      <c r="AA757" s="347">
        <f t="shared" si="2279"/>
        <v>3043.3746000000001</v>
      </c>
      <c r="AB757" s="347">
        <f t="shared" si="2279"/>
        <v>0</v>
      </c>
      <c r="AC757" s="347">
        <f t="shared" si="2279"/>
        <v>0</v>
      </c>
      <c r="AD757" s="347">
        <f t="shared" si="2279"/>
        <v>0</v>
      </c>
      <c r="AE757" s="347">
        <f t="shared" si="2279"/>
        <v>0</v>
      </c>
      <c r="AF757" s="347">
        <f t="shared" ref="AF757:AL757" si="2280">AF745*AF747</f>
        <v>0</v>
      </c>
      <c r="AG757" s="347">
        <f t="shared" si="2280"/>
        <v>0</v>
      </c>
      <c r="AH757" s="347">
        <f t="shared" si="2280"/>
        <v>0</v>
      </c>
      <c r="AI757" s="347">
        <f t="shared" si="2280"/>
        <v>0</v>
      </c>
      <c r="AJ757" s="347">
        <f t="shared" si="2280"/>
        <v>0</v>
      </c>
      <c r="AK757" s="347">
        <f t="shared" si="2280"/>
        <v>0</v>
      </c>
      <c r="AL757" s="347">
        <f t="shared" si="2280"/>
        <v>0</v>
      </c>
      <c r="AM757" s="407">
        <f>SUM(Y757:AL757)</f>
        <v>14042.5026</v>
      </c>
      <c r="AN757" s="443"/>
    </row>
    <row r="758" spans="1:40" ht="15.75">
      <c r="B758" s="349" t="s">
        <v>324</v>
      </c>
      <c r="C758" s="345"/>
      <c r="D758" s="350"/>
      <c r="E758" s="334"/>
      <c r="F758" s="334"/>
      <c r="G758" s="334"/>
      <c r="H758" s="334"/>
      <c r="I758" s="334"/>
      <c r="J758" s="334"/>
      <c r="K758" s="334"/>
      <c r="L758" s="334"/>
      <c r="M758" s="334"/>
      <c r="N758" s="334"/>
      <c r="O758" s="300"/>
      <c r="P758" s="334"/>
      <c r="Q758" s="334"/>
      <c r="R758" s="334"/>
      <c r="S758" s="350"/>
      <c r="T758" s="350"/>
      <c r="U758" s="350"/>
      <c r="V758" s="350"/>
      <c r="W758" s="334"/>
      <c r="X758" s="334"/>
      <c r="Y758" s="351"/>
      <c r="Z758" s="351"/>
      <c r="AA758" s="351"/>
      <c r="AB758" s="351"/>
      <c r="AC758" s="351"/>
      <c r="AD758" s="351"/>
      <c r="AE758" s="351"/>
      <c r="AF758" s="351"/>
      <c r="AG758" s="351"/>
      <c r="AH758" s="351"/>
      <c r="AI758" s="351"/>
      <c r="AJ758" s="351"/>
      <c r="AK758" s="351"/>
      <c r="AL758" s="351"/>
      <c r="AM758" s="407">
        <f>AM756-AM757</f>
        <v>18466.190629994409</v>
      </c>
      <c r="AN758" s="443"/>
    </row>
    <row r="759" spans="1:40">
      <c r="B759" s="324"/>
      <c r="C759" s="350"/>
      <c r="D759" s="350"/>
      <c r="E759" s="334"/>
      <c r="F759" s="334"/>
      <c r="G759" s="334"/>
      <c r="H759" s="334"/>
      <c r="I759" s="334"/>
      <c r="J759" s="334"/>
      <c r="K759" s="334"/>
      <c r="L759" s="334"/>
      <c r="M759" s="334"/>
      <c r="N759" s="334"/>
      <c r="O759" s="300"/>
      <c r="P759" s="334"/>
      <c r="Q759" s="334"/>
      <c r="R759" s="334"/>
      <c r="S759" s="350"/>
      <c r="T759" s="345"/>
      <c r="U759" s="350"/>
      <c r="V759" s="350"/>
      <c r="W759" s="334"/>
      <c r="X759" s="334"/>
      <c r="Y759" s="352"/>
      <c r="Z759" s="352"/>
      <c r="AA759" s="352"/>
      <c r="AB759" s="352"/>
      <c r="AC759" s="352"/>
      <c r="AD759" s="352"/>
      <c r="AE759" s="352"/>
      <c r="AF759" s="352"/>
      <c r="AG759" s="352"/>
      <c r="AH759" s="352"/>
      <c r="AI759" s="352"/>
      <c r="AJ759" s="352"/>
      <c r="AK759" s="352"/>
      <c r="AL759" s="352"/>
      <c r="AM759" s="348"/>
      <c r="AN759" s="443"/>
    </row>
    <row r="760" spans="1:40">
      <c r="B760" s="439" t="s">
        <v>325</v>
      </c>
      <c r="C760" s="304"/>
      <c r="D760" s="279"/>
      <c r="E760" s="279"/>
      <c r="F760" s="279"/>
      <c r="G760" s="279"/>
      <c r="H760" s="279"/>
      <c r="I760" s="279"/>
      <c r="J760" s="279"/>
      <c r="K760" s="279"/>
      <c r="L760" s="279"/>
      <c r="M760" s="279"/>
      <c r="N760" s="279"/>
      <c r="O760" s="357"/>
      <c r="P760" s="279"/>
      <c r="Q760" s="279"/>
      <c r="R760" s="279"/>
      <c r="S760" s="304"/>
      <c r="T760" s="309"/>
      <c r="U760" s="309"/>
      <c r="V760" s="279"/>
      <c r="W760" s="279"/>
      <c r="X760" s="309"/>
      <c r="Y760" s="291">
        <f>SUMPRODUCT(E587:E742,Y587:Y742)</f>
        <v>425109.5</v>
      </c>
      <c r="Z760" s="291">
        <f>SUMPRODUCT(E587:E742,Z587:Z742)</f>
        <v>200787.60703863433</v>
      </c>
      <c r="AA760" s="291">
        <f t="shared" ref="AA760:AL760" si="2281">IF(AA585="kw",SUMPRODUCT($N$587:$N$742,$P$587:$P$742,AA587:AA742),SUMPRODUCT($E$587:$E$742,AA587:AA742))</f>
        <v>465.39954054031938</v>
      </c>
      <c r="AB760" s="291">
        <f t="shared" si="2281"/>
        <v>0</v>
      </c>
      <c r="AC760" s="291">
        <f t="shared" si="2281"/>
        <v>0</v>
      </c>
      <c r="AD760" s="291">
        <f t="shared" si="2281"/>
        <v>0</v>
      </c>
      <c r="AE760" s="291">
        <f t="shared" si="2281"/>
        <v>0</v>
      </c>
      <c r="AF760" s="291">
        <f t="shared" si="2281"/>
        <v>0</v>
      </c>
      <c r="AG760" s="291">
        <f t="shared" si="2281"/>
        <v>0</v>
      </c>
      <c r="AH760" s="291">
        <f t="shared" si="2281"/>
        <v>0</v>
      </c>
      <c r="AI760" s="291">
        <f t="shared" si="2281"/>
        <v>0</v>
      </c>
      <c r="AJ760" s="291">
        <f t="shared" si="2281"/>
        <v>0</v>
      </c>
      <c r="AK760" s="291">
        <f t="shared" si="2281"/>
        <v>0</v>
      </c>
      <c r="AL760" s="291">
        <f t="shared" si="2281"/>
        <v>0</v>
      </c>
      <c r="AM760" s="337"/>
    </row>
    <row r="761" spans="1:40">
      <c r="B761" s="440" t="s">
        <v>326</v>
      </c>
      <c r="C761" s="364"/>
      <c r="D761" s="384"/>
      <c r="E761" s="384"/>
      <c r="F761" s="384"/>
      <c r="G761" s="384"/>
      <c r="H761" s="384"/>
      <c r="I761" s="384"/>
      <c r="J761" s="384"/>
      <c r="K761" s="384"/>
      <c r="L761" s="384"/>
      <c r="M761" s="384"/>
      <c r="N761" s="384"/>
      <c r="O761" s="383"/>
      <c r="P761" s="384"/>
      <c r="Q761" s="384"/>
      <c r="R761" s="384"/>
      <c r="S761" s="364"/>
      <c r="T761" s="385"/>
      <c r="U761" s="385"/>
      <c r="V761" s="384"/>
      <c r="W761" s="384"/>
      <c r="X761" s="385"/>
      <c r="Y761" s="326">
        <f>SUMPRODUCT(F587:F742,Y587:Y742)</f>
        <v>423695</v>
      </c>
      <c r="Z761" s="326">
        <f>SUMPRODUCT(F587:F742,Z587:Z742)</f>
        <v>177013.2009890526</v>
      </c>
      <c r="AA761" s="326">
        <f t="shared" ref="AA761:AL761" si="2282">IF(AA585="kw",SUMPRODUCT($N$587:$N$742,$Q$587:$Q$742,AA587:AA742),SUMPRODUCT($F$587:$F$742,AA587:AA742))</f>
        <v>460.03173274104404</v>
      </c>
      <c r="AB761" s="326">
        <f t="shared" si="2282"/>
        <v>0</v>
      </c>
      <c r="AC761" s="326">
        <f t="shared" si="2282"/>
        <v>0</v>
      </c>
      <c r="AD761" s="326">
        <f t="shared" si="2282"/>
        <v>0</v>
      </c>
      <c r="AE761" s="326">
        <f t="shared" si="2282"/>
        <v>0</v>
      </c>
      <c r="AF761" s="326">
        <f t="shared" si="2282"/>
        <v>0</v>
      </c>
      <c r="AG761" s="326">
        <f t="shared" si="2282"/>
        <v>0</v>
      </c>
      <c r="AH761" s="326">
        <f t="shared" si="2282"/>
        <v>0</v>
      </c>
      <c r="AI761" s="326">
        <f t="shared" si="2282"/>
        <v>0</v>
      </c>
      <c r="AJ761" s="326">
        <f t="shared" si="2282"/>
        <v>0</v>
      </c>
      <c r="AK761" s="326">
        <f t="shared" si="2282"/>
        <v>0</v>
      </c>
      <c r="AL761" s="326">
        <f t="shared" si="2282"/>
        <v>0</v>
      </c>
      <c r="AM761" s="386"/>
    </row>
    <row r="762" spans="1:40" ht="20.25" customHeight="1">
      <c r="B762" s="368" t="s">
        <v>581</v>
      </c>
      <c r="C762" s="387"/>
      <c r="D762" s="388"/>
      <c r="E762" s="388"/>
      <c r="F762" s="388"/>
      <c r="G762" s="388"/>
      <c r="H762" s="388"/>
      <c r="I762" s="388"/>
      <c r="J762" s="388"/>
      <c r="K762" s="388"/>
      <c r="L762" s="388"/>
      <c r="M762" s="388"/>
      <c r="N762" s="388"/>
      <c r="O762" s="388"/>
      <c r="P762" s="388"/>
      <c r="Q762" s="388"/>
      <c r="R762" s="388"/>
      <c r="S762" s="371"/>
      <c r="T762" s="372"/>
      <c r="U762" s="388"/>
      <c r="V762" s="388"/>
      <c r="W762" s="388"/>
      <c r="X762" s="388"/>
      <c r="Y762" s="409"/>
      <c r="Z762" s="409"/>
      <c r="AA762" s="409"/>
      <c r="AB762" s="409"/>
      <c r="AC762" s="409"/>
      <c r="AD762" s="409"/>
      <c r="AE762" s="409"/>
      <c r="AF762" s="409"/>
      <c r="AG762" s="409"/>
      <c r="AH762" s="409"/>
      <c r="AI762" s="409"/>
      <c r="AJ762" s="409"/>
      <c r="AK762" s="409"/>
      <c r="AL762" s="409"/>
      <c r="AM762" s="389"/>
    </row>
    <row r="765" spans="1:40" ht="15.75">
      <c r="B765" s="280" t="s">
        <v>327</v>
      </c>
      <c r="C765" s="281"/>
      <c r="D765" s="590" t="s">
        <v>525</v>
      </c>
      <c r="E765" s="253"/>
      <c r="F765" s="590"/>
      <c r="G765" s="253"/>
      <c r="H765" s="253"/>
      <c r="I765" s="253"/>
      <c r="J765" s="253"/>
      <c r="K765" s="253"/>
      <c r="L765" s="253"/>
      <c r="M765" s="253"/>
      <c r="N765" s="253"/>
      <c r="O765" s="281"/>
      <c r="P765" s="253"/>
      <c r="Q765" s="253"/>
      <c r="R765" s="253"/>
      <c r="S765" s="253"/>
      <c r="T765" s="253"/>
      <c r="U765" s="253"/>
      <c r="V765" s="253"/>
      <c r="W765" s="253"/>
      <c r="X765" s="253"/>
      <c r="Y765" s="270"/>
      <c r="Z765" s="267"/>
      <c r="AA765" s="267"/>
      <c r="AB765" s="267"/>
      <c r="AC765" s="267"/>
      <c r="AD765" s="267"/>
      <c r="AE765" s="267"/>
      <c r="AF765" s="267"/>
      <c r="AG765" s="267"/>
      <c r="AH765" s="267"/>
      <c r="AI765" s="267"/>
      <c r="AJ765" s="267"/>
      <c r="AK765" s="267"/>
      <c r="AL765" s="267"/>
    </row>
    <row r="766" spans="1:40" ht="33" customHeight="1">
      <c r="B766" s="827" t="s">
        <v>211</v>
      </c>
      <c r="C766" s="829" t="s">
        <v>33</v>
      </c>
      <c r="D766" s="284" t="s">
        <v>421</v>
      </c>
      <c r="E766" s="831" t="s">
        <v>209</v>
      </c>
      <c r="F766" s="832"/>
      <c r="G766" s="832"/>
      <c r="H766" s="832"/>
      <c r="I766" s="832"/>
      <c r="J766" s="832"/>
      <c r="K766" s="832"/>
      <c r="L766" s="832"/>
      <c r="M766" s="833"/>
      <c r="N766" s="837" t="s">
        <v>213</v>
      </c>
      <c r="O766" s="284" t="s">
        <v>422</v>
      </c>
      <c r="P766" s="831" t="s">
        <v>212</v>
      </c>
      <c r="Q766" s="832"/>
      <c r="R766" s="832"/>
      <c r="S766" s="832"/>
      <c r="T766" s="832"/>
      <c r="U766" s="832"/>
      <c r="V766" s="832"/>
      <c r="W766" s="832"/>
      <c r="X766" s="833"/>
      <c r="Y766" s="834" t="s">
        <v>243</v>
      </c>
      <c r="Z766" s="835"/>
      <c r="AA766" s="835"/>
      <c r="AB766" s="835"/>
      <c r="AC766" s="835"/>
      <c r="AD766" s="835"/>
      <c r="AE766" s="835"/>
      <c r="AF766" s="835"/>
      <c r="AG766" s="835"/>
      <c r="AH766" s="835"/>
      <c r="AI766" s="835"/>
      <c r="AJ766" s="835"/>
      <c r="AK766" s="835"/>
      <c r="AL766" s="835"/>
      <c r="AM766" s="836"/>
    </row>
    <row r="767" spans="1:40" ht="65.25" customHeight="1">
      <c r="B767" s="828"/>
      <c r="C767" s="830"/>
      <c r="D767" s="285">
        <v>2019</v>
      </c>
      <c r="E767" s="285">
        <v>2020</v>
      </c>
      <c r="F767" s="285">
        <v>2021</v>
      </c>
      <c r="G767" s="285">
        <v>2022</v>
      </c>
      <c r="H767" s="285">
        <v>2023</v>
      </c>
      <c r="I767" s="285">
        <v>2024</v>
      </c>
      <c r="J767" s="285">
        <v>2025</v>
      </c>
      <c r="K767" s="285">
        <v>2026</v>
      </c>
      <c r="L767" s="285">
        <v>2027</v>
      </c>
      <c r="M767" s="285">
        <v>2028</v>
      </c>
      <c r="N767" s="838"/>
      <c r="O767" s="285">
        <v>2019</v>
      </c>
      <c r="P767" s="285">
        <v>2020</v>
      </c>
      <c r="Q767" s="285">
        <v>2021</v>
      </c>
      <c r="R767" s="285">
        <v>2022</v>
      </c>
      <c r="S767" s="285">
        <v>2023</v>
      </c>
      <c r="T767" s="285">
        <v>2024</v>
      </c>
      <c r="U767" s="285">
        <v>2025</v>
      </c>
      <c r="V767" s="285">
        <v>2026</v>
      </c>
      <c r="W767" s="285">
        <v>2027</v>
      </c>
      <c r="X767" s="285">
        <v>2028</v>
      </c>
      <c r="Y767" s="285" t="str">
        <f>'1.  LRAMVA Summary'!D52</f>
        <v>Residential</v>
      </c>
      <c r="Z767" s="285" t="str">
        <f>'1.  LRAMVA Summary'!E52</f>
        <v>GS&lt;50 kW</v>
      </c>
      <c r="AA767" s="285" t="str">
        <f>'1.  LRAMVA Summary'!F52</f>
        <v>GS 50 - 4,999 kW</v>
      </c>
      <c r="AB767" s="285" t="str">
        <f>'1.  LRAMVA Summary'!G52</f>
        <v>Street Light</v>
      </c>
      <c r="AC767" s="285" t="str">
        <f>'1.  LRAMVA Summary'!H52</f>
        <v>USL</v>
      </c>
      <c r="AD767" s="285" t="str">
        <f>'1.  LRAMVA Summary'!I52</f>
        <v>Embedded Distributor</v>
      </c>
      <c r="AE767" s="285" t="str">
        <f>'1.  LRAMVA Summary'!J52</f>
        <v/>
      </c>
      <c r="AF767" s="285" t="str">
        <f>'1.  LRAMVA Summary'!K52</f>
        <v/>
      </c>
      <c r="AG767" s="285" t="str">
        <f>'1.  LRAMVA Summary'!L52</f>
        <v/>
      </c>
      <c r="AH767" s="285" t="str">
        <f>'1.  LRAMVA Summary'!M52</f>
        <v/>
      </c>
      <c r="AI767" s="285" t="str">
        <f>'1.  LRAMVA Summary'!N52</f>
        <v/>
      </c>
      <c r="AJ767" s="285" t="str">
        <f>'1.  LRAMVA Summary'!O52</f>
        <v/>
      </c>
      <c r="AK767" s="285" t="str">
        <f>'1.  LRAMVA Summary'!P52</f>
        <v/>
      </c>
      <c r="AL767" s="285" t="str">
        <f>'1.  LRAMVA Summary'!Q52</f>
        <v/>
      </c>
      <c r="AM767" s="287" t="str">
        <f>'1.  LRAMVA Summary'!R52</f>
        <v>Total</v>
      </c>
    </row>
    <row r="768" spans="1:40" ht="15.75" customHeight="1">
      <c r="A768" s="532"/>
      <c r="B768" s="518" t="s">
        <v>503</v>
      </c>
      <c r="C768" s="289"/>
      <c r="D768" s="289"/>
      <c r="E768" s="289"/>
      <c r="F768" s="289"/>
      <c r="G768" s="289"/>
      <c r="H768" s="289"/>
      <c r="I768" s="289"/>
      <c r="J768" s="289"/>
      <c r="K768" s="289"/>
      <c r="L768" s="289"/>
      <c r="M768" s="289"/>
      <c r="N768" s="290"/>
      <c r="O768" s="289"/>
      <c r="P768" s="289"/>
      <c r="Q768" s="289"/>
      <c r="R768" s="289"/>
      <c r="S768" s="289"/>
      <c r="T768" s="289"/>
      <c r="U768" s="289"/>
      <c r="V768" s="289"/>
      <c r="W768" s="289"/>
      <c r="X768" s="289"/>
      <c r="Y768" s="291" t="str">
        <f>'1.  LRAMVA Summary'!D53</f>
        <v>kWh</v>
      </c>
      <c r="Z768" s="291" t="str">
        <f>'1.  LRAMVA Summary'!E53</f>
        <v>kWh</v>
      </c>
      <c r="AA768" s="291" t="str">
        <f>'1.  LRAMVA Summary'!F53</f>
        <v>kW</v>
      </c>
      <c r="AB768" s="291" t="str">
        <f>'1.  LRAMVA Summary'!G53</f>
        <v>kW</v>
      </c>
      <c r="AC768" s="291" t="str">
        <f>'1.  LRAMVA Summary'!H53</f>
        <v>kWh</v>
      </c>
      <c r="AD768" s="291" t="str">
        <f>'1.  LRAMVA Summary'!I53</f>
        <v>kW</v>
      </c>
      <c r="AE768" s="291">
        <f>'1.  LRAMVA Summary'!J53</f>
        <v>0</v>
      </c>
      <c r="AF768" s="291">
        <f>'1.  LRAMVA Summary'!K53</f>
        <v>0</v>
      </c>
      <c r="AG768" s="291">
        <f>'1.  LRAMVA Summary'!L53</f>
        <v>0</v>
      </c>
      <c r="AH768" s="291">
        <f>'1.  LRAMVA Summary'!M53</f>
        <v>0</v>
      </c>
      <c r="AI768" s="291">
        <f>'1.  LRAMVA Summary'!N53</f>
        <v>0</v>
      </c>
      <c r="AJ768" s="291">
        <f>'1.  LRAMVA Summary'!O53</f>
        <v>0</v>
      </c>
      <c r="AK768" s="291">
        <f>'1.  LRAMVA Summary'!P53</f>
        <v>0</v>
      </c>
      <c r="AL768" s="291">
        <f>'1.  LRAMVA Summary'!Q53</f>
        <v>0</v>
      </c>
      <c r="AM768" s="292"/>
    </row>
    <row r="769" spans="1:39" ht="15.75" outlineLevel="1">
      <c r="A769" s="532"/>
      <c r="B769" s="504" t="s">
        <v>496</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c r="Z769" s="291"/>
      <c r="AA769" s="291"/>
      <c r="AB769" s="291"/>
      <c r="AC769" s="291"/>
      <c r="AD769" s="291"/>
      <c r="AE769" s="291"/>
      <c r="AF769" s="291"/>
      <c r="AG769" s="291"/>
      <c r="AH769" s="291"/>
      <c r="AI769" s="291"/>
      <c r="AJ769" s="291"/>
      <c r="AK769" s="291"/>
      <c r="AL769" s="291"/>
      <c r="AM769" s="292"/>
    </row>
    <row r="770" spans="1:39" outlineLevel="1">
      <c r="A770" s="532">
        <v>1</v>
      </c>
      <c r="B770" s="428" t="s">
        <v>95</v>
      </c>
      <c r="C770" s="291" t="s">
        <v>25</v>
      </c>
      <c r="D770" s="295"/>
      <c r="E770" s="295"/>
      <c r="F770" s="295"/>
      <c r="G770" s="295"/>
      <c r="H770" s="295"/>
      <c r="I770" s="295"/>
      <c r="J770" s="295"/>
      <c r="K770" s="295"/>
      <c r="L770" s="295"/>
      <c r="M770" s="295"/>
      <c r="N770" s="291"/>
      <c r="O770" s="295"/>
      <c r="P770" s="295"/>
      <c r="Q770" s="295"/>
      <c r="R770" s="295"/>
      <c r="S770" s="295"/>
      <c r="T770" s="295"/>
      <c r="U770" s="295"/>
      <c r="V770" s="295"/>
      <c r="W770" s="295"/>
      <c r="X770" s="295"/>
      <c r="Y770" s="410"/>
      <c r="Z770" s="410"/>
      <c r="AA770" s="410"/>
      <c r="AB770" s="410"/>
      <c r="AC770" s="410"/>
      <c r="AD770" s="410"/>
      <c r="AE770" s="410"/>
      <c r="AF770" s="410"/>
      <c r="AG770" s="410"/>
      <c r="AH770" s="410"/>
      <c r="AI770" s="410"/>
      <c r="AJ770" s="410"/>
      <c r="AK770" s="410"/>
      <c r="AL770" s="410"/>
      <c r="AM770" s="296">
        <f>SUM(Y770:AL770)</f>
        <v>0</v>
      </c>
    </row>
    <row r="771" spans="1:39" outlineLevel="1">
      <c r="A771" s="532"/>
      <c r="B771" s="294" t="s">
        <v>342</v>
      </c>
      <c r="C771" s="291" t="s">
        <v>163</v>
      </c>
      <c r="D771" s="295"/>
      <c r="E771" s="295"/>
      <c r="F771" s="295"/>
      <c r="G771" s="295"/>
      <c r="H771" s="295"/>
      <c r="I771" s="295"/>
      <c r="J771" s="295"/>
      <c r="K771" s="295"/>
      <c r="L771" s="295"/>
      <c r="M771" s="295"/>
      <c r="N771" s="468"/>
      <c r="O771" s="295"/>
      <c r="P771" s="295"/>
      <c r="Q771" s="295"/>
      <c r="R771" s="295"/>
      <c r="S771" s="295"/>
      <c r="T771" s="295"/>
      <c r="U771" s="295"/>
      <c r="V771" s="295"/>
      <c r="W771" s="295"/>
      <c r="X771" s="295"/>
      <c r="Y771" s="411">
        <f>Y770</f>
        <v>0</v>
      </c>
      <c r="Z771" s="411">
        <f t="shared" ref="Z771" si="2283">Z770</f>
        <v>0</v>
      </c>
      <c r="AA771" s="411">
        <f t="shared" ref="AA771" si="2284">AA770</f>
        <v>0</v>
      </c>
      <c r="AB771" s="411">
        <f t="shared" ref="AB771" si="2285">AB770</f>
        <v>0</v>
      </c>
      <c r="AC771" s="411">
        <f t="shared" ref="AC771" si="2286">AC770</f>
        <v>0</v>
      </c>
      <c r="AD771" s="411">
        <f t="shared" ref="AD771" si="2287">AD770</f>
        <v>0</v>
      </c>
      <c r="AE771" s="411">
        <f t="shared" ref="AE771" si="2288">AE770</f>
        <v>0</v>
      </c>
      <c r="AF771" s="411">
        <f t="shared" ref="AF771" si="2289">AF770</f>
        <v>0</v>
      </c>
      <c r="AG771" s="411">
        <f t="shared" ref="AG771" si="2290">AG770</f>
        <v>0</v>
      </c>
      <c r="AH771" s="411">
        <f t="shared" ref="AH771" si="2291">AH770</f>
        <v>0</v>
      </c>
      <c r="AI771" s="411">
        <f t="shared" ref="AI771" si="2292">AI770</f>
        <v>0</v>
      </c>
      <c r="AJ771" s="411">
        <f t="shared" ref="AJ771" si="2293">AJ770</f>
        <v>0</v>
      </c>
      <c r="AK771" s="411">
        <f t="shared" ref="AK771" si="2294">AK770</f>
        <v>0</v>
      </c>
      <c r="AL771" s="411">
        <f t="shared" ref="AL771" si="2295">AL770</f>
        <v>0</v>
      </c>
      <c r="AM771" s="297"/>
    </row>
    <row r="772" spans="1:39" ht="15.75" outlineLevel="1">
      <c r="A772" s="532"/>
      <c r="B772" s="298"/>
      <c r="C772" s="299"/>
      <c r="D772" s="299"/>
      <c r="E772" s="299"/>
      <c r="F772" s="299"/>
      <c r="G772" s="299"/>
      <c r="H772" s="299"/>
      <c r="I772" s="299"/>
      <c r="J772" s="299"/>
      <c r="K772" s="299"/>
      <c r="L772" s="299"/>
      <c r="M772" s="299"/>
      <c r="N772" s="300"/>
      <c r="O772" s="299"/>
      <c r="P772" s="299"/>
      <c r="Q772" s="299"/>
      <c r="R772" s="299"/>
      <c r="S772" s="299"/>
      <c r="T772" s="299"/>
      <c r="U772" s="299"/>
      <c r="V772" s="299"/>
      <c r="W772" s="299"/>
      <c r="X772" s="299"/>
      <c r="Y772" s="412"/>
      <c r="Z772" s="413"/>
      <c r="AA772" s="413"/>
      <c r="AB772" s="413"/>
      <c r="AC772" s="413"/>
      <c r="AD772" s="413"/>
      <c r="AE772" s="413"/>
      <c r="AF772" s="413"/>
      <c r="AG772" s="413"/>
      <c r="AH772" s="413"/>
      <c r="AI772" s="413"/>
      <c r="AJ772" s="413"/>
      <c r="AK772" s="413"/>
      <c r="AL772" s="413"/>
      <c r="AM772" s="302"/>
    </row>
    <row r="773" spans="1:39" outlineLevel="1">
      <c r="A773" s="532">
        <v>2</v>
      </c>
      <c r="B773" s="428" t="s">
        <v>96</v>
      </c>
      <c r="C773" s="291" t="s">
        <v>25</v>
      </c>
      <c r="D773" s="295"/>
      <c r="E773" s="295"/>
      <c r="F773" s="295"/>
      <c r="G773" s="295"/>
      <c r="H773" s="295"/>
      <c r="I773" s="295"/>
      <c r="J773" s="295"/>
      <c r="K773" s="295"/>
      <c r="L773" s="295"/>
      <c r="M773" s="295"/>
      <c r="N773" s="291"/>
      <c r="O773" s="295"/>
      <c r="P773" s="295"/>
      <c r="Q773" s="295"/>
      <c r="R773" s="295"/>
      <c r="S773" s="295"/>
      <c r="T773" s="295"/>
      <c r="U773" s="295"/>
      <c r="V773" s="295"/>
      <c r="W773" s="295"/>
      <c r="X773" s="295"/>
      <c r="Y773" s="410"/>
      <c r="Z773" s="410"/>
      <c r="AA773" s="410"/>
      <c r="AB773" s="410"/>
      <c r="AC773" s="410"/>
      <c r="AD773" s="410"/>
      <c r="AE773" s="410"/>
      <c r="AF773" s="410"/>
      <c r="AG773" s="410"/>
      <c r="AH773" s="410"/>
      <c r="AI773" s="410"/>
      <c r="AJ773" s="410"/>
      <c r="AK773" s="410"/>
      <c r="AL773" s="410"/>
      <c r="AM773" s="296">
        <f>SUM(Y773:AL773)</f>
        <v>0</v>
      </c>
    </row>
    <row r="774" spans="1:39" outlineLevel="1">
      <c r="A774" s="532"/>
      <c r="B774" s="294" t="s">
        <v>342</v>
      </c>
      <c r="C774" s="291" t="s">
        <v>163</v>
      </c>
      <c r="D774" s="295"/>
      <c r="E774" s="295"/>
      <c r="F774" s="295"/>
      <c r="G774" s="295"/>
      <c r="H774" s="295"/>
      <c r="I774" s="295"/>
      <c r="J774" s="295"/>
      <c r="K774" s="295"/>
      <c r="L774" s="295"/>
      <c r="M774" s="295"/>
      <c r="N774" s="468"/>
      <c r="O774" s="295"/>
      <c r="P774" s="295"/>
      <c r="Q774" s="295"/>
      <c r="R774" s="295"/>
      <c r="S774" s="295"/>
      <c r="T774" s="295"/>
      <c r="U774" s="295"/>
      <c r="V774" s="295"/>
      <c r="W774" s="295"/>
      <c r="X774" s="295"/>
      <c r="Y774" s="411">
        <f>Y773</f>
        <v>0</v>
      </c>
      <c r="Z774" s="411">
        <f t="shared" ref="Z774" si="2296">Z773</f>
        <v>0</v>
      </c>
      <c r="AA774" s="411">
        <f t="shared" ref="AA774" si="2297">AA773</f>
        <v>0</v>
      </c>
      <c r="AB774" s="411">
        <f t="shared" ref="AB774" si="2298">AB773</f>
        <v>0</v>
      </c>
      <c r="AC774" s="411">
        <f t="shared" ref="AC774" si="2299">AC773</f>
        <v>0</v>
      </c>
      <c r="AD774" s="411">
        <f t="shared" ref="AD774" si="2300">AD773</f>
        <v>0</v>
      </c>
      <c r="AE774" s="411">
        <f t="shared" ref="AE774" si="2301">AE773</f>
        <v>0</v>
      </c>
      <c r="AF774" s="411">
        <f t="shared" ref="AF774" si="2302">AF773</f>
        <v>0</v>
      </c>
      <c r="AG774" s="411">
        <f t="shared" ref="AG774" si="2303">AG773</f>
        <v>0</v>
      </c>
      <c r="AH774" s="411">
        <f t="shared" ref="AH774" si="2304">AH773</f>
        <v>0</v>
      </c>
      <c r="AI774" s="411">
        <f t="shared" ref="AI774" si="2305">AI773</f>
        <v>0</v>
      </c>
      <c r="AJ774" s="411">
        <f t="shared" ref="AJ774" si="2306">AJ773</f>
        <v>0</v>
      </c>
      <c r="AK774" s="411">
        <f t="shared" ref="AK774" si="2307">AK773</f>
        <v>0</v>
      </c>
      <c r="AL774" s="411">
        <f t="shared" ref="AL774" si="2308">AL773</f>
        <v>0</v>
      </c>
      <c r="AM774" s="297"/>
    </row>
    <row r="775" spans="1:39" ht="15.75" outlineLevel="1">
      <c r="A775" s="532"/>
      <c r="B775" s="298"/>
      <c r="C775" s="299"/>
      <c r="D775" s="304"/>
      <c r="E775" s="304"/>
      <c r="F775" s="304"/>
      <c r="G775" s="304"/>
      <c r="H775" s="304"/>
      <c r="I775" s="304"/>
      <c r="J775" s="304"/>
      <c r="K775" s="304"/>
      <c r="L775" s="304"/>
      <c r="M775" s="304"/>
      <c r="N775" s="300"/>
      <c r="O775" s="304"/>
      <c r="P775" s="304"/>
      <c r="Q775" s="304"/>
      <c r="R775" s="304"/>
      <c r="S775" s="304"/>
      <c r="T775" s="304"/>
      <c r="U775" s="304"/>
      <c r="V775" s="304"/>
      <c r="W775" s="304"/>
      <c r="X775" s="304"/>
      <c r="Y775" s="412"/>
      <c r="Z775" s="413"/>
      <c r="AA775" s="413"/>
      <c r="AB775" s="413"/>
      <c r="AC775" s="413"/>
      <c r="AD775" s="413"/>
      <c r="AE775" s="413"/>
      <c r="AF775" s="413"/>
      <c r="AG775" s="413"/>
      <c r="AH775" s="413"/>
      <c r="AI775" s="413"/>
      <c r="AJ775" s="413"/>
      <c r="AK775" s="413"/>
      <c r="AL775" s="413"/>
      <c r="AM775" s="302"/>
    </row>
    <row r="776" spans="1:39" outlineLevel="1">
      <c r="A776" s="532">
        <v>3</v>
      </c>
      <c r="B776" s="428" t="s">
        <v>97</v>
      </c>
      <c r="C776" s="291" t="s">
        <v>25</v>
      </c>
      <c r="D776" s="295"/>
      <c r="E776" s="295"/>
      <c r="F776" s="295"/>
      <c r="G776" s="295"/>
      <c r="H776" s="295"/>
      <c r="I776" s="295"/>
      <c r="J776" s="295"/>
      <c r="K776" s="295"/>
      <c r="L776" s="295"/>
      <c r="M776" s="295"/>
      <c r="N776" s="291"/>
      <c r="O776" s="295"/>
      <c r="P776" s="295"/>
      <c r="Q776" s="295"/>
      <c r="R776" s="295"/>
      <c r="S776" s="295"/>
      <c r="T776" s="295"/>
      <c r="U776" s="295"/>
      <c r="V776" s="295"/>
      <c r="W776" s="295"/>
      <c r="X776" s="295"/>
      <c r="Y776" s="410"/>
      <c r="Z776" s="410"/>
      <c r="AA776" s="410"/>
      <c r="AB776" s="410"/>
      <c r="AC776" s="410"/>
      <c r="AD776" s="410"/>
      <c r="AE776" s="410"/>
      <c r="AF776" s="410"/>
      <c r="AG776" s="410"/>
      <c r="AH776" s="410"/>
      <c r="AI776" s="410"/>
      <c r="AJ776" s="410"/>
      <c r="AK776" s="410"/>
      <c r="AL776" s="410"/>
      <c r="AM776" s="296">
        <f>SUM(Y776:AL776)</f>
        <v>0</v>
      </c>
    </row>
    <row r="777" spans="1:39" outlineLevel="1">
      <c r="A777" s="532"/>
      <c r="B777" s="294" t="s">
        <v>342</v>
      </c>
      <c r="C777" s="291" t="s">
        <v>163</v>
      </c>
      <c r="D777" s="295"/>
      <c r="E777" s="295"/>
      <c r="F777" s="295"/>
      <c r="G777" s="295"/>
      <c r="H777" s="295"/>
      <c r="I777" s="295"/>
      <c r="J777" s="295"/>
      <c r="K777" s="295"/>
      <c r="L777" s="295"/>
      <c r="M777" s="295"/>
      <c r="N777" s="468"/>
      <c r="O777" s="295"/>
      <c r="P777" s="295"/>
      <c r="Q777" s="295"/>
      <c r="R777" s="295"/>
      <c r="S777" s="295"/>
      <c r="T777" s="295"/>
      <c r="U777" s="295"/>
      <c r="V777" s="295"/>
      <c r="W777" s="295"/>
      <c r="X777" s="295"/>
      <c r="Y777" s="411">
        <f>Y776</f>
        <v>0</v>
      </c>
      <c r="Z777" s="411">
        <f t="shared" ref="Z777" si="2309">Z776</f>
        <v>0</v>
      </c>
      <c r="AA777" s="411">
        <f t="shared" ref="AA777" si="2310">AA776</f>
        <v>0</v>
      </c>
      <c r="AB777" s="411">
        <f t="shared" ref="AB777" si="2311">AB776</f>
        <v>0</v>
      </c>
      <c r="AC777" s="411">
        <f t="shared" ref="AC777" si="2312">AC776</f>
        <v>0</v>
      </c>
      <c r="AD777" s="411">
        <f t="shared" ref="AD777" si="2313">AD776</f>
        <v>0</v>
      </c>
      <c r="AE777" s="411">
        <f t="shared" ref="AE777" si="2314">AE776</f>
        <v>0</v>
      </c>
      <c r="AF777" s="411">
        <f t="shared" ref="AF777" si="2315">AF776</f>
        <v>0</v>
      </c>
      <c r="AG777" s="411">
        <f t="shared" ref="AG777" si="2316">AG776</f>
        <v>0</v>
      </c>
      <c r="AH777" s="411">
        <f t="shared" ref="AH777" si="2317">AH776</f>
        <v>0</v>
      </c>
      <c r="AI777" s="411">
        <f t="shared" ref="AI777" si="2318">AI776</f>
        <v>0</v>
      </c>
      <c r="AJ777" s="411">
        <f t="shared" ref="AJ777" si="2319">AJ776</f>
        <v>0</v>
      </c>
      <c r="AK777" s="411">
        <f t="shared" ref="AK777" si="2320">AK776</f>
        <v>0</v>
      </c>
      <c r="AL777" s="411">
        <f t="shared" ref="AL777" si="2321">AL776</f>
        <v>0</v>
      </c>
      <c r="AM777" s="297"/>
    </row>
    <row r="778" spans="1:39" outlineLevel="1">
      <c r="A778" s="532"/>
      <c r="B778" s="294"/>
      <c r="C778" s="305"/>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412"/>
      <c r="Z778" s="412"/>
      <c r="AA778" s="412"/>
      <c r="AB778" s="412"/>
      <c r="AC778" s="412"/>
      <c r="AD778" s="412"/>
      <c r="AE778" s="412"/>
      <c r="AF778" s="412"/>
      <c r="AG778" s="412"/>
      <c r="AH778" s="412"/>
      <c r="AI778" s="412"/>
      <c r="AJ778" s="412"/>
      <c r="AK778" s="412"/>
      <c r="AL778" s="412"/>
      <c r="AM778" s="306"/>
    </row>
    <row r="779" spans="1:39" outlineLevel="1">
      <c r="A779" s="532">
        <v>4</v>
      </c>
      <c r="B779" s="520" t="s">
        <v>671</v>
      </c>
      <c r="C779" s="291" t="s">
        <v>25</v>
      </c>
      <c r="D779" s="295"/>
      <c r="E779" s="295"/>
      <c r="F779" s="295"/>
      <c r="G779" s="295"/>
      <c r="H779" s="295"/>
      <c r="I779" s="295"/>
      <c r="J779" s="295"/>
      <c r="K779" s="295"/>
      <c r="L779" s="295"/>
      <c r="M779" s="295"/>
      <c r="N779" s="291"/>
      <c r="O779" s="295"/>
      <c r="P779" s="295"/>
      <c r="Q779" s="295"/>
      <c r="R779" s="295"/>
      <c r="S779" s="295"/>
      <c r="T779" s="295"/>
      <c r="U779" s="295"/>
      <c r="V779" s="295"/>
      <c r="W779" s="295"/>
      <c r="X779" s="295"/>
      <c r="Y779" s="415"/>
      <c r="Z779" s="415"/>
      <c r="AA779" s="415"/>
      <c r="AB779" s="415"/>
      <c r="AC779" s="415"/>
      <c r="AD779" s="415"/>
      <c r="AE779" s="415"/>
      <c r="AF779" s="410"/>
      <c r="AG779" s="410"/>
      <c r="AH779" s="410"/>
      <c r="AI779" s="410"/>
      <c r="AJ779" s="410"/>
      <c r="AK779" s="410"/>
      <c r="AL779" s="410"/>
      <c r="AM779" s="296">
        <f>SUM(Y779:AL779)</f>
        <v>0</v>
      </c>
    </row>
    <row r="780" spans="1:39" outlineLevel="1">
      <c r="A780" s="532"/>
      <c r="B780" s="294" t="s">
        <v>342</v>
      </c>
      <c r="C780" s="291" t="s">
        <v>163</v>
      </c>
      <c r="D780" s="295"/>
      <c r="E780" s="295"/>
      <c r="F780" s="295"/>
      <c r="G780" s="295"/>
      <c r="H780" s="295"/>
      <c r="I780" s="295"/>
      <c r="J780" s="295"/>
      <c r="K780" s="295"/>
      <c r="L780" s="295"/>
      <c r="M780" s="295"/>
      <c r="N780" s="468"/>
      <c r="O780" s="295"/>
      <c r="P780" s="295"/>
      <c r="Q780" s="295"/>
      <c r="R780" s="295"/>
      <c r="S780" s="295"/>
      <c r="T780" s="295"/>
      <c r="U780" s="295"/>
      <c r="V780" s="295"/>
      <c r="W780" s="295"/>
      <c r="X780" s="295"/>
      <c r="Y780" s="411">
        <f>Y779</f>
        <v>0</v>
      </c>
      <c r="Z780" s="411">
        <f t="shared" ref="Z780" si="2322">Z779</f>
        <v>0</v>
      </c>
      <c r="AA780" s="411">
        <f t="shared" ref="AA780" si="2323">AA779</f>
        <v>0</v>
      </c>
      <c r="AB780" s="411">
        <f t="shared" ref="AB780" si="2324">AB779</f>
        <v>0</v>
      </c>
      <c r="AC780" s="411">
        <f t="shared" ref="AC780" si="2325">AC779</f>
        <v>0</v>
      </c>
      <c r="AD780" s="411">
        <f t="shared" ref="AD780" si="2326">AD779</f>
        <v>0</v>
      </c>
      <c r="AE780" s="411">
        <f t="shared" ref="AE780" si="2327">AE779</f>
        <v>0</v>
      </c>
      <c r="AF780" s="411">
        <f t="shared" ref="AF780" si="2328">AF779</f>
        <v>0</v>
      </c>
      <c r="AG780" s="411">
        <f t="shared" ref="AG780" si="2329">AG779</f>
        <v>0</v>
      </c>
      <c r="AH780" s="411">
        <f t="shared" ref="AH780" si="2330">AH779</f>
        <v>0</v>
      </c>
      <c r="AI780" s="411">
        <f t="shared" ref="AI780" si="2331">AI779</f>
        <v>0</v>
      </c>
      <c r="AJ780" s="411">
        <f t="shared" ref="AJ780" si="2332">AJ779</f>
        <v>0</v>
      </c>
      <c r="AK780" s="411">
        <f t="shared" ref="AK780" si="2333">AK779</f>
        <v>0</v>
      </c>
      <c r="AL780" s="411">
        <f t="shared" ref="AL780" si="2334">AL779</f>
        <v>0</v>
      </c>
      <c r="AM780" s="297"/>
    </row>
    <row r="781" spans="1:39" outlineLevel="1">
      <c r="A781" s="532"/>
      <c r="B781" s="294"/>
      <c r="C781" s="305"/>
      <c r="D781" s="304"/>
      <c r="E781" s="304"/>
      <c r="F781" s="304"/>
      <c r="G781" s="304"/>
      <c r="H781" s="304"/>
      <c r="I781" s="304"/>
      <c r="J781" s="304"/>
      <c r="K781" s="304"/>
      <c r="L781" s="304"/>
      <c r="M781" s="304"/>
      <c r="N781" s="291"/>
      <c r="O781" s="304"/>
      <c r="P781" s="304"/>
      <c r="Q781" s="304"/>
      <c r="R781" s="304"/>
      <c r="S781" s="304"/>
      <c r="T781" s="304"/>
      <c r="U781" s="304"/>
      <c r="V781" s="304"/>
      <c r="W781" s="304"/>
      <c r="X781" s="304"/>
      <c r="Y781" s="412"/>
      <c r="Z781" s="412"/>
      <c r="AA781" s="412"/>
      <c r="AB781" s="412"/>
      <c r="AC781" s="412"/>
      <c r="AD781" s="412"/>
      <c r="AE781" s="412"/>
      <c r="AF781" s="412"/>
      <c r="AG781" s="412"/>
      <c r="AH781" s="412"/>
      <c r="AI781" s="412"/>
      <c r="AJ781" s="412"/>
      <c r="AK781" s="412"/>
      <c r="AL781" s="412"/>
      <c r="AM781" s="306"/>
    </row>
    <row r="782" spans="1:39" ht="15.75" customHeight="1" outlineLevel="1">
      <c r="A782" s="532">
        <v>5</v>
      </c>
      <c r="B782" s="428" t="s">
        <v>98</v>
      </c>
      <c r="C782" s="291" t="s">
        <v>25</v>
      </c>
      <c r="D782" s="295"/>
      <c r="E782" s="295"/>
      <c r="F782" s="295"/>
      <c r="G782" s="295"/>
      <c r="H782" s="295"/>
      <c r="I782" s="295"/>
      <c r="J782" s="295"/>
      <c r="K782" s="295"/>
      <c r="L782" s="295"/>
      <c r="M782" s="295"/>
      <c r="N782" s="291"/>
      <c r="O782" s="295"/>
      <c r="P782" s="295"/>
      <c r="Q782" s="295"/>
      <c r="R782" s="295"/>
      <c r="S782" s="295"/>
      <c r="T782" s="295"/>
      <c r="U782" s="295"/>
      <c r="V782" s="295"/>
      <c r="W782" s="295"/>
      <c r="X782" s="295"/>
      <c r="Y782" s="415"/>
      <c r="Z782" s="415"/>
      <c r="AA782" s="415"/>
      <c r="AB782" s="415"/>
      <c r="AC782" s="415"/>
      <c r="AD782" s="415"/>
      <c r="AE782" s="415"/>
      <c r="AF782" s="410"/>
      <c r="AG782" s="410"/>
      <c r="AH782" s="410"/>
      <c r="AI782" s="410"/>
      <c r="AJ782" s="410"/>
      <c r="AK782" s="410"/>
      <c r="AL782" s="410"/>
      <c r="AM782" s="296">
        <f>SUM(Y782:AL782)</f>
        <v>0</v>
      </c>
    </row>
    <row r="783" spans="1:39" ht="20.25" customHeight="1" outlineLevel="1">
      <c r="A783" s="532"/>
      <c r="B783" s="294" t="s">
        <v>342</v>
      </c>
      <c r="C783" s="291" t="s">
        <v>163</v>
      </c>
      <c r="D783" s="295"/>
      <c r="E783" s="295"/>
      <c r="F783" s="295"/>
      <c r="G783" s="295"/>
      <c r="H783" s="295"/>
      <c r="I783" s="295"/>
      <c r="J783" s="295"/>
      <c r="K783" s="295"/>
      <c r="L783" s="295"/>
      <c r="M783" s="295"/>
      <c r="N783" s="468"/>
      <c r="O783" s="295"/>
      <c r="P783" s="295"/>
      <c r="Q783" s="295"/>
      <c r="R783" s="295"/>
      <c r="S783" s="295"/>
      <c r="T783" s="295"/>
      <c r="U783" s="295"/>
      <c r="V783" s="295"/>
      <c r="W783" s="295"/>
      <c r="X783" s="295"/>
      <c r="Y783" s="411">
        <f>Y782</f>
        <v>0</v>
      </c>
      <c r="Z783" s="411">
        <f t="shared" ref="Z783" si="2335">Z782</f>
        <v>0</v>
      </c>
      <c r="AA783" s="411">
        <f t="shared" ref="AA783" si="2336">AA782</f>
        <v>0</v>
      </c>
      <c r="AB783" s="411">
        <f t="shared" ref="AB783" si="2337">AB782</f>
        <v>0</v>
      </c>
      <c r="AC783" s="411">
        <f t="shared" ref="AC783" si="2338">AC782</f>
        <v>0</v>
      </c>
      <c r="AD783" s="411">
        <f t="shared" ref="AD783" si="2339">AD782</f>
        <v>0</v>
      </c>
      <c r="AE783" s="411">
        <f t="shared" ref="AE783" si="2340">AE782</f>
        <v>0</v>
      </c>
      <c r="AF783" s="411">
        <f t="shared" ref="AF783" si="2341">AF782</f>
        <v>0</v>
      </c>
      <c r="AG783" s="411">
        <f t="shared" ref="AG783" si="2342">AG782</f>
        <v>0</v>
      </c>
      <c r="AH783" s="411">
        <f t="shared" ref="AH783" si="2343">AH782</f>
        <v>0</v>
      </c>
      <c r="AI783" s="411">
        <f t="shared" ref="AI783" si="2344">AI782</f>
        <v>0</v>
      </c>
      <c r="AJ783" s="411">
        <f t="shared" ref="AJ783" si="2345">AJ782</f>
        <v>0</v>
      </c>
      <c r="AK783" s="411">
        <f t="shared" ref="AK783" si="2346">AK782</f>
        <v>0</v>
      </c>
      <c r="AL783" s="411">
        <f t="shared" ref="AL783" si="2347">AL782</f>
        <v>0</v>
      </c>
      <c r="AM783" s="297"/>
    </row>
    <row r="784" spans="1:39" outlineLevel="1">
      <c r="A784" s="532"/>
      <c r="B784" s="294"/>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422"/>
      <c r="Z784" s="423"/>
      <c r="AA784" s="423"/>
      <c r="AB784" s="423"/>
      <c r="AC784" s="423"/>
      <c r="AD784" s="423"/>
      <c r="AE784" s="423"/>
      <c r="AF784" s="423"/>
      <c r="AG784" s="423"/>
      <c r="AH784" s="423"/>
      <c r="AI784" s="423"/>
      <c r="AJ784" s="423"/>
      <c r="AK784" s="423"/>
      <c r="AL784" s="423"/>
      <c r="AM784" s="297"/>
    </row>
    <row r="785" spans="1:39" ht="15.75" outlineLevel="1">
      <c r="A785" s="532"/>
      <c r="B785" s="319" t="s">
        <v>497</v>
      </c>
      <c r="C785" s="289"/>
      <c r="D785" s="289"/>
      <c r="E785" s="289"/>
      <c r="F785" s="289"/>
      <c r="G785" s="289"/>
      <c r="H785" s="289"/>
      <c r="I785" s="289"/>
      <c r="J785" s="289"/>
      <c r="K785" s="289"/>
      <c r="L785" s="289"/>
      <c r="M785" s="289"/>
      <c r="N785" s="290"/>
      <c r="O785" s="289"/>
      <c r="P785" s="289"/>
      <c r="Q785" s="289"/>
      <c r="R785" s="289"/>
      <c r="S785" s="289"/>
      <c r="T785" s="289"/>
      <c r="U785" s="289"/>
      <c r="V785" s="289"/>
      <c r="W785" s="289"/>
      <c r="X785" s="289"/>
      <c r="Y785" s="414"/>
      <c r="Z785" s="414"/>
      <c r="AA785" s="414"/>
      <c r="AB785" s="414"/>
      <c r="AC785" s="414"/>
      <c r="AD785" s="414"/>
      <c r="AE785" s="414"/>
      <c r="AF785" s="414"/>
      <c r="AG785" s="414"/>
      <c r="AH785" s="414"/>
      <c r="AI785" s="414"/>
      <c r="AJ785" s="414"/>
      <c r="AK785" s="414"/>
      <c r="AL785" s="414"/>
      <c r="AM785" s="292"/>
    </row>
    <row r="786" spans="1:39" outlineLevel="1">
      <c r="A786" s="532">
        <v>6</v>
      </c>
      <c r="B786" s="428" t="s">
        <v>99</v>
      </c>
      <c r="C786" s="291" t="s">
        <v>25</v>
      </c>
      <c r="D786" s="295"/>
      <c r="E786" s="295"/>
      <c r="F786" s="295"/>
      <c r="G786" s="295"/>
      <c r="H786" s="295"/>
      <c r="I786" s="295"/>
      <c r="J786" s="295"/>
      <c r="K786" s="295"/>
      <c r="L786" s="295"/>
      <c r="M786" s="295"/>
      <c r="N786" s="295">
        <v>12</v>
      </c>
      <c r="O786" s="295"/>
      <c r="P786" s="295"/>
      <c r="Q786" s="295"/>
      <c r="R786" s="295"/>
      <c r="S786" s="295"/>
      <c r="T786" s="295"/>
      <c r="U786" s="295"/>
      <c r="V786" s="295"/>
      <c r="W786" s="295"/>
      <c r="X786" s="295"/>
      <c r="Y786" s="415"/>
      <c r="Z786" s="415"/>
      <c r="AA786" s="415"/>
      <c r="AB786" s="415"/>
      <c r="AC786" s="415"/>
      <c r="AD786" s="415"/>
      <c r="AE786" s="415"/>
      <c r="AF786" s="415"/>
      <c r="AG786" s="415"/>
      <c r="AH786" s="415"/>
      <c r="AI786" s="415"/>
      <c r="AJ786" s="415"/>
      <c r="AK786" s="415"/>
      <c r="AL786" s="415"/>
      <c r="AM786" s="296">
        <f>SUM(Y786:AL786)</f>
        <v>0</v>
      </c>
    </row>
    <row r="787" spans="1:39" outlineLevel="1">
      <c r="A787" s="532"/>
      <c r="B787" s="294" t="s">
        <v>342</v>
      </c>
      <c r="C787" s="291" t="s">
        <v>163</v>
      </c>
      <c r="D787" s="295"/>
      <c r="E787" s="295"/>
      <c r="F787" s="295"/>
      <c r="G787" s="295"/>
      <c r="H787" s="295"/>
      <c r="I787" s="295"/>
      <c r="J787" s="295"/>
      <c r="K787" s="295"/>
      <c r="L787" s="295"/>
      <c r="M787" s="295"/>
      <c r="N787" s="295">
        <f>N786</f>
        <v>12</v>
      </c>
      <c r="O787" s="295"/>
      <c r="P787" s="295"/>
      <c r="Q787" s="295"/>
      <c r="R787" s="295"/>
      <c r="S787" s="295"/>
      <c r="T787" s="295"/>
      <c r="U787" s="295"/>
      <c r="V787" s="295"/>
      <c r="W787" s="295"/>
      <c r="X787" s="295"/>
      <c r="Y787" s="411">
        <f>Y786</f>
        <v>0</v>
      </c>
      <c r="Z787" s="411">
        <f t="shared" ref="Z787" si="2348">Z786</f>
        <v>0</v>
      </c>
      <c r="AA787" s="411">
        <f t="shared" ref="AA787" si="2349">AA786</f>
        <v>0</v>
      </c>
      <c r="AB787" s="411">
        <f t="shared" ref="AB787" si="2350">AB786</f>
        <v>0</v>
      </c>
      <c r="AC787" s="411">
        <f t="shared" ref="AC787" si="2351">AC786</f>
        <v>0</v>
      </c>
      <c r="AD787" s="411">
        <f t="shared" ref="AD787" si="2352">AD786</f>
        <v>0</v>
      </c>
      <c r="AE787" s="411">
        <f t="shared" ref="AE787" si="2353">AE786</f>
        <v>0</v>
      </c>
      <c r="AF787" s="411">
        <f t="shared" ref="AF787" si="2354">AF786</f>
        <v>0</v>
      </c>
      <c r="AG787" s="411">
        <f t="shared" ref="AG787" si="2355">AG786</f>
        <v>0</v>
      </c>
      <c r="AH787" s="411">
        <f t="shared" ref="AH787" si="2356">AH786</f>
        <v>0</v>
      </c>
      <c r="AI787" s="411">
        <f t="shared" ref="AI787" si="2357">AI786</f>
        <v>0</v>
      </c>
      <c r="AJ787" s="411">
        <f t="shared" ref="AJ787" si="2358">AJ786</f>
        <v>0</v>
      </c>
      <c r="AK787" s="411">
        <f t="shared" ref="AK787" si="2359">AK786</f>
        <v>0</v>
      </c>
      <c r="AL787" s="411">
        <f t="shared" ref="AL787" si="2360">AL786</f>
        <v>0</v>
      </c>
      <c r="AM787" s="311"/>
    </row>
    <row r="788" spans="1:39" outlineLevel="1">
      <c r="A788" s="532"/>
      <c r="B788" s="310"/>
      <c r="C788" s="312"/>
      <c r="D788" s="291"/>
      <c r="E788" s="291"/>
      <c r="F788" s="291"/>
      <c r="G788" s="291"/>
      <c r="H788" s="291"/>
      <c r="I788" s="291"/>
      <c r="J788" s="291"/>
      <c r="K788" s="291"/>
      <c r="L788" s="291"/>
      <c r="M788" s="291"/>
      <c r="N788" s="291"/>
      <c r="O788" s="291"/>
      <c r="P788" s="291"/>
      <c r="Q788" s="291"/>
      <c r="R788" s="291"/>
      <c r="S788" s="291"/>
      <c r="T788" s="291"/>
      <c r="U788" s="291"/>
      <c r="V788" s="291"/>
      <c r="W788" s="291"/>
      <c r="X788" s="291"/>
      <c r="Y788" s="416"/>
      <c r="Z788" s="416"/>
      <c r="AA788" s="416"/>
      <c r="AB788" s="416"/>
      <c r="AC788" s="416"/>
      <c r="AD788" s="416"/>
      <c r="AE788" s="416"/>
      <c r="AF788" s="416"/>
      <c r="AG788" s="416"/>
      <c r="AH788" s="416"/>
      <c r="AI788" s="416"/>
      <c r="AJ788" s="416"/>
      <c r="AK788" s="416"/>
      <c r="AL788" s="416"/>
      <c r="AM788" s="313"/>
    </row>
    <row r="789" spans="1:39" ht="30" outlineLevel="1">
      <c r="A789" s="532">
        <v>7</v>
      </c>
      <c r="B789" s="428" t="s">
        <v>100</v>
      </c>
      <c r="C789" s="291" t="s">
        <v>25</v>
      </c>
      <c r="D789" s="295"/>
      <c r="E789" s="295"/>
      <c r="F789" s="295"/>
      <c r="G789" s="295"/>
      <c r="H789" s="295"/>
      <c r="I789" s="295"/>
      <c r="J789" s="295"/>
      <c r="K789" s="295"/>
      <c r="L789" s="295"/>
      <c r="M789" s="295"/>
      <c r="N789" s="295">
        <v>12</v>
      </c>
      <c r="O789" s="295"/>
      <c r="P789" s="295"/>
      <c r="Q789" s="295"/>
      <c r="R789" s="295"/>
      <c r="S789" s="295"/>
      <c r="T789" s="295"/>
      <c r="U789" s="295"/>
      <c r="V789" s="295"/>
      <c r="W789" s="295"/>
      <c r="X789" s="295"/>
      <c r="Y789" s="415"/>
      <c r="Z789" s="415"/>
      <c r="AA789" s="415"/>
      <c r="AB789" s="415"/>
      <c r="AC789" s="415"/>
      <c r="AD789" s="415"/>
      <c r="AE789" s="415"/>
      <c r="AF789" s="415"/>
      <c r="AG789" s="415"/>
      <c r="AH789" s="415"/>
      <c r="AI789" s="415"/>
      <c r="AJ789" s="415"/>
      <c r="AK789" s="415"/>
      <c r="AL789" s="415"/>
      <c r="AM789" s="296">
        <f>SUM(Y789:AL789)</f>
        <v>0</v>
      </c>
    </row>
    <row r="790" spans="1:39" outlineLevel="1">
      <c r="A790" s="532"/>
      <c r="B790" s="294" t="s">
        <v>342</v>
      </c>
      <c r="C790" s="291" t="s">
        <v>163</v>
      </c>
      <c r="D790" s="295"/>
      <c r="E790" s="295"/>
      <c r="F790" s="295"/>
      <c r="G790" s="295"/>
      <c r="H790" s="295"/>
      <c r="I790" s="295"/>
      <c r="J790" s="295"/>
      <c r="K790" s="295"/>
      <c r="L790" s="295"/>
      <c r="M790" s="295"/>
      <c r="N790" s="295">
        <f>N789</f>
        <v>12</v>
      </c>
      <c r="O790" s="295"/>
      <c r="P790" s="295"/>
      <c r="Q790" s="295"/>
      <c r="R790" s="295"/>
      <c r="S790" s="295"/>
      <c r="T790" s="295"/>
      <c r="U790" s="295"/>
      <c r="V790" s="295"/>
      <c r="W790" s="295"/>
      <c r="X790" s="295"/>
      <c r="Y790" s="411">
        <f>Y789</f>
        <v>0</v>
      </c>
      <c r="Z790" s="411">
        <f t="shared" ref="Z790" si="2361">Z789</f>
        <v>0</v>
      </c>
      <c r="AA790" s="411">
        <f t="shared" ref="AA790" si="2362">AA789</f>
        <v>0</v>
      </c>
      <c r="AB790" s="411">
        <f t="shared" ref="AB790" si="2363">AB789</f>
        <v>0</v>
      </c>
      <c r="AC790" s="411">
        <f t="shared" ref="AC790" si="2364">AC789</f>
        <v>0</v>
      </c>
      <c r="AD790" s="411">
        <f t="shared" ref="AD790" si="2365">AD789</f>
        <v>0</v>
      </c>
      <c r="AE790" s="411">
        <f t="shared" ref="AE790" si="2366">AE789</f>
        <v>0</v>
      </c>
      <c r="AF790" s="411">
        <f t="shared" ref="AF790" si="2367">AF789</f>
        <v>0</v>
      </c>
      <c r="AG790" s="411">
        <f t="shared" ref="AG790" si="2368">AG789</f>
        <v>0</v>
      </c>
      <c r="AH790" s="411">
        <f t="shared" ref="AH790" si="2369">AH789</f>
        <v>0</v>
      </c>
      <c r="AI790" s="411">
        <f t="shared" ref="AI790" si="2370">AI789</f>
        <v>0</v>
      </c>
      <c r="AJ790" s="411">
        <f t="shared" ref="AJ790" si="2371">AJ789</f>
        <v>0</v>
      </c>
      <c r="AK790" s="411">
        <f t="shared" ref="AK790" si="2372">AK789</f>
        <v>0</v>
      </c>
      <c r="AL790" s="411">
        <f t="shared" ref="AL790" si="2373">AL789</f>
        <v>0</v>
      </c>
      <c r="AM790" s="311"/>
    </row>
    <row r="791" spans="1:39" outlineLevel="1">
      <c r="A791" s="532"/>
      <c r="B791" s="314"/>
      <c r="C791" s="312"/>
      <c r="D791" s="291"/>
      <c r="E791" s="291"/>
      <c r="F791" s="291"/>
      <c r="G791" s="291"/>
      <c r="H791" s="291"/>
      <c r="I791" s="291"/>
      <c r="J791" s="291"/>
      <c r="K791" s="291"/>
      <c r="L791" s="291"/>
      <c r="M791" s="291"/>
      <c r="N791" s="291"/>
      <c r="O791" s="291"/>
      <c r="P791" s="291"/>
      <c r="Q791" s="291"/>
      <c r="R791" s="291"/>
      <c r="S791" s="291"/>
      <c r="T791" s="291"/>
      <c r="U791" s="291"/>
      <c r="V791" s="291"/>
      <c r="W791" s="291"/>
      <c r="X791" s="291"/>
      <c r="Y791" s="416"/>
      <c r="Z791" s="417"/>
      <c r="AA791" s="416"/>
      <c r="AB791" s="416"/>
      <c r="AC791" s="416"/>
      <c r="AD791" s="416"/>
      <c r="AE791" s="416"/>
      <c r="AF791" s="416"/>
      <c r="AG791" s="416"/>
      <c r="AH791" s="416"/>
      <c r="AI791" s="416"/>
      <c r="AJ791" s="416"/>
      <c r="AK791" s="416"/>
      <c r="AL791" s="416"/>
      <c r="AM791" s="313"/>
    </row>
    <row r="792" spans="1:39" ht="30" outlineLevel="1">
      <c r="A792" s="532">
        <v>8</v>
      </c>
      <c r="B792" s="428" t="s">
        <v>101</v>
      </c>
      <c r="C792" s="291" t="s">
        <v>25</v>
      </c>
      <c r="D792" s="295"/>
      <c r="E792" s="295"/>
      <c r="F792" s="295"/>
      <c r="G792" s="295"/>
      <c r="H792" s="295"/>
      <c r="I792" s="295"/>
      <c r="J792" s="295"/>
      <c r="K792" s="295"/>
      <c r="L792" s="295"/>
      <c r="M792" s="295"/>
      <c r="N792" s="295">
        <v>12</v>
      </c>
      <c r="O792" s="295"/>
      <c r="P792" s="295"/>
      <c r="Q792" s="295"/>
      <c r="R792" s="295"/>
      <c r="S792" s="295"/>
      <c r="T792" s="295"/>
      <c r="U792" s="295"/>
      <c r="V792" s="295"/>
      <c r="W792" s="295"/>
      <c r="X792" s="295"/>
      <c r="Y792" s="415"/>
      <c r="Z792" s="415"/>
      <c r="AA792" s="415"/>
      <c r="AB792" s="415"/>
      <c r="AC792" s="415"/>
      <c r="AD792" s="415"/>
      <c r="AE792" s="415"/>
      <c r="AF792" s="415"/>
      <c r="AG792" s="415"/>
      <c r="AH792" s="415"/>
      <c r="AI792" s="415"/>
      <c r="AJ792" s="415"/>
      <c r="AK792" s="415"/>
      <c r="AL792" s="415"/>
      <c r="AM792" s="296">
        <f>SUM(Y792:AL792)</f>
        <v>0</v>
      </c>
    </row>
    <row r="793" spans="1:39" outlineLevel="1">
      <c r="A793" s="532"/>
      <c r="B793" s="294" t="s">
        <v>342</v>
      </c>
      <c r="C793" s="291" t="s">
        <v>163</v>
      </c>
      <c r="D793" s="295"/>
      <c r="E793" s="295"/>
      <c r="F793" s="295"/>
      <c r="G793" s="295"/>
      <c r="H793" s="295"/>
      <c r="I793" s="295"/>
      <c r="J793" s="295"/>
      <c r="K793" s="295"/>
      <c r="L793" s="295"/>
      <c r="M793" s="295"/>
      <c r="N793" s="295">
        <f>N792</f>
        <v>12</v>
      </c>
      <c r="O793" s="295"/>
      <c r="P793" s="295"/>
      <c r="Q793" s="295"/>
      <c r="R793" s="295"/>
      <c r="S793" s="295"/>
      <c r="T793" s="295"/>
      <c r="U793" s="295"/>
      <c r="V793" s="295"/>
      <c r="W793" s="295"/>
      <c r="X793" s="295"/>
      <c r="Y793" s="411">
        <f>Y792</f>
        <v>0</v>
      </c>
      <c r="Z793" s="411">
        <f t="shared" ref="Z793" si="2374">Z792</f>
        <v>0</v>
      </c>
      <c r="AA793" s="411">
        <f t="shared" ref="AA793" si="2375">AA792</f>
        <v>0</v>
      </c>
      <c r="AB793" s="411">
        <f t="shared" ref="AB793" si="2376">AB792</f>
        <v>0</v>
      </c>
      <c r="AC793" s="411">
        <f t="shared" ref="AC793" si="2377">AC792</f>
        <v>0</v>
      </c>
      <c r="AD793" s="411">
        <f t="shared" ref="AD793" si="2378">AD792</f>
        <v>0</v>
      </c>
      <c r="AE793" s="411">
        <f t="shared" ref="AE793" si="2379">AE792</f>
        <v>0</v>
      </c>
      <c r="AF793" s="411">
        <f t="shared" ref="AF793" si="2380">AF792</f>
        <v>0</v>
      </c>
      <c r="AG793" s="411">
        <f t="shared" ref="AG793" si="2381">AG792</f>
        <v>0</v>
      </c>
      <c r="AH793" s="411">
        <f t="shared" ref="AH793" si="2382">AH792</f>
        <v>0</v>
      </c>
      <c r="AI793" s="411">
        <f t="shared" ref="AI793" si="2383">AI792</f>
        <v>0</v>
      </c>
      <c r="AJ793" s="411">
        <f t="shared" ref="AJ793" si="2384">AJ792</f>
        <v>0</v>
      </c>
      <c r="AK793" s="411">
        <f t="shared" ref="AK793" si="2385">AK792</f>
        <v>0</v>
      </c>
      <c r="AL793" s="411">
        <f t="shared" ref="AL793" si="2386">AL792</f>
        <v>0</v>
      </c>
      <c r="AM793" s="311"/>
    </row>
    <row r="794" spans="1:39" outlineLevel="1">
      <c r="A794" s="532"/>
      <c r="B794" s="314"/>
      <c r="C794" s="312"/>
      <c r="D794" s="316"/>
      <c r="E794" s="316"/>
      <c r="F794" s="316"/>
      <c r="G794" s="316"/>
      <c r="H794" s="316"/>
      <c r="I794" s="316"/>
      <c r="J794" s="316"/>
      <c r="K794" s="316"/>
      <c r="L794" s="316"/>
      <c r="M794" s="316"/>
      <c r="N794" s="291"/>
      <c r="O794" s="316"/>
      <c r="P794" s="316"/>
      <c r="Q794" s="316"/>
      <c r="R794" s="316"/>
      <c r="S794" s="316"/>
      <c r="T794" s="316"/>
      <c r="U794" s="316"/>
      <c r="V794" s="316"/>
      <c r="W794" s="316"/>
      <c r="X794" s="316"/>
      <c r="Y794" s="416"/>
      <c r="Z794" s="417"/>
      <c r="AA794" s="416"/>
      <c r="AB794" s="416"/>
      <c r="AC794" s="416"/>
      <c r="AD794" s="416"/>
      <c r="AE794" s="416"/>
      <c r="AF794" s="416"/>
      <c r="AG794" s="416"/>
      <c r="AH794" s="416"/>
      <c r="AI794" s="416"/>
      <c r="AJ794" s="416"/>
      <c r="AK794" s="416"/>
      <c r="AL794" s="416"/>
      <c r="AM794" s="313"/>
    </row>
    <row r="795" spans="1:39" ht="30" outlineLevel="1">
      <c r="A795" s="532">
        <v>9</v>
      </c>
      <c r="B795" s="428" t="s">
        <v>102</v>
      </c>
      <c r="C795" s="291" t="s">
        <v>25</v>
      </c>
      <c r="D795" s="295"/>
      <c r="E795" s="295"/>
      <c r="F795" s="295"/>
      <c r="G795" s="295"/>
      <c r="H795" s="295"/>
      <c r="I795" s="295"/>
      <c r="J795" s="295"/>
      <c r="K795" s="295"/>
      <c r="L795" s="295"/>
      <c r="M795" s="295"/>
      <c r="N795" s="295">
        <v>12</v>
      </c>
      <c r="O795" s="295"/>
      <c r="P795" s="295"/>
      <c r="Q795" s="295"/>
      <c r="R795" s="295"/>
      <c r="S795" s="295"/>
      <c r="T795" s="295"/>
      <c r="U795" s="295"/>
      <c r="V795" s="295"/>
      <c r="W795" s="295"/>
      <c r="X795" s="295"/>
      <c r="Y795" s="415"/>
      <c r="Z795" s="415"/>
      <c r="AA795" s="415"/>
      <c r="AB795" s="415"/>
      <c r="AC795" s="415"/>
      <c r="AD795" s="415"/>
      <c r="AE795" s="415"/>
      <c r="AF795" s="415"/>
      <c r="AG795" s="415"/>
      <c r="AH795" s="415"/>
      <c r="AI795" s="415"/>
      <c r="AJ795" s="415"/>
      <c r="AK795" s="415"/>
      <c r="AL795" s="415"/>
      <c r="AM795" s="296">
        <f>SUM(Y795:AL795)</f>
        <v>0</v>
      </c>
    </row>
    <row r="796" spans="1:39" outlineLevel="1">
      <c r="A796" s="532"/>
      <c r="B796" s="294" t="s">
        <v>342</v>
      </c>
      <c r="C796" s="291" t="s">
        <v>163</v>
      </c>
      <c r="D796" s="295"/>
      <c r="E796" s="295"/>
      <c r="F796" s="295"/>
      <c r="G796" s="295"/>
      <c r="H796" s="295"/>
      <c r="I796" s="295"/>
      <c r="J796" s="295"/>
      <c r="K796" s="295"/>
      <c r="L796" s="295"/>
      <c r="M796" s="295"/>
      <c r="N796" s="295">
        <f>N795</f>
        <v>12</v>
      </c>
      <c r="O796" s="295"/>
      <c r="P796" s="295"/>
      <c r="Q796" s="295"/>
      <c r="R796" s="295"/>
      <c r="S796" s="295"/>
      <c r="T796" s="295"/>
      <c r="U796" s="295"/>
      <c r="V796" s="295"/>
      <c r="W796" s="295"/>
      <c r="X796" s="295"/>
      <c r="Y796" s="411">
        <f>Y795</f>
        <v>0</v>
      </c>
      <c r="Z796" s="411">
        <f t="shared" ref="Z796" si="2387">Z795</f>
        <v>0</v>
      </c>
      <c r="AA796" s="411">
        <f t="shared" ref="AA796" si="2388">AA795</f>
        <v>0</v>
      </c>
      <c r="AB796" s="411">
        <f t="shared" ref="AB796" si="2389">AB795</f>
        <v>0</v>
      </c>
      <c r="AC796" s="411">
        <f t="shared" ref="AC796" si="2390">AC795</f>
        <v>0</v>
      </c>
      <c r="AD796" s="411">
        <f t="shared" ref="AD796" si="2391">AD795</f>
        <v>0</v>
      </c>
      <c r="AE796" s="411">
        <f t="shared" ref="AE796" si="2392">AE795</f>
        <v>0</v>
      </c>
      <c r="AF796" s="411">
        <f t="shared" ref="AF796" si="2393">AF795</f>
        <v>0</v>
      </c>
      <c r="AG796" s="411">
        <f t="shared" ref="AG796" si="2394">AG795</f>
        <v>0</v>
      </c>
      <c r="AH796" s="411">
        <f t="shared" ref="AH796" si="2395">AH795</f>
        <v>0</v>
      </c>
      <c r="AI796" s="411">
        <f t="shared" ref="AI796" si="2396">AI795</f>
        <v>0</v>
      </c>
      <c r="AJ796" s="411">
        <f t="shared" ref="AJ796" si="2397">AJ795</f>
        <v>0</v>
      </c>
      <c r="AK796" s="411">
        <f t="shared" ref="AK796" si="2398">AK795</f>
        <v>0</v>
      </c>
      <c r="AL796" s="411">
        <f t="shared" ref="AL796" si="2399">AL795</f>
        <v>0</v>
      </c>
      <c r="AM796" s="311"/>
    </row>
    <row r="797" spans="1:39" outlineLevel="1">
      <c r="A797" s="532"/>
      <c r="B797" s="314"/>
      <c r="C797" s="312"/>
      <c r="D797" s="316"/>
      <c r="E797" s="316"/>
      <c r="F797" s="316"/>
      <c r="G797" s="316"/>
      <c r="H797" s="316"/>
      <c r="I797" s="316"/>
      <c r="J797" s="316"/>
      <c r="K797" s="316"/>
      <c r="L797" s="316"/>
      <c r="M797" s="316"/>
      <c r="N797" s="291"/>
      <c r="O797" s="316"/>
      <c r="P797" s="316"/>
      <c r="Q797" s="316"/>
      <c r="R797" s="316"/>
      <c r="S797" s="316"/>
      <c r="T797" s="316"/>
      <c r="U797" s="316"/>
      <c r="V797" s="316"/>
      <c r="W797" s="316"/>
      <c r="X797" s="316"/>
      <c r="Y797" s="416"/>
      <c r="Z797" s="416"/>
      <c r="AA797" s="416"/>
      <c r="AB797" s="416"/>
      <c r="AC797" s="416"/>
      <c r="AD797" s="416"/>
      <c r="AE797" s="416"/>
      <c r="AF797" s="416"/>
      <c r="AG797" s="416"/>
      <c r="AH797" s="416"/>
      <c r="AI797" s="416"/>
      <c r="AJ797" s="416"/>
      <c r="AK797" s="416"/>
      <c r="AL797" s="416"/>
      <c r="AM797" s="313"/>
    </row>
    <row r="798" spans="1:39" ht="30" outlineLevel="1">
      <c r="A798" s="532">
        <v>10</v>
      </c>
      <c r="B798" s="428" t="s">
        <v>103</v>
      </c>
      <c r="C798" s="291" t="s">
        <v>25</v>
      </c>
      <c r="D798" s="295"/>
      <c r="E798" s="295"/>
      <c r="F798" s="295"/>
      <c r="G798" s="295"/>
      <c r="H798" s="295"/>
      <c r="I798" s="295"/>
      <c r="J798" s="295"/>
      <c r="K798" s="295"/>
      <c r="L798" s="295"/>
      <c r="M798" s="295"/>
      <c r="N798" s="295">
        <v>3</v>
      </c>
      <c r="O798" s="295"/>
      <c r="P798" s="295"/>
      <c r="Q798" s="295"/>
      <c r="R798" s="295"/>
      <c r="S798" s="295"/>
      <c r="T798" s="295"/>
      <c r="U798" s="295"/>
      <c r="V798" s="295"/>
      <c r="W798" s="295"/>
      <c r="X798" s="295"/>
      <c r="Y798" s="415"/>
      <c r="Z798" s="415"/>
      <c r="AA798" s="415"/>
      <c r="AB798" s="415"/>
      <c r="AC798" s="415"/>
      <c r="AD798" s="415"/>
      <c r="AE798" s="415"/>
      <c r="AF798" s="415"/>
      <c r="AG798" s="415"/>
      <c r="AH798" s="415"/>
      <c r="AI798" s="415"/>
      <c r="AJ798" s="415"/>
      <c r="AK798" s="415"/>
      <c r="AL798" s="415"/>
      <c r="AM798" s="296">
        <f>SUM(Y798:AL798)</f>
        <v>0</v>
      </c>
    </row>
    <row r="799" spans="1:39" outlineLevel="1">
      <c r="A799" s="532"/>
      <c r="B799" s="294" t="s">
        <v>342</v>
      </c>
      <c r="C799" s="291" t="s">
        <v>163</v>
      </c>
      <c r="D799" s="295"/>
      <c r="E799" s="295"/>
      <c r="F799" s="295"/>
      <c r="G799" s="295"/>
      <c r="H799" s="295"/>
      <c r="I799" s="295"/>
      <c r="J799" s="295"/>
      <c r="K799" s="295"/>
      <c r="L799" s="295"/>
      <c r="M799" s="295"/>
      <c r="N799" s="295">
        <f>N798</f>
        <v>3</v>
      </c>
      <c r="O799" s="295"/>
      <c r="P799" s="295"/>
      <c r="Q799" s="295"/>
      <c r="R799" s="295"/>
      <c r="S799" s="295"/>
      <c r="T799" s="295"/>
      <c r="U799" s="295"/>
      <c r="V799" s="295"/>
      <c r="W799" s="295"/>
      <c r="X799" s="295"/>
      <c r="Y799" s="411">
        <f>Y798</f>
        <v>0</v>
      </c>
      <c r="Z799" s="411">
        <f t="shared" ref="Z799" si="2400">Z798</f>
        <v>0</v>
      </c>
      <c r="AA799" s="411">
        <f t="shared" ref="AA799" si="2401">AA798</f>
        <v>0</v>
      </c>
      <c r="AB799" s="411">
        <f t="shared" ref="AB799" si="2402">AB798</f>
        <v>0</v>
      </c>
      <c r="AC799" s="411">
        <f t="shared" ref="AC799" si="2403">AC798</f>
        <v>0</v>
      </c>
      <c r="AD799" s="411">
        <f t="shared" ref="AD799" si="2404">AD798</f>
        <v>0</v>
      </c>
      <c r="AE799" s="411">
        <f t="shared" ref="AE799" si="2405">AE798</f>
        <v>0</v>
      </c>
      <c r="AF799" s="411">
        <f t="shared" ref="AF799" si="2406">AF798</f>
        <v>0</v>
      </c>
      <c r="AG799" s="411">
        <f t="shared" ref="AG799" si="2407">AG798</f>
        <v>0</v>
      </c>
      <c r="AH799" s="411">
        <f t="shared" ref="AH799" si="2408">AH798</f>
        <v>0</v>
      </c>
      <c r="AI799" s="411">
        <f t="shared" ref="AI799" si="2409">AI798</f>
        <v>0</v>
      </c>
      <c r="AJ799" s="411">
        <f t="shared" ref="AJ799" si="2410">AJ798</f>
        <v>0</v>
      </c>
      <c r="AK799" s="411">
        <f t="shared" ref="AK799" si="2411">AK798</f>
        <v>0</v>
      </c>
      <c r="AL799" s="411">
        <f t="shared" ref="AL799" si="2412">AL798</f>
        <v>0</v>
      </c>
      <c r="AM799" s="311"/>
    </row>
    <row r="800" spans="1:39" outlineLevel="1">
      <c r="A800" s="532"/>
      <c r="B800" s="314"/>
      <c r="C800" s="312"/>
      <c r="D800" s="316"/>
      <c r="E800" s="316"/>
      <c r="F800" s="316"/>
      <c r="G800" s="316"/>
      <c r="H800" s="316"/>
      <c r="I800" s="316"/>
      <c r="J800" s="316"/>
      <c r="K800" s="316"/>
      <c r="L800" s="316"/>
      <c r="M800" s="316"/>
      <c r="N800" s="291"/>
      <c r="O800" s="316"/>
      <c r="P800" s="316"/>
      <c r="Q800" s="316"/>
      <c r="R800" s="316"/>
      <c r="S800" s="316"/>
      <c r="T800" s="316"/>
      <c r="U800" s="316"/>
      <c r="V800" s="316"/>
      <c r="W800" s="316"/>
      <c r="X800" s="316"/>
      <c r="Y800" s="416"/>
      <c r="Z800" s="417"/>
      <c r="AA800" s="416"/>
      <c r="AB800" s="416"/>
      <c r="AC800" s="416"/>
      <c r="AD800" s="416"/>
      <c r="AE800" s="416"/>
      <c r="AF800" s="416"/>
      <c r="AG800" s="416"/>
      <c r="AH800" s="416"/>
      <c r="AI800" s="416"/>
      <c r="AJ800" s="416"/>
      <c r="AK800" s="416"/>
      <c r="AL800" s="416"/>
      <c r="AM800" s="313"/>
    </row>
    <row r="801" spans="1:39" ht="15.75" outlineLevel="1">
      <c r="A801" s="532"/>
      <c r="B801" s="288" t="s">
        <v>10</v>
      </c>
      <c r="C801" s="289"/>
      <c r="D801" s="289"/>
      <c r="E801" s="289"/>
      <c r="F801" s="289"/>
      <c r="G801" s="289"/>
      <c r="H801" s="289"/>
      <c r="I801" s="289"/>
      <c r="J801" s="289"/>
      <c r="K801" s="289"/>
      <c r="L801" s="289"/>
      <c r="M801" s="289"/>
      <c r="N801" s="290"/>
      <c r="O801" s="289"/>
      <c r="P801" s="289"/>
      <c r="Q801" s="289"/>
      <c r="R801" s="289"/>
      <c r="S801" s="289"/>
      <c r="T801" s="289"/>
      <c r="U801" s="289"/>
      <c r="V801" s="289"/>
      <c r="W801" s="289"/>
      <c r="X801" s="289"/>
      <c r="Y801" s="414"/>
      <c r="Z801" s="414"/>
      <c r="AA801" s="414"/>
      <c r="AB801" s="414"/>
      <c r="AC801" s="414"/>
      <c r="AD801" s="414"/>
      <c r="AE801" s="414"/>
      <c r="AF801" s="414"/>
      <c r="AG801" s="414"/>
      <c r="AH801" s="414"/>
      <c r="AI801" s="414"/>
      <c r="AJ801" s="414"/>
      <c r="AK801" s="414"/>
      <c r="AL801" s="414"/>
      <c r="AM801" s="292"/>
    </row>
    <row r="802" spans="1:39" ht="30" outlineLevel="1">
      <c r="A802" s="532">
        <v>11</v>
      </c>
      <c r="B802" s="428" t="s">
        <v>104</v>
      </c>
      <c r="C802" s="291" t="s">
        <v>25</v>
      </c>
      <c r="D802" s="295"/>
      <c r="E802" s="295"/>
      <c r="F802" s="295"/>
      <c r="G802" s="295"/>
      <c r="H802" s="295"/>
      <c r="I802" s="295"/>
      <c r="J802" s="295"/>
      <c r="K802" s="295"/>
      <c r="L802" s="295"/>
      <c r="M802" s="295"/>
      <c r="N802" s="295">
        <v>12</v>
      </c>
      <c r="O802" s="295"/>
      <c r="P802" s="295"/>
      <c r="Q802" s="295"/>
      <c r="R802" s="295"/>
      <c r="S802" s="295"/>
      <c r="T802" s="295"/>
      <c r="U802" s="295"/>
      <c r="V802" s="295"/>
      <c r="W802" s="295"/>
      <c r="X802" s="295"/>
      <c r="Y802" s="426"/>
      <c r="Z802" s="415"/>
      <c r="AA802" s="415"/>
      <c r="AB802" s="415"/>
      <c r="AC802" s="415"/>
      <c r="AD802" s="415"/>
      <c r="AE802" s="415"/>
      <c r="AF802" s="415"/>
      <c r="AG802" s="415"/>
      <c r="AH802" s="415"/>
      <c r="AI802" s="415"/>
      <c r="AJ802" s="415"/>
      <c r="AK802" s="415"/>
      <c r="AL802" s="415"/>
      <c r="AM802" s="296">
        <f>SUM(Y802:AL802)</f>
        <v>0</v>
      </c>
    </row>
    <row r="803" spans="1:39" outlineLevel="1">
      <c r="A803" s="532"/>
      <c r="B803" s="294" t="s">
        <v>342</v>
      </c>
      <c r="C803" s="291" t="s">
        <v>163</v>
      </c>
      <c r="D803" s="295"/>
      <c r="E803" s="295"/>
      <c r="F803" s="295"/>
      <c r="G803" s="295"/>
      <c r="H803" s="295"/>
      <c r="I803" s="295"/>
      <c r="J803" s="295"/>
      <c r="K803" s="295"/>
      <c r="L803" s="295"/>
      <c r="M803" s="295"/>
      <c r="N803" s="295">
        <f>N802</f>
        <v>12</v>
      </c>
      <c r="O803" s="295"/>
      <c r="P803" s="295"/>
      <c r="Q803" s="295"/>
      <c r="R803" s="295"/>
      <c r="S803" s="295"/>
      <c r="T803" s="295"/>
      <c r="U803" s="295"/>
      <c r="V803" s="295"/>
      <c r="W803" s="295"/>
      <c r="X803" s="295"/>
      <c r="Y803" s="411">
        <f>Y802</f>
        <v>0</v>
      </c>
      <c r="Z803" s="411">
        <f t="shared" ref="Z803" si="2413">Z802</f>
        <v>0</v>
      </c>
      <c r="AA803" s="411">
        <f t="shared" ref="AA803" si="2414">AA802</f>
        <v>0</v>
      </c>
      <c r="AB803" s="411">
        <f t="shared" ref="AB803" si="2415">AB802</f>
        <v>0</v>
      </c>
      <c r="AC803" s="411">
        <f t="shared" ref="AC803" si="2416">AC802</f>
        <v>0</v>
      </c>
      <c r="AD803" s="411">
        <f t="shared" ref="AD803" si="2417">AD802</f>
        <v>0</v>
      </c>
      <c r="AE803" s="411">
        <f t="shared" ref="AE803" si="2418">AE802</f>
        <v>0</v>
      </c>
      <c r="AF803" s="411">
        <f t="shared" ref="AF803" si="2419">AF802</f>
        <v>0</v>
      </c>
      <c r="AG803" s="411">
        <f t="shared" ref="AG803" si="2420">AG802</f>
        <v>0</v>
      </c>
      <c r="AH803" s="411">
        <f t="shared" ref="AH803" si="2421">AH802</f>
        <v>0</v>
      </c>
      <c r="AI803" s="411">
        <f t="shared" ref="AI803" si="2422">AI802</f>
        <v>0</v>
      </c>
      <c r="AJ803" s="411">
        <f t="shared" ref="AJ803" si="2423">AJ802</f>
        <v>0</v>
      </c>
      <c r="AK803" s="411">
        <f t="shared" ref="AK803" si="2424">AK802</f>
        <v>0</v>
      </c>
      <c r="AL803" s="411">
        <f t="shared" ref="AL803" si="2425">AL802</f>
        <v>0</v>
      </c>
      <c r="AM803" s="297"/>
    </row>
    <row r="804" spans="1:39" outlineLevel="1">
      <c r="A804" s="532"/>
      <c r="B804" s="315"/>
      <c r="C804" s="305"/>
      <c r="D804" s="291"/>
      <c r="E804" s="291"/>
      <c r="F804" s="291"/>
      <c r="G804" s="291"/>
      <c r="H804" s="291"/>
      <c r="I804" s="291"/>
      <c r="J804" s="291"/>
      <c r="K804" s="291"/>
      <c r="L804" s="291"/>
      <c r="M804" s="291"/>
      <c r="N804" s="291"/>
      <c r="O804" s="291"/>
      <c r="P804" s="291"/>
      <c r="Q804" s="291"/>
      <c r="R804" s="291"/>
      <c r="S804" s="291"/>
      <c r="T804" s="291"/>
      <c r="U804" s="291"/>
      <c r="V804" s="291"/>
      <c r="W804" s="291"/>
      <c r="X804" s="291"/>
      <c r="Y804" s="412"/>
      <c r="Z804" s="421"/>
      <c r="AA804" s="421"/>
      <c r="AB804" s="421"/>
      <c r="AC804" s="421"/>
      <c r="AD804" s="421"/>
      <c r="AE804" s="421"/>
      <c r="AF804" s="421"/>
      <c r="AG804" s="421"/>
      <c r="AH804" s="421"/>
      <c r="AI804" s="421"/>
      <c r="AJ804" s="421"/>
      <c r="AK804" s="421"/>
      <c r="AL804" s="421"/>
      <c r="AM804" s="306"/>
    </row>
    <row r="805" spans="1:39" ht="45" outlineLevel="1">
      <c r="A805" s="532">
        <v>12</v>
      </c>
      <c r="B805" s="428" t="s">
        <v>105</v>
      </c>
      <c r="C805" s="291" t="s">
        <v>25</v>
      </c>
      <c r="D805" s="295"/>
      <c r="E805" s="295"/>
      <c r="F805" s="295"/>
      <c r="G805" s="295"/>
      <c r="H805" s="295"/>
      <c r="I805" s="295"/>
      <c r="J805" s="295"/>
      <c r="K805" s="295"/>
      <c r="L805" s="295"/>
      <c r="M805" s="295"/>
      <c r="N805" s="295">
        <v>12</v>
      </c>
      <c r="O805" s="295"/>
      <c r="P805" s="295"/>
      <c r="Q805" s="295"/>
      <c r="R805" s="295"/>
      <c r="S805" s="295"/>
      <c r="T805" s="295"/>
      <c r="U805" s="295"/>
      <c r="V805" s="295"/>
      <c r="W805" s="295"/>
      <c r="X805" s="295"/>
      <c r="Y805" s="410"/>
      <c r="Z805" s="415"/>
      <c r="AA805" s="415"/>
      <c r="AB805" s="415"/>
      <c r="AC805" s="415"/>
      <c r="AD805" s="415"/>
      <c r="AE805" s="415"/>
      <c r="AF805" s="415"/>
      <c r="AG805" s="415"/>
      <c r="AH805" s="415"/>
      <c r="AI805" s="415"/>
      <c r="AJ805" s="415"/>
      <c r="AK805" s="415"/>
      <c r="AL805" s="415"/>
      <c r="AM805" s="296">
        <f>SUM(Y805:AL805)</f>
        <v>0</v>
      </c>
    </row>
    <row r="806" spans="1:39" outlineLevel="1">
      <c r="A806" s="532"/>
      <c r="B806" s="294" t="s">
        <v>342</v>
      </c>
      <c r="C806" s="291" t="s">
        <v>163</v>
      </c>
      <c r="D806" s="295"/>
      <c r="E806" s="295"/>
      <c r="F806" s="295"/>
      <c r="G806" s="295"/>
      <c r="H806" s="295"/>
      <c r="I806" s="295"/>
      <c r="J806" s="295"/>
      <c r="K806" s="295"/>
      <c r="L806" s="295"/>
      <c r="M806" s="295"/>
      <c r="N806" s="295">
        <f>N805</f>
        <v>12</v>
      </c>
      <c r="O806" s="295"/>
      <c r="P806" s="295"/>
      <c r="Q806" s="295"/>
      <c r="R806" s="295"/>
      <c r="S806" s="295"/>
      <c r="T806" s="295"/>
      <c r="U806" s="295"/>
      <c r="V806" s="295"/>
      <c r="W806" s="295"/>
      <c r="X806" s="295"/>
      <c r="Y806" s="411">
        <f>Y805</f>
        <v>0</v>
      </c>
      <c r="Z806" s="411">
        <f t="shared" ref="Z806" si="2426">Z805</f>
        <v>0</v>
      </c>
      <c r="AA806" s="411">
        <f t="shared" ref="AA806" si="2427">AA805</f>
        <v>0</v>
      </c>
      <c r="AB806" s="411">
        <f t="shared" ref="AB806" si="2428">AB805</f>
        <v>0</v>
      </c>
      <c r="AC806" s="411">
        <f t="shared" ref="AC806" si="2429">AC805</f>
        <v>0</v>
      </c>
      <c r="AD806" s="411">
        <f t="shared" ref="AD806" si="2430">AD805</f>
        <v>0</v>
      </c>
      <c r="AE806" s="411">
        <f t="shared" ref="AE806" si="2431">AE805</f>
        <v>0</v>
      </c>
      <c r="AF806" s="411">
        <f t="shared" ref="AF806" si="2432">AF805</f>
        <v>0</v>
      </c>
      <c r="AG806" s="411">
        <f t="shared" ref="AG806" si="2433">AG805</f>
        <v>0</v>
      </c>
      <c r="AH806" s="411">
        <f t="shared" ref="AH806" si="2434">AH805</f>
        <v>0</v>
      </c>
      <c r="AI806" s="411">
        <f t="shared" ref="AI806" si="2435">AI805</f>
        <v>0</v>
      </c>
      <c r="AJ806" s="411">
        <f t="shared" ref="AJ806" si="2436">AJ805</f>
        <v>0</v>
      </c>
      <c r="AK806" s="411">
        <f t="shared" ref="AK806" si="2437">AK805</f>
        <v>0</v>
      </c>
      <c r="AL806" s="411">
        <f t="shared" ref="AL806" si="2438">AL805</f>
        <v>0</v>
      </c>
      <c r="AM806" s="297"/>
    </row>
    <row r="807" spans="1:39" outlineLevel="1">
      <c r="A807" s="532"/>
      <c r="B807" s="315"/>
      <c r="C807" s="305"/>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22"/>
      <c r="Z807" s="422"/>
      <c r="AA807" s="412"/>
      <c r="AB807" s="412"/>
      <c r="AC807" s="412"/>
      <c r="AD807" s="412"/>
      <c r="AE807" s="412"/>
      <c r="AF807" s="412"/>
      <c r="AG807" s="412"/>
      <c r="AH807" s="412"/>
      <c r="AI807" s="412"/>
      <c r="AJ807" s="412"/>
      <c r="AK807" s="412"/>
      <c r="AL807" s="412"/>
      <c r="AM807" s="306"/>
    </row>
    <row r="808" spans="1:39" ht="30" outlineLevel="1">
      <c r="A808" s="532">
        <v>13</v>
      </c>
      <c r="B808" s="428" t="s">
        <v>106</v>
      </c>
      <c r="C808" s="291" t="s">
        <v>25</v>
      </c>
      <c r="D808" s="295"/>
      <c r="E808" s="295"/>
      <c r="F808" s="295"/>
      <c r="G808" s="295"/>
      <c r="H808" s="295"/>
      <c r="I808" s="295"/>
      <c r="J808" s="295"/>
      <c r="K808" s="295"/>
      <c r="L808" s="295"/>
      <c r="M808" s="295"/>
      <c r="N808" s="295">
        <v>12</v>
      </c>
      <c r="O808" s="295"/>
      <c r="P808" s="295"/>
      <c r="Q808" s="295"/>
      <c r="R808" s="295"/>
      <c r="S808" s="295"/>
      <c r="T808" s="295"/>
      <c r="U808" s="295"/>
      <c r="V808" s="295"/>
      <c r="W808" s="295"/>
      <c r="X808" s="295"/>
      <c r="Y808" s="410"/>
      <c r="Z808" s="415"/>
      <c r="AA808" s="415"/>
      <c r="AB808" s="415"/>
      <c r="AC808" s="415"/>
      <c r="AD808" s="415"/>
      <c r="AE808" s="415"/>
      <c r="AF808" s="415"/>
      <c r="AG808" s="415"/>
      <c r="AH808" s="415"/>
      <c r="AI808" s="415"/>
      <c r="AJ808" s="415"/>
      <c r="AK808" s="415"/>
      <c r="AL808" s="415"/>
      <c r="AM808" s="296">
        <f>SUM(Y808:AL808)</f>
        <v>0</v>
      </c>
    </row>
    <row r="809" spans="1:39" outlineLevel="1">
      <c r="A809" s="532"/>
      <c r="B809" s="294" t="s">
        <v>342</v>
      </c>
      <c r="C809" s="291" t="s">
        <v>163</v>
      </c>
      <c r="D809" s="295"/>
      <c r="E809" s="295"/>
      <c r="F809" s="295"/>
      <c r="G809" s="295"/>
      <c r="H809" s="295"/>
      <c r="I809" s="295"/>
      <c r="J809" s="295"/>
      <c r="K809" s="295"/>
      <c r="L809" s="295"/>
      <c r="M809" s="295"/>
      <c r="N809" s="295">
        <f>N808</f>
        <v>12</v>
      </c>
      <c r="O809" s="295"/>
      <c r="P809" s="295"/>
      <c r="Q809" s="295"/>
      <c r="R809" s="295"/>
      <c r="S809" s="295"/>
      <c r="T809" s="295"/>
      <c r="U809" s="295"/>
      <c r="V809" s="295"/>
      <c r="W809" s="295"/>
      <c r="X809" s="295"/>
      <c r="Y809" s="411">
        <f>Y808</f>
        <v>0</v>
      </c>
      <c r="Z809" s="411">
        <f t="shared" ref="Z809" si="2439">Z808</f>
        <v>0</v>
      </c>
      <c r="AA809" s="411">
        <f t="shared" ref="AA809" si="2440">AA808</f>
        <v>0</v>
      </c>
      <c r="AB809" s="411">
        <f t="shared" ref="AB809" si="2441">AB808</f>
        <v>0</v>
      </c>
      <c r="AC809" s="411">
        <f t="shared" ref="AC809" si="2442">AC808</f>
        <v>0</v>
      </c>
      <c r="AD809" s="411">
        <f t="shared" ref="AD809" si="2443">AD808</f>
        <v>0</v>
      </c>
      <c r="AE809" s="411">
        <f t="shared" ref="AE809" si="2444">AE808</f>
        <v>0</v>
      </c>
      <c r="AF809" s="411">
        <f t="shared" ref="AF809" si="2445">AF808</f>
        <v>0</v>
      </c>
      <c r="AG809" s="411">
        <f t="shared" ref="AG809" si="2446">AG808</f>
        <v>0</v>
      </c>
      <c r="AH809" s="411">
        <f t="shared" ref="AH809" si="2447">AH808</f>
        <v>0</v>
      </c>
      <c r="AI809" s="411">
        <f t="shared" ref="AI809" si="2448">AI808</f>
        <v>0</v>
      </c>
      <c r="AJ809" s="411">
        <f t="shared" ref="AJ809" si="2449">AJ808</f>
        <v>0</v>
      </c>
      <c r="AK809" s="411">
        <f t="shared" ref="AK809" si="2450">AK808</f>
        <v>0</v>
      </c>
      <c r="AL809" s="411">
        <f t="shared" ref="AL809" si="2451">AL808</f>
        <v>0</v>
      </c>
      <c r="AM809" s="306"/>
    </row>
    <row r="810" spans="1:39" outlineLevel="1">
      <c r="A810" s="532"/>
      <c r="B810" s="315"/>
      <c r="C810" s="305"/>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412"/>
      <c r="Z810" s="412"/>
      <c r="AA810" s="412"/>
      <c r="AB810" s="412"/>
      <c r="AC810" s="412"/>
      <c r="AD810" s="412"/>
      <c r="AE810" s="412"/>
      <c r="AF810" s="412"/>
      <c r="AG810" s="412"/>
      <c r="AH810" s="412"/>
      <c r="AI810" s="412"/>
      <c r="AJ810" s="412"/>
      <c r="AK810" s="412"/>
      <c r="AL810" s="412"/>
      <c r="AM810" s="306"/>
    </row>
    <row r="811" spans="1:39" ht="15.75" outlineLevel="1">
      <c r="A811" s="532"/>
      <c r="B811" s="288" t="s">
        <v>107</v>
      </c>
      <c r="C811" s="289"/>
      <c r="D811" s="290"/>
      <c r="E811" s="290"/>
      <c r="F811" s="290"/>
      <c r="G811" s="290"/>
      <c r="H811" s="290"/>
      <c r="I811" s="290"/>
      <c r="J811" s="290"/>
      <c r="K811" s="290"/>
      <c r="L811" s="290"/>
      <c r="M811" s="290"/>
      <c r="N811" s="290"/>
      <c r="O811" s="290"/>
      <c r="P811" s="289"/>
      <c r="Q811" s="289"/>
      <c r="R811" s="289"/>
      <c r="S811" s="289"/>
      <c r="T811" s="289"/>
      <c r="U811" s="289"/>
      <c r="V811" s="289"/>
      <c r="W811" s="289"/>
      <c r="X811" s="289"/>
      <c r="Y811" s="414"/>
      <c r="Z811" s="414"/>
      <c r="AA811" s="414"/>
      <c r="AB811" s="414"/>
      <c r="AC811" s="414"/>
      <c r="AD811" s="414"/>
      <c r="AE811" s="414"/>
      <c r="AF811" s="414"/>
      <c r="AG811" s="414"/>
      <c r="AH811" s="414"/>
      <c r="AI811" s="414"/>
      <c r="AJ811" s="414"/>
      <c r="AK811" s="414"/>
      <c r="AL811" s="414"/>
      <c r="AM811" s="292"/>
    </row>
    <row r="812" spans="1:39" outlineLevel="1">
      <c r="A812" s="532">
        <v>14</v>
      </c>
      <c r="B812" s="315" t="s">
        <v>108</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5"/>
      <c r="Z812" s="415"/>
      <c r="AA812" s="415"/>
      <c r="AB812" s="415"/>
      <c r="AC812" s="415"/>
      <c r="AD812" s="415"/>
      <c r="AE812" s="415"/>
      <c r="AF812" s="410"/>
      <c r="AG812" s="410"/>
      <c r="AH812" s="410"/>
      <c r="AI812" s="410"/>
      <c r="AJ812" s="410"/>
      <c r="AK812" s="410"/>
      <c r="AL812" s="410"/>
      <c r="AM812" s="296">
        <f>SUM(Y812:AL812)</f>
        <v>0</v>
      </c>
    </row>
    <row r="813" spans="1:39" outlineLevel="1">
      <c r="A813" s="532"/>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1">
        <f>Y812</f>
        <v>0</v>
      </c>
      <c r="Z813" s="411">
        <f t="shared" ref="Z813" si="2452">Z812</f>
        <v>0</v>
      </c>
      <c r="AA813" s="411">
        <f t="shared" ref="AA813" si="2453">AA812</f>
        <v>0</v>
      </c>
      <c r="AB813" s="411">
        <f t="shared" ref="AB813" si="2454">AB812</f>
        <v>0</v>
      </c>
      <c r="AC813" s="411">
        <f t="shared" ref="AC813" si="2455">AC812</f>
        <v>0</v>
      </c>
      <c r="AD813" s="411">
        <f t="shared" ref="AD813" si="2456">AD812</f>
        <v>0</v>
      </c>
      <c r="AE813" s="411">
        <f t="shared" ref="AE813" si="2457">AE812</f>
        <v>0</v>
      </c>
      <c r="AF813" s="411">
        <f t="shared" ref="AF813" si="2458">AF812</f>
        <v>0</v>
      </c>
      <c r="AG813" s="411">
        <f t="shared" ref="AG813" si="2459">AG812</f>
        <v>0</v>
      </c>
      <c r="AH813" s="411">
        <f t="shared" ref="AH813" si="2460">AH812</f>
        <v>0</v>
      </c>
      <c r="AI813" s="411">
        <f t="shared" ref="AI813" si="2461">AI812</f>
        <v>0</v>
      </c>
      <c r="AJ813" s="411">
        <f t="shared" ref="AJ813" si="2462">AJ812</f>
        <v>0</v>
      </c>
      <c r="AK813" s="411">
        <f t="shared" ref="AK813" si="2463">AK812</f>
        <v>0</v>
      </c>
      <c r="AL813" s="411">
        <f t="shared" ref="AL813" si="2464">AL812</f>
        <v>0</v>
      </c>
      <c r="AM813" s="297"/>
    </row>
    <row r="814" spans="1:39" outlineLevel="1">
      <c r="A814" s="532"/>
      <c r="B814" s="315"/>
      <c r="C814" s="305"/>
      <c r="D814" s="291"/>
      <c r="E814" s="291"/>
      <c r="F814" s="291"/>
      <c r="G814" s="291"/>
      <c r="H814" s="291"/>
      <c r="I814" s="291"/>
      <c r="J814" s="291"/>
      <c r="K814" s="291"/>
      <c r="L814" s="291"/>
      <c r="M814" s="291"/>
      <c r="N814" s="468"/>
      <c r="O814" s="291"/>
      <c r="P814" s="291"/>
      <c r="Q814" s="291"/>
      <c r="R814" s="291"/>
      <c r="S814" s="291"/>
      <c r="T814" s="291"/>
      <c r="U814" s="291"/>
      <c r="V814" s="291"/>
      <c r="W814" s="291"/>
      <c r="X814" s="291"/>
      <c r="Y814" s="412"/>
      <c r="Z814" s="412"/>
      <c r="AA814" s="412"/>
      <c r="AB814" s="412"/>
      <c r="AC814" s="412"/>
      <c r="AD814" s="412"/>
      <c r="AE814" s="412"/>
      <c r="AF814" s="412"/>
      <c r="AG814" s="412"/>
      <c r="AH814" s="412"/>
      <c r="AI814" s="412"/>
      <c r="AJ814" s="412"/>
      <c r="AK814" s="412"/>
      <c r="AL814" s="412"/>
      <c r="AM814" s="306"/>
    </row>
    <row r="815" spans="1:39" s="309" customFormat="1" ht="15.75" outlineLevel="1">
      <c r="A815" s="532"/>
      <c r="B815" s="288" t="s">
        <v>489</v>
      </c>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412"/>
      <c r="Z815" s="412"/>
      <c r="AA815" s="412"/>
      <c r="AB815" s="412"/>
      <c r="AC815" s="412"/>
      <c r="AD815" s="412"/>
      <c r="AE815" s="416"/>
      <c r="AF815" s="416"/>
      <c r="AG815" s="416"/>
      <c r="AH815" s="416"/>
      <c r="AI815" s="416"/>
      <c r="AJ815" s="416"/>
      <c r="AK815" s="416"/>
      <c r="AL815" s="416"/>
      <c r="AM815" s="517"/>
    </row>
    <row r="816" spans="1:39" outlineLevel="1">
      <c r="A816" s="532">
        <v>15</v>
      </c>
      <c r="B816" s="294" t="s">
        <v>494</v>
      </c>
      <c r="C816" s="291" t="s">
        <v>25</v>
      </c>
      <c r="D816" s="295"/>
      <c r="E816" s="295"/>
      <c r="F816" s="295"/>
      <c r="G816" s="295"/>
      <c r="H816" s="295"/>
      <c r="I816" s="295"/>
      <c r="J816" s="295"/>
      <c r="K816" s="295"/>
      <c r="L816" s="295"/>
      <c r="M816" s="295"/>
      <c r="N816" s="295">
        <v>0</v>
      </c>
      <c r="O816" s="295"/>
      <c r="P816" s="295"/>
      <c r="Q816" s="295"/>
      <c r="R816" s="295"/>
      <c r="S816" s="295"/>
      <c r="T816" s="295"/>
      <c r="U816" s="295"/>
      <c r="V816" s="295"/>
      <c r="W816" s="295"/>
      <c r="X816" s="295"/>
      <c r="Y816" s="415"/>
      <c r="Z816" s="415"/>
      <c r="AA816" s="415"/>
      <c r="AB816" s="415"/>
      <c r="AC816" s="415"/>
      <c r="AD816" s="415"/>
      <c r="AE816" s="415"/>
      <c r="AF816" s="410"/>
      <c r="AG816" s="410"/>
      <c r="AH816" s="410"/>
      <c r="AI816" s="410"/>
      <c r="AJ816" s="410"/>
      <c r="AK816" s="410"/>
      <c r="AL816" s="410"/>
      <c r="AM816" s="296">
        <f>SUM(Y816:AL816)</f>
        <v>0</v>
      </c>
    </row>
    <row r="817" spans="1:39" outlineLevel="1">
      <c r="A817" s="532"/>
      <c r="B817" s="294" t="s">
        <v>342</v>
      </c>
      <c r="C817" s="291" t="s">
        <v>163</v>
      </c>
      <c r="D817" s="295"/>
      <c r="E817" s="295"/>
      <c r="F817" s="295"/>
      <c r="G817" s="295"/>
      <c r="H817" s="295"/>
      <c r="I817" s="295"/>
      <c r="J817" s="295"/>
      <c r="K817" s="295"/>
      <c r="L817" s="295"/>
      <c r="M817" s="295"/>
      <c r="N817" s="295">
        <f>N816</f>
        <v>0</v>
      </c>
      <c r="O817" s="295"/>
      <c r="P817" s="295"/>
      <c r="Q817" s="295"/>
      <c r="R817" s="295"/>
      <c r="S817" s="295"/>
      <c r="T817" s="295"/>
      <c r="U817" s="295"/>
      <c r="V817" s="295"/>
      <c r="W817" s="295"/>
      <c r="X817" s="295"/>
      <c r="Y817" s="411">
        <f>Y816</f>
        <v>0</v>
      </c>
      <c r="Z817" s="411">
        <f t="shared" ref="Z817:AL817" si="2465">Z816</f>
        <v>0</v>
      </c>
      <c r="AA817" s="411">
        <f t="shared" si="2465"/>
        <v>0</v>
      </c>
      <c r="AB817" s="411">
        <f t="shared" si="2465"/>
        <v>0</v>
      </c>
      <c r="AC817" s="411">
        <f t="shared" si="2465"/>
        <v>0</v>
      </c>
      <c r="AD817" s="411">
        <f t="shared" si="2465"/>
        <v>0</v>
      </c>
      <c r="AE817" s="411">
        <f t="shared" si="2465"/>
        <v>0</v>
      </c>
      <c r="AF817" s="411">
        <f t="shared" si="2465"/>
        <v>0</v>
      </c>
      <c r="AG817" s="411">
        <f t="shared" si="2465"/>
        <v>0</v>
      </c>
      <c r="AH817" s="411">
        <f t="shared" si="2465"/>
        <v>0</v>
      </c>
      <c r="AI817" s="411">
        <f t="shared" si="2465"/>
        <v>0</v>
      </c>
      <c r="AJ817" s="411">
        <f t="shared" si="2465"/>
        <v>0</v>
      </c>
      <c r="AK817" s="411">
        <f t="shared" si="2465"/>
        <v>0</v>
      </c>
      <c r="AL817" s="411">
        <f t="shared" si="2465"/>
        <v>0</v>
      </c>
      <c r="AM817" s="297"/>
    </row>
    <row r="818" spans="1:39" outlineLevel="1">
      <c r="A818" s="532"/>
      <c r="B818" s="315"/>
      <c r="C818" s="305"/>
      <c r="D818" s="291"/>
      <c r="E818" s="291"/>
      <c r="F818" s="291"/>
      <c r="G818" s="291"/>
      <c r="H818" s="291"/>
      <c r="I818" s="291"/>
      <c r="J818" s="291"/>
      <c r="K818" s="291"/>
      <c r="L818" s="291"/>
      <c r="M818" s="291"/>
      <c r="N818" s="291"/>
      <c r="O818" s="291"/>
      <c r="P818" s="291"/>
      <c r="Q818" s="291"/>
      <c r="R818" s="291"/>
      <c r="S818" s="291"/>
      <c r="T818" s="291"/>
      <c r="U818" s="291"/>
      <c r="V818" s="291"/>
      <c r="W818" s="291"/>
      <c r="X818" s="291"/>
      <c r="Y818" s="412"/>
      <c r="Z818" s="412"/>
      <c r="AA818" s="412"/>
      <c r="AB818" s="412"/>
      <c r="AC818" s="412"/>
      <c r="AD818" s="412"/>
      <c r="AE818" s="412"/>
      <c r="AF818" s="412"/>
      <c r="AG818" s="412"/>
      <c r="AH818" s="412"/>
      <c r="AI818" s="412"/>
      <c r="AJ818" s="412"/>
      <c r="AK818" s="412"/>
      <c r="AL818" s="412"/>
      <c r="AM818" s="306"/>
    </row>
    <row r="819" spans="1:39" s="283" customFormat="1" outlineLevel="1">
      <c r="A819" s="532">
        <v>16</v>
      </c>
      <c r="B819" s="324" t="s">
        <v>490</v>
      </c>
      <c r="C819" s="291" t="s">
        <v>25</v>
      </c>
      <c r="D819" s="295"/>
      <c r="E819" s="295"/>
      <c r="F819" s="295"/>
      <c r="G819" s="295"/>
      <c r="H819" s="295"/>
      <c r="I819" s="295"/>
      <c r="J819" s="295"/>
      <c r="K819" s="295"/>
      <c r="L819" s="295"/>
      <c r="M819" s="295"/>
      <c r="N819" s="295">
        <v>0</v>
      </c>
      <c r="O819" s="295"/>
      <c r="P819" s="295"/>
      <c r="Q819" s="295"/>
      <c r="R819" s="295"/>
      <c r="S819" s="295"/>
      <c r="T819" s="295"/>
      <c r="U819" s="295"/>
      <c r="V819" s="295"/>
      <c r="W819" s="295"/>
      <c r="X819" s="295"/>
      <c r="Y819" s="415"/>
      <c r="Z819" s="415"/>
      <c r="AA819" s="415"/>
      <c r="AB819" s="415"/>
      <c r="AC819" s="415"/>
      <c r="AD819" s="415"/>
      <c r="AE819" s="415"/>
      <c r="AF819" s="410"/>
      <c r="AG819" s="410"/>
      <c r="AH819" s="410"/>
      <c r="AI819" s="410"/>
      <c r="AJ819" s="410"/>
      <c r="AK819" s="410"/>
      <c r="AL819" s="410"/>
      <c r="AM819" s="296">
        <f>SUM(Y819:AL819)</f>
        <v>0</v>
      </c>
    </row>
    <row r="820" spans="1:39" s="283" customFormat="1" outlineLevel="1">
      <c r="A820" s="532"/>
      <c r="B820" s="294" t="s">
        <v>342</v>
      </c>
      <c r="C820" s="291" t="s">
        <v>163</v>
      </c>
      <c r="D820" s="295"/>
      <c r="E820" s="295"/>
      <c r="F820" s="295"/>
      <c r="G820" s="295"/>
      <c r="H820" s="295"/>
      <c r="I820" s="295"/>
      <c r="J820" s="295"/>
      <c r="K820" s="295"/>
      <c r="L820" s="295"/>
      <c r="M820" s="295"/>
      <c r="N820" s="295">
        <f>N819</f>
        <v>0</v>
      </c>
      <c r="O820" s="295"/>
      <c r="P820" s="295"/>
      <c r="Q820" s="295"/>
      <c r="R820" s="295"/>
      <c r="S820" s="295"/>
      <c r="T820" s="295"/>
      <c r="U820" s="295"/>
      <c r="V820" s="295"/>
      <c r="W820" s="295"/>
      <c r="X820" s="295"/>
      <c r="Y820" s="411">
        <f>Y819</f>
        <v>0</v>
      </c>
      <c r="Z820" s="411">
        <f t="shared" ref="Z820:AL820" si="2466">Z819</f>
        <v>0</v>
      </c>
      <c r="AA820" s="411">
        <f t="shared" si="2466"/>
        <v>0</v>
      </c>
      <c r="AB820" s="411">
        <f t="shared" si="2466"/>
        <v>0</v>
      </c>
      <c r="AC820" s="411">
        <f t="shared" si="2466"/>
        <v>0</v>
      </c>
      <c r="AD820" s="411">
        <f t="shared" si="2466"/>
        <v>0</v>
      </c>
      <c r="AE820" s="411">
        <f t="shared" si="2466"/>
        <v>0</v>
      </c>
      <c r="AF820" s="411">
        <f t="shared" si="2466"/>
        <v>0</v>
      </c>
      <c r="AG820" s="411">
        <f t="shared" si="2466"/>
        <v>0</v>
      </c>
      <c r="AH820" s="411">
        <f t="shared" si="2466"/>
        <v>0</v>
      </c>
      <c r="AI820" s="411">
        <f t="shared" si="2466"/>
        <v>0</v>
      </c>
      <c r="AJ820" s="411">
        <f t="shared" si="2466"/>
        <v>0</v>
      </c>
      <c r="AK820" s="411">
        <f t="shared" si="2466"/>
        <v>0</v>
      </c>
      <c r="AL820" s="411">
        <f t="shared" si="2466"/>
        <v>0</v>
      </c>
      <c r="AM820" s="297"/>
    </row>
    <row r="821" spans="1:39" s="283" customFormat="1" outlineLevel="1">
      <c r="A821" s="532"/>
      <c r="B821" s="324"/>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412"/>
      <c r="Z821" s="412"/>
      <c r="AA821" s="412"/>
      <c r="AB821" s="412"/>
      <c r="AC821" s="412"/>
      <c r="AD821" s="412"/>
      <c r="AE821" s="416"/>
      <c r="AF821" s="416"/>
      <c r="AG821" s="416"/>
      <c r="AH821" s="416"/>
      <c r="AI821" s="416"/>
      <c r="AJ821" s="416"/>
      <c r="AK821" s="416"/>
      <c r="AL821" s="416"/>
      <c r="AM821" s="313"/>
    </row>
    <row r="822" spans="1:39" ht="15.75" outlineLevel="1">
      <c r="A822" s="532"/>
      <c r="B822" s="519" t="s">
        <v>495</v>
      </c>
      <c r="C822" s="320"/>
      <c r="D822" s="290"/>
      <c r="E822" s="289"/>
      <c r="F822" s="289"/>
      <c r="G822" s="289"/>
      <c r="H822" s="289"/>
      <c r="I822" s="289"/>
      <c r="J822" s="289"/>
      <c r="K822" s="289"/>
      <c r="L822" s="289"/>
      <c r="M822" s="289"/>
      <c r="N822" s="290"/>
      <c r="O822" s="289"/>
      <c r="P822" s="289"/>
      <c r="Q822" s="289"/>
      <c r="R822" s="289"/>
      <c r="S822" s="289"/>
      <c r="T822" s="289"/>
      <c r="U822" s="289"/>
      <c r="V822" s="289"/>
      <c r="W822" s="289"/>
      <c r="X822" s="289"/>
      <c r="Y822" s="414"/>
      <c r="Z822" s="414"/>
      <c r="AA822" s="414"/>
      <c r="AB822" s="414"/>
      <c r="AC822" s="414"/>
      <c r="AD822" s="414"/>
      <c r="AE822" s="414"/>
      <c r="AF822" s="414"/>
      <c r="AG822" s="414"/>
      <c r="AH822" s="414"/>
      <c r="AI822" s="414"/>
      <c r="AJ822" s="414"/>
      <c r="AK822" s="414"/>
      <c r="AL822" s="414"/>
      <c r="AM822" s="292"/>
    </row>
    <row r="823" spans="1:39" outlineLevel="1">
      <c r="A823" s="532">
        <v>17</v>
      </c>
      <c r="B823" s="428" t="s">
        <v>112</v>
      </c>
      <c r="C823" s="291" t="s">
        <v>25</v>
      </c>
      <c r="D823" s="295"/>
      <c r="E823" s="295"/>
      <c r="F823" s="295"/>
      <c r="G823" s="295"/>
      <c r="H823" s="295"/>
      <c r="I823" s="295"/>
      <c r="J823" s="295"/>
      <c r="K823" s="295"/>
      <c r="L823" s="295"/>
      <c r="M823" s="295"/>
      <c r="N823" s="295">
        <v>12</v>
      </c>
      <c r="O823" s="295"/>
      <c r="P823" s="295"/>
      <c r="Q823" s="295"/>
      <c r="R823" s="295"/>
      <c r="S823" s="295"/>
      <c r="T823" s="295"/>
      <c r="U823" s="295"/>
      <c r="V823" s="295"/>
      <c r="W823" s="295"/>
      <c r="X823" s="295"/>
      <c r="Y823" s="426"/>
      <c r="Z823" s="410"/>
      <c r="AA823" s="410"/>
      <c r="AB823" s="410"/>
      <c r="AC823" s="410"/>
      <c r="AD823" s="410"/>
      <c r="AE823" s="410"/>
      <c r="AF823" s="415"/>
      <c r="AG823" s="415"/>
      <c r="AH823" s="415"/>
      <c r="AI823" s="415"/>
      <c r="AJ823" s="415"/>
      <c r="AK823" s="415"/>
      <c r="AL823" s="415"/>
      <c r="AM823" s="296">
        <f>SUM(Y823:AL823)</f>
        <v>0</v>
      </c>
    </row>
    <row r="824" spans="1:39" outlineLevel="1">
      <c r="A824" s="532"/>
      <c r="B824" s="294" t="s">
        <v>342</v>
      </c>
      <c r="C824" s="291" t="s">
        <v>163</v>
      </c>
      <c r="D824" s="295"/>
      <c r="E824" s="295"/>
      <c r="F824" s="295"/>
      <c r="G824" s="295"/>
      <c r="H824" s="295"/>
      <c r="I824" s="295"/>
      <c r="J824" s="295"/>
      <c r="K824" s="295"/>
      <c r="L824" s="295"/>
      <c r="M824" s="295"/>
      <c r="N824" s="295">
        <f>N823</f>
        <v>12</v>
      </c>
      <c r="O824" s="295"/>
      <c r="P824" s="295"/>
      <c r="Q824" s="295"/>
      <c r="R824" s="295"/>
      <c r="S824" s="295"/>
      <c r="T824" s="295"/>
      <c r="U824" s="295"/>
      <c r="V824" s="295"/>
      <c r="W824" s="295"/>
      <c r="X824" s="295"/>
      <c r="Y824" s="411">
        <f>Y823</f>
        <v>0</v>
      </c>
      <c r="Z824" s="411">
        <f t="shared" ref="Z824:AL824" si="2467">Z823</f>
        <v>0</v>
      </c>
      <c r="AA824" s="411">
        <f t="shared" si="2467"/>
        <v>0</v>
      </c>
      <c r="AB824" s="411">
        <f t="shared" si="2467"/>
        <v>0</v>
      </c>
      <c r="AC824" s="411">
        <f t="shared" si="2467"/>
        <v>0</v>
      </c>
      <c r="AD824" s="411">
        <f t="shared" si="2467"/>
        <v>0</v>
      </c>
      <c r="AE824" s="411">
        <f t="shared" si="2467"/>
        <v>0</v>
      </c>
      <c r="AF824" s="411">
        <f t="shared" si="2467"/>
        <v>0</v>
      </c>
      <c r="AG824" s="411">
        <f t="shared" si="2467"/>
        <v>0</v>
      </c>
      <c r="AH824" s="411">
        <f t="shared" si="2467"/>
        <v>0</v>
      </c>
      <c r="AI824" s="411">
        <f t="shared" si="2467"/>
        <v>0</v>
      </c>
      <c r="AJ824" s="411">
        <f t="shared" si="2467"/>
        <v>0</v>
      </c>
      <c r="AK824" s="411">
        <f t="shared" si="2467"/>
        <v>0</v>
      </c>
      <c r="AL824" s="411">
        <f t="shared" si="2467"/>
        <v>0</v>
      </c>
      <c r="AM824" s="306"/>
    </row>
    <row r="825" spans="1:39" outlineLevel="1">
      <c r="A825" s="532"/>
      <c r="B825" s="294"/>
      <c r="C825" s="291"/>
      <c r="D825" s="291"/>
      <c r="E825" s="291"/>
      <c r="F825" s="291"/>
      <c r="G825" s="291"/>
      <c r="H825" s="291"/>
      <c r="I825" s="291"/>
      <c r="J825" s="291"/>
      <c r="K825" s="291"/>
      <c r="L825" s="291"/>
      <c r="M825" s="291"/>
      <c r="N825" s="291"/>
      <c r="O825" s="291"/>
      <c r="P825" s="291"/>
      <c r="Q825" s="291"/>
      <c r="R825" s="291"/>
      <c r="S825" s="291"/>
      <c r="T825" s="291"/>
      <c r="U825" s="291"/>
      <c r="V825" s="291"/>
      <c r="W825" s="291"/>
      <c r="X825" s="291"/>
      <c r="Y825" s="422"/>
      <c r="Z825" s="425"/>
      <c r="AA825" s="425"/>
      <c r="AB825" s="425"/>
      <c r="AC825" s="425"/>
      <c r="AD825" s="425"/>
      <c r="AE825" s="425"/>
      <c r="AF825" s="425"/>
      <c r="AG825" s="425"/>
      <c r="AH825" s="425"/>
      <c r="AI825" s="425"/>
      <c r="AJ825" s="425"/>
      <c r="AK825" s="425"/>
      <c r="AL825" s="425"/>
      <c r="AM825" s="306"/>
    </row>
    <row r="826" spans="1:39" outlineLevel="1">
      <c r="A826" s="532">
        <v>18</v>
      </c>
      <c r="B826" s="428" t="s">
        <v>109</v>
      </c>
      <c r="C826" s="291" t="s">
        <v>25</v>
      </c>
      <c r="D826" s="295"/>
      <c r="E826" s="295"/>
      <c r="F826" s="295"/>
      <c r="G826" s="295"/>
      <c r="H826" s="295"/>
      <c r="I826" s="295"/>
      <c r="J826" s="295"/>
      <c r="K826" s="295"/>
      <c r="L826" s="295"/>
      <c r="M826" s="295"/>
      <c r="N826" s="295">
        <v>12</v>
      </c>
      <c r="O826" s="295"/>
      <c r="P826" s="295"/>
      <c r="Q826" s="295"/>
      <c r="R826" s="295"/>
      <c r="S826" s="295"/>
      <c r="T826" s="295"/>
      <c r="U826" s="295"/>
      <c r="V826" s="295"/>
      <c r="W826" s="295"/>
      <c r="X826" s="295"/>
      <c r="Y826" s="426"/>
      <c r="Z826" s="410"/>
      <c r="AA826" s="410"/>
      <c r="AB826" s="410"/>
      <c r="AC826" s="410"/>
      <c r="AD826" s="410"/>
      <c r="AE826" s="410"/>
      <c r="AF826" s="415"/>
      <c r="AG826" s="415"/>
      <c r="AH826" s="415"/>
      <c r="AI826" s="415"/>
      <c r="AJ826" s="415"/>
      <c r="AK826" s="415"/>
      <c r="AL826" s="415"/>
      <c r="AM826" s="296">
        <f>SUM(Y826:AL826)</f>
        <v>0</v>
      </c>
    </row>
    <row r="827" spans="1:39" outlineLevel="1">
      <c r="A827" s="532"/>
      <c r="B827" s="294" t="s">
        <v>342</v>
      </c>
      <c r="C827" s="291" t="s">
        <v>163</v>
      </c>
      <c r="D827" s="295"/>
      <c r="E827" s="295"/>
      <c r="F827" s="295"/>
      <c r="G827" s="295"/>
      <c r="H827" s="295"/>
      <c r="I827" s="295"/>
      <c r="J827" s="295"/>
      <c r="K827" s="295"/>
      <c r="L827" s="295"/>
      <c r="M827" s="295"/>
      <c r="N827" s="295">
        <f>N826</f>
        <v>12</v>
      </c>
      <c r="O827" s="295"/>
      <c r="P827" s="295"/>
      <c r="Q827" s="295"/>
      <c r="R827" s="295"/>
      <c r="S827" s="295"/>
      <c r="T827" s="295"/>
      <c r="U827" s="295"/>
      <c r="V827" s="295"/>
      <c r="W827" s="295"/>
      <c r="X827" s="295"/>
      <c r="Y827" s="411">
        <f>Y826</f>
        <v>0</v>
      </c>
      <c r="Z827" s="411">
        <f t="shared" ref="Z827:AL827" si="2468">Z826</f>
        <v>0</v>
      </c>
      <c r="AA827" s="411">
        <f t="shared" si="2468"/>
        <v>0</v>
      </c>
      <c r="AB827" s="411">
        <f t="shared" si="2468"/>
        <v>0</v>
      </c>
      <c r="AC827" s="411">
        <f t="shared" si="2468"/>
        <v>0</v>
      </c>
      <c r="AD827" s="411">
        <f t="shared" si="2468"/>
        <v>0</v>
      </c>
      <c r="AE827" s="411">
        <f t="shared" si="2468"/>
        <v>0</v>
      </c>
      <c r="AF827" s="411">
        <f t="shared" si="2468"/>
        <v>0</v>
      </c>
      <c r="AG827" s="411">
        <f t="shared" si="2468"/>
        <v>0</v>
      </c>
      <c r="AH827" s="411">
        <f t="shared" si="2468"/>
        <v>0</v>
      </c>
      <c r="AI827" s="411">
        <f t="shared" si="2468"/>
        <v>0</v>
      </c>
      <c r="AJ827" s="411">
        <f t="shared" si="2468"/>
        <v>0</v>
      </c>
      <c r="AK827" s="411">
        <f t="shared" si="2468"/>
        <v>0</v>
      </c>
      <c r="AL827" s="411">
        <f t="shared" si="2468"/>
        <v>0</v>
      </c>
      <c r="AM827" s="306"/>
    </row>
    <row r="828" spans="1:39" outlineLevel="1">
      <c r="A828" s="532"/>
      <c r="B828" s="322"/>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423"/>
      <c r="Z828" s="424"/>
      <c r="AA828" s="424"/>
      <c r="AB828" s="424"/>
      <c r="AC828" s="424"/>
      <c r="AD828" s="424"/>
      <c r="AE828" s="424"/>
      <c r="AF828" s="424"/>
      <c r="AG828" s="424"/>
      <c r="AH828" s="424"/>
      <c r="AI828" s="424"/>
      <c r="AJ828" s="424"/>
      <c r="AK828" s="424"/>
      <c r="AL828" s="424"/>
      <c r="AM828" s="297"/>
    </row>
    <row r="829" spans="1:39" outlineLevel="1">
      <c r="A829" s="532">
        <v>19</v>
      </c>
      <c r="B829" s="428" t="s">
        <v>111</v>
      </c>
      <c r="C829" s="291" t="s">
        <v>25</v>
      </c>
      <c r="D829" s="295"/>
      <c r="E829" s="295"/>
      <c r="F829" s="295"/>
      <c r="G829" s="295"/>
      <c r="H829" s="295"/>
      <c r="I829" s="295"/>
      <c r="J829" s="295"/>
      <c r="K829" s="295"/>
      <c r="L829" s="295"/>
      <c r="M829" s="295"/>
      <c r="N829" s="295">
        <v>12</v>
      </c>
      <c r="O829" s="295"/>
      <c r="P829" s="295"/>
      <c r="Q829" s="295"/>
      <c r="R829" s="295"/>
      <c r="S829" s="295"/>
      <c r="T829" s="295"/>
      <c r="U829" s="295"/>
      <c r="V829" s="295"/>
      <c r="W829" s="295"/>
      <c r="X829" s="295"/>
      <c r="Y829" s="426"/>
      <c r="Z829" s="410"/>
      <c r="AA829" s="410"/>
      <c r="AB829" s="410"/>
      <c r="AC829" s="410"/>
      <c r="AD829" s="410"/>
      <c r="AE829" s="410"/>
      <c r="AF829" s="415"/>
      <c r="AG829" s="415"/>
      <c r="AH829" s="415"/>
      <c r="AI829" s="415"/>
      <c r="AJ829" s="415"/>
      <c r="AK829" s="415"/>
      <c r="AL829" s="415"/>
      <c r="AM829" s="296">
        <f>SUM(Y829:AL829)</f>
        <v>0</v>
      </c>
    </row>
    <row r="830" spans="1:39" outlineLevel="1">
      <c r="A830" s="532"/>
      <c r="B830" s="294" t="s">
        <v>342</v>
      </c>
      <c r="C830" s="291" t="s">
        <v>163</v>
      </c>
      <c r="D830" s="295"/>
      <c r="E830" s="295"/>
      <c r="F830" s="295"/>
      <c r="G830" s="295"/>
      <c r="H830" s="295"/>
      <c r="I830" s="295"/>
      <c r="J830" s="295"/>
      <c r="K830" s="295"/>
      <c r="L830" s="295"/>
      <c r="M830" s="295"/>
      <c r="N830" s="295">
        <f>N829</f>
        <v>12</v>
      </c>
      <c r="O830" s="295"/>
      <c r="P830" s="295"/>
      <c r="Q830" s="295"/>
      <c r="R830" s="295"/>
      <c r="S830" s="295"/>
      <c r="T830" s="295"/>
      <c r="U830" s="295"/>
      <c r="V830" s="295"/>
      <c r="W830" s="295"/>
      <c r="X830" s="295"/>
      <c r="Y830" s="411">
        <f>Y829</f>
        <v>0</v>
      </c>
      <c r="Z830" s="411">
        <f t="shared" ref="Z830:AL830" si="2469">Z829</f>
        <v>0</v>
      </c>
      <c r="AA830" s="411">
        <f t="shared" si="2469"/>
        <v>0</v>
      </c>
      <c r="AB830" s="411">
        <f t="shared" si="2469"/>
        <v>0</v>
      </c>
      <c r="AC830" s="411">
        <f t="shared" si="2469"/>
        <v>0</v>
      </c>
      <c r="AD830" s="411">
        <f t="shared" si="2469"/>
        <v>0</v>
      </c>
      <c r="AE830" s="411">
        <f t="shared" si="2469"/>
        <v>0</v>
      </c>
      <c r="AF830" s="411">
        <f t="shared" si="2469"/>
        <v>0</v>
      </c>
      <c r="AG830" s="411">
        <f t="shared" si="2469"/>
        <v>0</v>
      </c>
      <c r="AH830" s="411">
        <f t="shared" si="2469"/>
        <v>0</v>
      </c>
      <c r="AI830" s="411">
        <f t="shared" si="2469"/>
        <v>0</v>
      </c>
      <c r="AJ830" s="411">
        <f t="shared" si="2469"/>
        <v>0</v>
      </c>
      <c r="AK830" s="411">
        <f t="shared" si="2469"/>
        <v>0</v>
      </c>
      <c r="AL830" s="411">
        <f t="shared" si="2469"/>
        <v>0</v>
      </c>
      <c r="AM830" s="297"/>
    </row>
    <row r="831" spans="1:39" outlineLevel="1">
      <c r="A831" s="532"/>
      <c r="B831" s="322"/>
      <c r="C831" s="291"/>
      <c r="D831" s="291"/>
      <c r="E831" s="291"/>
      <c r="F831" s="291"/>
      <c r="G831" s="291"/>
      <c r="H831" s="291"/>
      <c r="I831" s="291"/>
      <c r="J831" s="291"/>
      <c r="K831" s="291"/>
      <c r="L831" s="291"/>
      <c r="M831" s="291"/>
      <c r="N831" s="291"/>
      <c r="O831" s="291"/>
      <c r="P831" s="291"/>
      <c r="Q831" s="291"/>
      <c r="R831" s="291"/>
      <c r="S831" s="291"/>
      <c r="T831" s="291"/>
      <c r="U831" s="291"/>
      <c r="V831" s="291"/>
      <c r="W831" s="291"/>
      <c r="X831" s="291"/>
      <c r="Y831" s="412"/>
      <c r="Z831" s="412"/>
      <c r="AA831" s="412"/>
      <c r="AB831" s="412"/>
      <c r="AC831" s="412"/>
      <c r="AD831" s="412"/>
      <c r="AE831" s="412"/>
      <c r="AF831" s="412"/>
      <c r="AG831" s="412"/>
      <c r="AH831" s="412"/>
      <c r="AI831" s="412"/>
      <c r="AJ831" s="412"/>
      <c r="AK831" s="412"/>
      <c r="AL831" s="412"/>
      <c r="AM831" s="306"/>
    </row>
    <row r="832" spans="1:39" outlineLevel="1">
      <c r="A832" s="532">
        <v>20</v>
      </c>
      <c r="B832" s="428" t="s">
        <v>110</v>
      </c>
      <c r="C832" s="291" t="s">
        <v>25</v>
      </c>
      <c r="D832" s="295"/>
      <c r="E832" s="295"/>
      <c r="F832" s="295"/>
      <c r="G832" s="295"/>
      <c r="H832" s="295"/>
      <c r="I832" s="295"/>
      <c r="J832" s="295"/>
      <c r="K832" s="295"/>
      <c r="L832" s="295"/>
      <c r="M832" s="295"/>
      <c r="N832" s="295">
        <v>12</v>
      </c>
      <c r="O832" s="295"/>
      <c r="P832" s="295"/>
      <c r="Q832" s="295"/>
      <c r="R832" s="295"/>
      <c r="S832" s="295"/>
      <c r="T832" s="295"/>
      <c r="U832" s="295"/>
      <c r="V832" s="295"/>
      <c r="W832" s="295"/>
      <c r="X832" s="295"/>
      <c r="Y832" s="426"/>
      <c r="Z832" s="410"/>
      <c r="AA832" s="410"/>
      <c r="AB832" s="410"/>
      <c r="AC832" s="410"/>
      <c r="AD832" s="410"/>
      <c r="AE832" s="410"/>
      <c r="AF832" s="415"/>
      <c r="AG832" s="415"/>
      <c r="AH832" s="415"/>
      <c r="AI832" s="415"/>
      <c r="AJ832" s="415"/>
      <c r="AK832" s="415"/>
      <c r="AL832" s="415"/>
      <c r="AM832" s="296">
        <f>SUM(Y832:AL832)</f>
        <v>0</v>
      </c>
    </row>
    <row r="833" spans="1:39" outlineLevel="1">
      <c r="A833" s="532"/>
      <c r="B833" s="294" t="s">
        <v>342</v>
      </c>
      <c r="C833" s="291" t="s">
        <v>163</v>
      </c>
      <c r="D833" s="295"/>
      <c r="E833" s="295"/>
      <c r="F833" s="295"/>
      <c r="G833" s="295"/>
      <c r="H833" s="295"/>
      <c r="I833" s="295"/>
      <c r="J833" s="295"/>
      <c r="K833" s="295"/>
      <c r="L833" s="295"/>
      <c r="M833" s="295"/>
      <c r="N833" s="295">
        <f>N832</f>
        <v>12</v>
      </c>
      <c r="O833" s="295"/>
      <c r="P833" s="295"/>
      <c r="Q833" s="295"/>
      <c r="R833" s="295"/>
      <c r="S833" s="295"/>
      <c r="T833" s="295"/>
      <c r="U833" s="295"/>
      <c r="V833" s="295"/>
      <c r="W833" s="295"/>
      <c r="X833" s="295"/>
      <c r="Y833" s="411">
        <f>Y832</f>
        <v>0</v>
      </c>
      <c r="Z833" s="411">
        <f t="shared" ref="Z833:AL833" si="2470">Z832</f>
        <v>0</v>
      </c>
      <c r="AA833" s="411">
        <f t="shared" si="2470"/>
        <v>0</v>
      </c>
      <c r="AB833" s="411">
        <f t="shared" si="2470"/>
        <v>0</v>
      </c>
      <c r="AC833" s="411">
        <f t="shared" si="2470"/>
        <v>0</v>
      </c>
      <c r="AD833" s="411">
        <f t="shared" si="2470"/>
        <v>0</v>
      </c>
      <c r="AE833" s="411">
        <f t="shared" si="2470"/>
        <v>0</v>
      </c>
      <c r="AF833" s="411">
        <f t="shared" si="2470"/>
        <v>0</v>
      </c>
      <c r="AG833" s="411">
        <f t="shared" si="2470"/>
        <v>0</v>
      </c>
      <c r="AH833" s="411">
        <f t="shared" si="2470"/>
        <v>0</v>
      </c>
      <c r="AI833" s="411">
        <f t="shared" si="2470"/>
        <v>0</v>
      </c>
      <c r="AJ833" s="411">
        <f t="shared" si="2470"/>
        <v>0</v>
      </c>
      <c r="AK833" s="411">
        <f t="shared" si="2470"/>
        <v>0</v>
      </c>
      <c r="AL833" s="411">
        <f t="shared" si="2470"/>
        <v>0</v>
      </c>
      <c r="AM833" s="306"/>
    </row>
    <row r="834" spans="1:39" ht="15.75" outlineLevel="1">
      <c r="A834" s="532"/>
      <c r="B834" s="323"/>
      <c r="C834" s="300"/>
      <c r="D834" s="291"/>
      <c r="E834" s="291"/>
      <c r="F834" s="291"/>
      <c r="G834" s="291"/>
      <c r="H834" s="291"/>
      <c r="I834" s="291"/>
      <c r="J834" s="291"/>
      <c r="K834" s="291"/>
      <c r="L834" s="291"/>
      <c r="M834" s="291"/>
      <c r="N834" s="300"/>
      <c r="O834" s="291"/>
      <c r="P834" s="291"/>
      <c r="Q834" s="291"/>
      <c r="R834" s="291"/>
      <c r="S834" s="291"/>
      <c r="T834" s="291"/>
      <c r="U834" s="291"/>
      <c r="V834" s="291"/>
      <c r="W834" s="291"/>
      <c r="X834" s="291"/>
      <c r="Y834" s="412"/>
      <c r="Z834" s="412"/>
      <c r="AA834" s="412"/>
      <c r="AB834" s="412"/>
      <c r="AC834" s="412"/>
      <c r="AD834" s="412"/>
      <c r="AE834" s="412"/>
      <c r="AF834" s="412"/>
      <c r="AG834" s="412"/>
      <c r="AH834" s="412"/>
      <c r="AI834" s="412"/>
      <c r="AJ834" s="412"/>
      <c r="AK834" s="412"/>
      <c r="AL834" s="412"/>
      <c r="AM834" s="306"/>
    </row>
    <row r="835" spans="1:39" ht="15.75" outlineLevel="1">
      <c r="A835" s="532"/>
      <c r="B835" s="518" t="s">
        <v>502</v>
      </c>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422"/>
      <c r="Z835" s="425"/>
      <c r="AA835" s="425"/>
      <c r="AB835" s="425"/>
      <c r="AC835" s="425"/>
      <c r="AD835" s="425"/>
      <c r="AE835" s="425"/>
      <c r="AF835" s="425"/>
      <c r="AG835" s="425"/>
      <c r="AH835" s="425"/>
      <c r="AI835" s="425"/>
      <c r="AJ835" s="425"/>
      <c r="AK835" s="425"/>
      <c r="AL835" s="425"/>
      <c r="AM835" s="306"/>
    </row>
    <row r="836" spans="1:39" ht="15.75" outlineLevel="1">
      <c r="A836" s="532"/>
      <c r="B836" s="504" t="s">
        <v>498</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outlineLevel="1">
      <c r="A837" s="532">
        <v>21</v>
      </c>
      <c r="B837" s="428" t="s">
        <v>113</v>
      </c>
      <c r="C837" s="291" t="s">
        <v>25</v>
      </c>
      <c r="D837" s="295"/>
      <c r="E837" s="295"/>
      <c r="F837" s="295"/>
      <c r="G837" s="295"/>
      <c r="H837" s="295"/>
      <c r="I837" s="295"/>
      <c r="J837" s="295"/>
      <c r="K837" s="295"/>
      <c r="L837" s="295"/>
      <c r="M837" s="295"/>
      <c r="N837" s="291"/>
      <c r="O837" s="295"/>
      <c r="P837" s="295"/>
      <c r="Q837" s="295"/>
      <c r="R837" s="295"/>
      <c r="S837" s="295"/>
      <c r="T837" s="295"/>
      <c r="U837" s="295"/>
      <c r="V837" s="295"/>
      <c r="W837" s="295"/>
      <c r="X837" s="295"/>
      <c r="Y837" s="415"/>
      <c r="Z837" s="415"/>
      <c r="AA837" s="415"/>
      <c r="AB837" s="415"/>
      <c r="AC837" s="415"/>
      <c r="AD837" s="415"/>
      <c r="AE837" s="415"/>
      <c r="AF837" s="410"/>
      <c r="AG837" s="410"/>
      <c r="AH837" s="410"/>
      <c r="AI837" s="410"/>
      <c r="AJ837" s="410"/>
      <c r="AK837" s="410"/>
      <c r="AL837" s="410"/>
      <c r="AM837" s="296">
        <f>SUM(Y837:AL837)</f>
        <v>0</v>
      </c>
    </row>
    <row r="838" spans="1:39" outlineLevel="1">
      <c r="A838" s="532"/>
      <c r="B838" s="294" t="s">
        <v>342</v>
      </c>
      <c r="C838" s="291" t="s">
        <v>163</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1">
        <f>Y837</f>
        <v>0</v>
      </c>
      <c r="Z838" s="411">
        <f t="shared" ref="Z838" si="2471">Z837</f>
        <v>0</v>
      </c>
      <c r="AA838" s="411">
        <f t="shared" ref="AA838" si="2472">AA837</f>
        <v>0</v>
      </c>
      <c r="AB838" s="411">
        <f t="shared" ref="AB838" si="2473">AB837</f>
        <v>0</v>
      </c>
      <c r="AC838" s="411">
        <f t="shared" ref="AC838" si="2474">AC837</f>
        <v>0</v>
      </c>
      <c r="AD838" s="411">
        <f t="shared" ref="AD838" si="2475">AD837</f>
        <v>0</v>
      </c>
      <c r="AE838" s="411">
        <f t="shared" ref="AE838" si="2476">AE837</f>
        <v>0</v>
      </c>
      <c r="AF838" s="411">
        <f t="shared" ref="AF838" si="2477">AF837</f>
        <v>0</v>
      </c>
      <c r="AG838" s="411">
        <f t="shared" ref="AG838" si="2478">AG837</f>
        <v>0</v>
      </c>
      <c r="AH838" s="411">
        <f t="shared" ref="AH838" si="2479">AH837</f>
        <v>0</v>
      </c>
      <c r="AI838" s="411">
        <f t="shared" ref="AI838" si="2480">AI837</f>
        <v>0</v>
      </c>
      <c r="AJ838" s="411">
        <f t="shared" ref="AJ838" si="2481">AJ837</f>
        <v>0</v>
      </c>
      <c r="AK838" s="411">
        <f t="shared" ref="AK838" si="2482">AK837</f>
        <v>0</v>
      </c>
      <c r="AL838" s="411">
        <f t="shared" ref="AL838" si="2483">AL837</f>
        <v>0</v>
      </c>
      <c r="AM838" s="306"/>
    </row>
    <row r="839" spans="1:39" outlineLevel="1">
      <c r="A839" s="532"/>
      <c r="B839" s="294"/>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422"/>
      <c r="Z839" s="425"/>
      <c r="AA839" s="425"/>
      <c r="AB839" s="425"/>
      <c r="AC839" s="425"/>
      <c r="AD839" s="425"/>
      <c r="AE839" s="425"/>
      <c r="AF839" s="425"/>
      <c r="AG839" s="425"/>
      <c r="AH839" s="425"/>
      <c r="AI839" s="425"/>
      <c r="AJ839" s="425"/>
      <c r="AK839" s="425"/>
      <c r="AL839" s="425"/>
      <c r="AM839" s="306"/>
    </row>
    <row r="840" spans="1:39" ht="30" outlineLevel="1">
      <c r="A840" s="532">
        <v>22</v>
      </c>
      <c r="B840" s="428" t="s">
        <v>114</v>
      </c>
      <c r="C840" s="291" t="s">
        <v>25</v>
      </c>
      <c r="D840" s="295">
        <f>'7.  Persistence Report'!AY132</f>
        <v>2520</v>
      </c>
      <c r="E840" s="295">
        <f>'7.  Persistence Report'!AZ132</f>
        <v>2520</v>
      </c>
      <c r="F840" s="295">
        <f>'7.  Persistence Report'!BA132</f>
        <v>2520</v>
      </c>
      <c r="G840" s="295">
        <f>'7.  Persistence Report'!BB132</f>
        <v>2520</v>
      </c>
      <c r="H840" s="295">
        <f>'7.  Persistence Report'!BC132</f>
        <v>0</v>
      </c>
      <c r="I840" s="295">
        <f>'7.  Persistence Report'!BD132</f>
        <v>0</v>
      </c>
      <c r="J840" s="295">
        <f>'7.  Persistence Report'!BE132</f>
        <v>0</v>
      </c>
      <c r="K840" s="295">
        <f>'7.  Persistence Report'!BF132</f>
        <v>0</v>
      </c>
      <c r="L840" s="295">
        <f>'7.  Persistence Report'!BG132</f>
        <v>0</v>
      </c>
      <c r="M840" s="295">
        <f>'7.  Persistence Report'!BH132</f>
        <v>0</v>
      </c>
      <c r="N840" s="291"/>
      <c r="O840" s="295">
        <f>'7.  Persistence Report'!T132</f>
        <v>0</v>
      </c>
      <c r="P840" s="295">
        <f>'7.  Persistence Report'!U132</f>
        <v>0</v>
      </c>
      <c r="Q840" s="295">
        <f>'7.  Persistence Report'!V132</f>
        <v>0</v>
      </c>
      <c r="R840" s="295">
        <f>'7.  Persistence Report'!W132</f>
        <v>0</v>
      </c>
      <c r="S840" s="295">
        <f>'7.  Persistence Report'!X132</f>
        <v>0</v>
      </c>
      <c r="T840" s="295">
        <f>'7.  Persistence Report'!Y132</f>
        <v>0</v>
      </c>
      <c r="U840" s="295">
        <f>'7.  Persistence Report'!Z132</f>
        <v>0</v>
      </c>
      <c r="V840" s="295">
        <f>'7.  Persistence Report'!AA132</f>
        <v>0</v>
      </c>
      <c r="W840" s="295">
        <f>'7.  Persistence Report'!AB132</f>
        <v>0</v>
      </c>
      <c r="X840" s="295">
        <f>'7.  Persistence Report'!AC132</f>
        <v>0</v>
      </c>
      <c r="Y840" s="415">
        <v>1</v>
      </c>
      <c r="Z840" s="415"/>
      <c r="AA840" s="415"/>
      <c r="AB840" s="415"/>
      <c r="AC840" s="415"/>
      <c r="AD840" s="415"/>
      <c r="AE840" s="415"/>
      <c r="AF840" s="410"/>
      <c r="AG840" s="410"/>
      <c r="AH840" s="410"/>
      <c r="AI840" s="410"/>
      <c r="AJ840" s="410"/>
      <c r="AK840" s="410"/>
      <c r="AL840" s="410"/>
      <c r="AM840" s="296">
        <f>SUM(Y840:AL840)</f>
        <v>1</v>
      </c>
    </row>
    <row r="841" spans="1:39" outlineLevel="1">
      <c r="A841" s="532"/>
      <c r="B841" s="294" t="s">
        <v>342</v>
      </c>
      <c r="C841" s="291" t="s">
        <v>163</v>
      </c>
      <c r="D841" s="295"/>
      <c r="E841" s="295"/>
      <c r="F841" s="295"/>
      <c r="G841" s="295"/>
      <c r="H841" s="295"/>
      <c r="I841" s="295"/>
      <c r="J841" s="295"/>
      <c r="K841" s="295"/>
      <c r="L841" s="295"/>
      <c r="M841" s="295"/>
      <c r="N841" s="291"/>
      <c r="O841" s="295"/>
      <c r="P841" s="295"/>
      <c r="Q841" s="295"/>
      <c r="R841" s="295"/>
      <c r="S841" s="295"/>
      <c r="T841" s="295"/>
      <c r="U841" s="295"/>
      <c r="V841" s="295"/>
      <c r="W841" s="295"/>
      <c r="X841" s="295"/>
      <c r="Y841" s="411">
        <f>Y840</f>
        <v>1</v>
      </c>
      <c r="Z841" s="411">
        <f t="shared" ref="Z841" si="2484">Z840</f>
        <v>0</v>
      </c>
      <c r="AA841" s="411">
        <f t="shared" ref="AA841" si="2485">AA840</f>
        <v>0</v>
      </c>
      <c r="AB841" s="411">
        <f t="shared" ref="AB841" si="2486">AB840</f>
        <v>0</v>
      </c>
      <c r="AC841" s="411">
        <f t="shared" ref="AC841" si="2487">AC840</f>
        <v>0</v>
      </c>
      <c r="AD841" s="411">
        <f t="shared" ref="AD841" si="2488">AD840</f>
        <v>0</v>
      </c>
      <c r="AE841" s="411">
        <f t="shared" ref="AE841" si="2489">AE840</f>
        <v>0</v>
      </c>
      <c r="AF841" s="411">
        <f t="shared" ref="AF841" si="2490">AF840</f>
        <v>0</v>
      </c>
      <c r="AG841" s="411">
        <f t="shared" ref="AG841" si="2491">AG840</f>
        <v>0</v>
      </c>
      <c r="AH841" s="411">
        <f t="shared" ref="AH841" si="2492">AH840</f>
        <v>0</v>
      </c>
      <c r="AI841" s="411">
        <f t="shared" ref="AI841" si="2493">AI840</f>
        <v>0</v>
      </c>
      <c r="AJ841" s="411">
        <f t="shared" ref="AJ841" si="2494">AJ840</f>
        <v>0</v>
      </c>
      <c r="AK841" s="411">
        <f t="shared" ref="AK841" si="2495">AK840</f>
        <v>0</v>
      </c>
      <c r="AL841" s="411">
        <f t="shared" ref="AL841" si="2496">AL840</f>
        <v>0</v>
      </c>
      <c r="AM841" s="306"/>
    </row>
    <row r="842" spans="1:39" outlineLevel="1">
      <c r="A842" s="532"/>
      <c r="B842" s="294"/>
      <c r="C842" s="291"/>
      <c r="D842" s="291"/>
      <c r="E842" s="291"/>
      <c r="F842" s="291"/>
      <c r="G842" s="291"/>
      <c r="H842" s="291"/>
      <c r="I842" s="291"/>
      <c r="J842" s="291"/>
      <c r="K842" s="291"/>
      <c r="L842" s="291"/>
      <c r="M842" s="291"/>
      <c r="N842" s="291"/>
      <c r="O842" s="291"/>
      <c r="P842" s="291"/>
      <c r="Q842" s="291"/>
      <c r="R842" s="291"/>
      <c r="S842" s="291"/>
      <c r="T842" s="291"/>
      <c r="U842" s="291"/>
      <c r="V842" s="291"/>
      <c r="W842" s="291"/>
      <c r="X842" s="291"/>
      <c r="Y842" s="422"/>
      <c r="Z842" s="425"/>
      <c r="AA842" s="425"/>
      <c r="AB842" s="425"/>
      <c r="AC842" s="425"/>
      <c r="AD842" s="425"/>
      <c r="AE842" s="425"/>
      <c r="AF842" s="425"/>
      <c r="AG842" s="425"/>
      <c r="AH842" s="425"/>
      <c r="AI842" s="425"/>
      <c r="AJ842" s="425"/>
      <c r="AK842" s="425"/>
      <c r="AL842" s="425"/>
      <c r="AM842" s="306"/>
    </row>
    <row r="843" spans="1:39" ht="30" outlineLevel="1">
      <c r="A843" s="532">
        <v>23</v>
      </c>
      <c r="B843" s="428" t="s">
        <v>115</v>
      </c>
      <c r="C843" s="291" t="s">
        <v>25</v>
      </c>
      <c r="D843" s="295"/>
      <c r="E843" s="295"/>
      <c r="F843" s="295"/>
      <c r="G843" s="295"/>
      <c r="H843" s="295"/>
      <c r="I843" s="295"/>
      <c r="J843" s="295"/>
      <c r="K843" s="295"/>
      <c r="L843" s="295"/>
      <c r="M843" s="295"/>
      <c r="N843" s="291"/>
      <c r="O843" s="295"/>
      <c r="P843" s="295"/>
      <c r="Q843" s="295"/>
      <c r="R843" s="295"/>
      <c r="S843" s="295"/>
      <c r="T843" s="295"/>
      <c r="U843" s="295"/>
      <c r="V843" s="295"/>
      <c r="W843" s="295"/>
      <c r="X843" s="295"/>
      <c r="Y843" s="415"/>
      <c r="Z843" s="415"/>
      <c r="AA843" s="415"/>
      <c r="AB843" s="415"/>
      <c r="AC843" s="415"/>
      <c r="AD843" s="415"/>
      <c r="AE843" s="415"/>
      <c r="AF843" s="410"/>
      <c r="AG843" s="410"/>
      <c r="AH843" s="410"/>
      <c r="AI843" s="410"/>
      <c r="AJ843" s="410"/>
      <c r="AK843" s="410"/>
      <c r="AL843" s="410"/>
      <c r="AM843" s="296">
        <f>SUM(Y843:AL843)</f>
        <v>0</v>
      </c>
    </row>
    <row r="844" spans="1:39" outlineLevel="1">
      <c r="A844" s="532"/>
      <c r="B844" s="294" t="s">
        <v>342</v>
      </c>
      <c r="C844" s="291" t="s">
        <v>163</v>
      </c>
      <c r="D844" s="295"/>
      <c r="E844" s="295"/>
      <c r="F844" s="295"/>
      <c r="G844" s="295"/>
      <c r="H844" s="295"/>
      <c r="I844" s="295"/>
      <c r="J844" s="295"/>
      <c r="K844" s="295"/>
      <c r="L844" s="295"/>
      <c r="M844" s="295"/>
      <c r="N844" s="291"/>
      <c r="O844" s="295"/>
      <c r="P844" s="295"/>
      <c r="Q844" s="295"/>
      <c r="R844" s="295"/>
      <c r="S844" s="295"/>
      <c r="T844" s="295"/>
      <c r="U844" s="295"/>
      <c r="V844" s="295"/>
      <c r="W844" s="295"/>
      <c r="X844" s="295"/>
      <c r="Y844" s="411">
        <f>Y843</f>
        <v>0</v>
      </c>
      <c r="Z844" s="411">
        <f t="shared" ref="Z844" si="2497">Z843</f>
        <v>0</v>
      </c>
      <c r="AA844" s="411">
        <f t="shared" ref="AA844" si="2498">AA843</f>
        <v>0</v>
      </c>
      <c r="AB844" s="411">
        <f t="shared" ref="AB844" si="2499">AB843</f>
        <v>0</v>
      </c>
      <c r="AC844" s="411">
        <f t="shared" ref="AC844" si="2500">AC843</f>
        <v>0</v>
      </c>
      <c r="AD844" s="411">
        <f t="shared" ref="AD844" si="2501">AD843</f>
        <v>0</v>
      </c>
      <c r="AE844" s="411">
        <f t="shared" ref="AE844" si="2502">AE843</f>
        <v>0</v>
      </c>
      <c r="AF844" s="411">
        <f t="shared" ref="AF844" si="2503">AF843</f>
        <v>0</v>
      </c>
      <c r="AG844" s="411">
        <f t="shared" ref="AG844" si="2504">AG843</f>
        <v>0</v>
      </c>
      <c r="AH844" s="411">
        <f t="shared" ref="AH844" si="2505">AH843</f>
        <v>0</v>
      </c>
      <c r="AI844" s="411">
        <f t="shared" ref="AI844" si="2506">AI843</f>
        <v>0</v>
      </c>
      <c r="AJ844" s="411">
        <f t="shared" ref="AJ844" si="2507">AJ843</f>
        <v>0</v>
      </c>
      <c r="AK844" s="411">
        <f t="shared" ref="AK844" si="2508">AK843</f>
        <v>0</v>
      </c>
      <c r="AL844" s="411">
        <f t="shared" ref="AL844" si="2509">AL843</f>
        <v>0</v>
      </c>
      <c r="AM844" s="306"/>
    </row>
    <row r="845" spans="1:39" outlineLevel="1">
      <c r="A845" s="532"/>
      <c r="B845" s="430"/>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422"/>
      <c r="Z845" s="425"/>
      <c r="AA845" s="425"/>
      <c r="AB845" s="425"/>
      <c r="AC845" s="425"/>
      <c r="AD845" s="425"/>
      <c r="AE845" s="425"/>
      <c r="AF845" s="425"/>
      <c r="AG845" s="425"/>
      <c r="AH845" s="425"/>
      <c r="AI845" s="425"/>
      <c r="AJ845" s="425"/>
      <c r="AK845" s="425"/>
      <c r="AL845" s="425"/>
      <c r="AM845" s="306"/>
    </row>
    <row r="846" spans="1:39" ht="30" outlineLevel="1">
      <c r="A846" s="532">
        <v>24</v>
      </c>
      <c r="B846" s="428" t="s">
        <v>116</v>
      </c>
      <c r="C846" s="291" t="s">
        <v>25</v>
      </c>
      <c r="D846" s="295"/>
      <c r="E846" s="295"/>
      <c r="F846" s="295"/>
      <c r="G846" s="295"/>
      <c r="H846" s="295"/>
      <c r="I846" s="295"/>
      <c r="J846" s="295"/>
      <c r="K846" s="295"/>
      <c r="L846" s="295"/>
      <c r="M846" s="295"/>
      <c r="N846" s="291"/>
      <c r="O846" s="295"/>
      <c r="P846" s="295"/>
      <c r="Q846" s="295"/>
      <c r="R846" s="295"/>
      <c r="S846" s="295"/>
      <c r="T846" s="295"/>
      <c r="U846" s="295"/>
      <c r="V846" s="295"/>
      <c r="W846" s="295"/>
      <c r="X846" s="295"/>
      <c r="Y846" s="415"/>
      <c r="Z846" s="415"/>
      <c r="AA846" s="415"/>
      <c r="AB846" s="415"/>
      <c r="AC846" s="415"/>
      <c r="AD846" s="415"/>
      <c r="AE846" s="415"/>
      <c r="AF846" s="410"/>
      <c r="AG846" s="410"/>
      <c r="AH846" s="410"/>
      <c r="AI846" s="410"/>
      <c r="AJ846" s="410"/>
      <c r="AK846" s="410"/>
      <c r="AL846" s="410"/>
      <c r="AM846" s="296">
        <f>SUM(Y846:AL846)</f>
        <v>0</v>
      </c>
    </row>
    <row r="847" spans="1:39" outlineLevel="1">
      <c r="A847" s="532"/>
      <c r="B847" s="294" t="s">
        <v>342</v>
      </c>
      <c r="C847" s="291" t="s">
        <v>163</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1">
        <f>Y846</f>
        <v>0</v>
      </c>
      <c r="Z847" s="411">
        <f t="shared" ref="Z847" si="2510">Z846</f>
        <v>0</v>
      </c>
      <c r="AA847" s="411">
        <f t="shared" ref="AA847" si="2511">AA846</f>
        <v>0</v>
      </c>
      <c r="AB847" s="411">
        <f t="shared" ref="AB847" si="2512">AB846</f>
        <v>0</v>
      </c>
      <c r="AC847" s="411">
        <f t="shared" ref="AC847" si="2513">AC846</f>
        <v>0</v>
      </c>
      <c r="AD847" s="411">
        <f t="shared" ref="AD847" si="2514">AD846</f>
        <v>0</v>
      </c>
      <c r="AE847" s="411">
        <f t="shared" ref="AE847" si="2515">AE846</f>
        <v>0</v>
      </c>
      <c r="AF847" s="411">
        <f t="shared" ref="AF847" si="2516">AF846</f>
        <v>0</v>
      </c>
      <c r="AG847" s="411">
        <f t="shared" ref="AG847" si="2517">AG846</f>
        <v>0</v>
      </c>
      <c r="AH847" s="411">
        <f t="shared" ref="AH847" si="2518">AH846</f>
        <v>0</v>
      </c>
      <c r="AI847" s="411">
        <f t="shared" ref="AI847" si="2519">AI846</f>
        <v>0</v>
      </c>
      <c r="AJ847" s="411">
        <f t="shared" ref="AJ847" si="2520">AJ846</f>
        <v>0</v>
      </c>
      <c r="AK847" s="411">
        <f t="shared" ref="AK847" si="2521">AK846</f>
        <v>0</v>
      </c>
      <c r="AL847" s="411">
        <f t="shared" ref="AL847" si="2522">AL846</f>
        <v>0</v>
      </c>
      <c r="AM847" s="306"/>
    </row>
    <row r="848" spans="1:39" outlineLevel="1">
      <c r="A848" s="532"/>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2"/>
      <c r="Z848" s="425"/>
      <c r="AA848" s="425"/>
      <c r="AB848" s="425"/>
      <c r="AC848" s="425"/>
      <c r="AD848" s="425"/>
      <c r="AE848" s="425"/>
      <c r="AF848" s="425"/>
      <c r="AG848" s="425"/>
      <c r="AH848" s="425"/>
      <c r="AI848" s="425"/>
      <c r="AJ848" s="425"/>
      <c r="AK848" s="425"/>
      <c r="AL848" s="425"/>
      <c r="AM848" s="306"/>
    </row>
    <row r="849" spans="1:39" ht="15.75" outlineLevel="1">
      <c r="A849" s="532"/>
      <c r="B849" s="288" t="s">
        <v>499</v>
      </c>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outlineLevel="1">
      <c r="A850" s="532">
        <v>25</v>
      </c>
      <c r="B850" s="428" t="s">
        <v>117</v>
      </c>
      <c r="C850" s="291" t="s">
        <v>25</v>
      </c>
      <c r="D850" s="295"/>
      <c r="E850" s="295"/>
      <c r="F850" s="295"/>
      <c r="G850" s="295"/>
      <c r="H850" s="295"/>
      <c r="I850" s="295"/>
      <c r="J850" s="295"/>
      <c r="K850" s="295"/>
      <c r="L850" s="295"/>
      <c r="M850" s="295"/>
      <c r="N850" s="295">
        <v>12</v>
      </c>
      <c r="O850" s="295"/>
      <c r="P850" s="295"/>
      <c r="Q850" s="295"/>
      <c r="R850" s="295"/>
      <c r="S850" s="295"/>
      <c r="T850" s="295"/>
      <c r="U850" s="295"/>
      <c r="V850" s="295"/>
      <c r="W850" s="295"/>
      <c r="X850" s="295"/>
      <c r="Y850" s="426"/>
      <c r="Z850" s="415"/>
      <c r="AA850" s="415"/>
      <c r="AB850" s="415"/>
      <c r="AC850" s="415"/>
      <c r="AD850" s="415"/>
      <c r="AE850" s="415"/>
      <c r="AF850" s="415"/>
      <c r="AG850" s="415"/>
      <c r="AH850" s="415"/>
      <c r="AI850" s="415"/>
      <c r="AJ850" s="415"/>
      <c r="AK850" s="415"/>
      <c r="AL850" s="415"/>
      <c r="AM850" s="296">
        <f>SUM(Y850:AL850)</f>
        <v>0</v>
      </c>
    </row>
    <row r="851" spans="1:39" outlineLevel="1">
      <c r="A851" s="532"/>
      <c r="B851" s="294" t="s">
        <v>342</v>
      </c>
      <c r="C851" s="291" t="s">
        <v>163</v>
      </c>
      <c r="D851" s="295"/>
      <c r="E851" s="295"/>
      <c r="F851" s="295"/>
      <c r="G851" s="295"/>
      <c r="H851" s="295"/>
      <c r="I851" s="295"/>
      <c r="J851" s="295"/>
      <c r="K851" s="295"/>
      <c r="L851" s="295"/>
      <c r="M851" s="295"/>
      <c r="N851" s="295">
        <f>N850</f>
        <v>12</v>
      </c>
      <c r="O851" s="295"/>
      <c r="P851" s="295"/>
      <c r="Q851" s="295"/>
      <c r="R851" s="295"/>
      <c r="S851" s="295"/>
      <c r="T851" s="295"/>
      <c r="U851" s="295"/>
      <c r="V851" s="295"/>
      <c r="W851" s="295"/>
      <c r="X851" s="295"/>
      <c r="Y851" s="411">
        <f>Y850</f>
        <v>0</v>
      </c>
      <c r="Z851" s="411">
        <f t="shared" ref="Z851" si="2523">Z850</f>
        <v>0</v>
      </c>
      <c r="AA851" s="411">
        <f t="shared" ref="AA851" si="2524">AA850</f>
        <v>0</v>
      </c>
      <c r="AB851" s="411">
        <f t="shared" ref="AB851" si="2525">AB850</f>
        <v>0</v>
      </c>
      <c r="AC851" s="411">
        <f t="shared" ref="AC851" si="2526">AC850</f>
        <v>0</v>
      </c>
      <c r="AD851" s="411">
        <f t="shared" ref="AD851" si="2527">AD850</f>
        <v>0</v>
      </c>
      <c r="AE851" s="411">
        <f t="shared" ref="AE851" si="2528">AE850</f>
        <v>0</v>
      </c>
      <c r="AF851" s="411">
        <f t="shared" ref="AF851" si="2529">AF850</f>
        <v>0</v>
      </c>
      <c r="AG851" s="411">
        <f t="shared" ref="AG851" si="2530">AG850</f>
        <v>0</v>
      </c>
      <c r="AH851" s="411">
        <f t="shared" ref="AH851" si="2531">AH850</f>
        <v>0</v>
      </c>
      <c r="AI851" s="411">
        <f t="shared" ref="AI851" si="2532">AI850</f>
        <v>0</v>
      </c>
      <c r="AJ851" s="411">
        <f t="shared" ref="AJ851" si="2533">AJ850</f>
        <v>0</v>
      </c>
      <c r="AK851" s="411">
        <f t="shared" ref="AK851" si="2534">AK850</f>
        <v>0</v>
      </c>
      <c r="AL851" s="411">
        <f t="shared" ref="AL851" si="2535">AL850</f>
        <v>0</v>
      </c>
      <c r="AM851" s="306"/>
    </row>
    <row r="852" spans="1:39" outlineLevel="1">
      <c r="A852" s="532"/>
      <c r="B852" s="294"/>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412"/>
      <c r="Z852" s="425"/>
      <c r="AA852" s="425"/>
      <c r="AB852" s="425"/>
      <c r="AC852" s="425"/>
      <c r="AD852" s="425"/>
      <c r="AE852" s="425"/>
      <c r="AF852" s="425"/>
      <c r="AG852" s="425"/>
      <c r="AH852" s="425"/>
      <c r="AI852" s="425"/>
      <c r="AJ852" s="425"/>
      <c r="AK852" s="425"/>
      <c r="AL852" s="425"/>
      <c r="AM852" s="306"/>
    </row>
    <row r="853" spans="1:39" outlineLevel="1">
      <c r="A853" s="532">
        <v>26</v>
      </c>
      <c r="B853" s="428" t="s">
        <v>118</v>
      </c>
      <c r="C853" s="291" t="s">
        <v>25</v>
      </c>
      <c r="D853" s="295">
        <f>'7.  Persistence Report'!AY133</f>
        <v>46718</v>
      </c>
      <c r="E853" s="295">
        <f>'7.  Persistence Report'!AZ133</f>
        <v>46718</v>
      </c>
      <c r="F853" s="295">
        <f>'7.  Persistence Report'!BA133</f>
        <v>46484.409999999996</v>
      </c>
      <c r="G853" s="295">
        <f>'7.  Persistence Report'!BB133</f>
        <v>46484.409999999996</v>
      </c>
      <c r="H853" s="295">
        <f>'7.  Persistence Report'!BC133</f>
        <v>0</v>
      </c>
      <c r="I853" s="295">
        <f>'7.  Persistence Report'!BD133</f>
        <v>0</v>
      </c>
      <c r="J853" s="295">
        <f>'7.  Persistence Report'!BE133</f>
        <v>0</v>
      </c>
      <c r="K853" s="295">
        <f>'7.  Persistence Report'!BF133</f>
        <v>0</v>
      </c>
      <c r="L853" s="295">
        <f>'7.  Persistence Report'!BG133</f>
        <v>0</v>
      </c>
      <c r="M853" s="295">
        <f>'7.  Persistence Report'!BH133</f>
        <v>0</v>
      </c>
      <c r="N853" s="295">
        <v>12</v>
      </c>
      <c r="O853" s="295">
        <f>'7.  Persistence Report'!T133</f>
        <v>5.0674160093951688</v>
      </c>
      <c r="P853" s="295">
        <f>'7.  Persistence Report'!U133</f>
        <v>5.1006694854641541</v>
      </c>
      <c r="Q853" s="295">
        <f>'7.  Persistence Report'!V133</f>
        <v>5.0415634833741976</v>
      </c>
      <c r="R853" s="295">
        <f>'7.  Persistence Report'!W133</f>
        <v>5.0415634833741976</v>
      </c>
      <c r="S853" s="295">
        <f>'7.  Persistence Report'!X133</f>
        <v>0</v>
      </c>
      <c r="T853" s="295">
        <f>'7.  Persistence Report'!Y133</f>
        <v>0</v>
      </c>
      <c r="U853" s="295">
        <f>'7.  Persistence Report'!Z133</f>
        <v>0</v>
      </c>
      <c r="V853" s="295">
        <f>'7.  Persistence Report'!AA133</f>
        <v>0</v>
      </c>
      <c r="W853" s="295">
        <f>'7.  Persistence Report'!AB133</f>
        <v>0</v>
      </c>
      <c r="X853" s="295">
        <f>'7.  Persistence Report'!AC133</f>
        <v>0</v>
      </c>
      <c r="Y853" s="426"/>
      <c r="Z853" s="415">
        <f>'3-a.  Rate Class Allocations'!G56</f>
        <v>0</v>
      </c>
      <c r="AA853" s="415">
        <f>'3-a.  Rate Class Allocations'!H56</f>
        <v>1</v>
      </c>
      <c r="AB853" s="415"/>
      <c r="AC853" s="415"/>
      <c r="AD853" s="415"/>
      <c r="AE853" s="415"/>
      <c r="AF853" s="415"/>
      <c r="AG853" s="415"/>
      <c r="AH853" s="415"/>
      <c r="AI853" s="415"/>
      <c r="AJ853" s="415"/>
      <c r="AK853" s="415"/>
      <c r="AL853" s="415"/>
      <c r="AM853" s="296">
        <f>SUM(Y853:AL853)</f>
        <v>1</v>
      </c>
    </row>
    <row r="854" spans="1:39" outlineLevel="1">
      <c r="A854" s="532"/>
      <c r="B854" s="294" t="s">
        <v>342</v>
      </c>
      <c r="C854" s="291" t="s">
        <v>163</v>
      </c>
      <c r="D854" s="295"/>
      <c r="E854" s="295"/>
      <c r="F854" s="295"/>
      <c r="G854" s="295"/>
      <c r="H854" s="295"/>
      <c r="I854" s="295"/>
      <c r="J854" s="295"/>
      <c r="K854" s="295"/>
      <c r="L854" s="295"/>
      <c r="M854" s="295"/>
      <c r="N854" s="295">
        <f>N853</f>
        <v>12</v>
      </c>
      <c r="O854" s="295"/>
      <c r="P854" s="295"/>
      <c r="Q854" s="295"/>
      <c r="R854" s="295"/>
      <c r="S854" s="295"/>
      <c r="T854" s="295"/>
      <c r="U854" s="295"/>
      <c r="V854" s="295"/>
      <c r="W854" s="295"/>
      <c r="X854" s="295"/>
      <c r="Y854" s="411">
        <f>Y853</f>
        <v>0</v>
      </c>
      <c r="Z854" s="411">
        <f t="shared" ref="Z854" si="2536">Z853</f>
        <v>0</v>
      </c>
      <c r="AA854" s="411">
        <f t="shared" ref="AA854" si="2537">AA853</f>
        <v>1</v>
      </c>
      <c r="AB854" s="411">
        <f t="shared" ref="AB854" si="2538">AB853</f>
        <v>0</v>
      </c>
      <c r="AC854" s="411">
        <f t="shared" ref="AC854" si="2539">AC853</f>
        <v>0</v>
      </c>
      <c r="AD854" s="411">
        <f t="shared" ref="AD854" si="2540">AD853</f>
        <v>0</v>
      </c>
      <c r="AE854" s="411">
        <f t="shared" ref="AE854" si="2541">AE853</f>
        <v>0</v>
      </c>
      <c r="AF854" s="411">
        <f t="shared" ref="AF854" si="2542">AF853</f>
        <v>0</v>
      </c>
      <c r="AG854" s="411">
        <f t="shared" ref="AG854" si="2543">AG853</f>
        <v>0</v>
      </c>
      <c r="AH854" s="411">
        <f t="shared" ref="AH854" si="2544">AH853</f>
        <v>0</v>
      </c>
      <c r="AI854" s="411">
        <f t="shared" ref="AI854" si="2545">AI853</f>
        <v>0</v>
      </c>
      <c r="AJ854" s="411">
        <f t="shared" ref="AJ854" si="2546">AJ853</f>
        <v>0</v>
      </c>
      <c r="AK854" s="411">
        <f t="shared" ref="AK854" si="2547">AK853</f>
        <v>0</v>
      </c>
      <c r="AL854" s="411">
        <f t="shared" ref="AL854" si="2548">AL853</f>
        <v>0</v>
      </c>
      <c r="AM854" s="306"/>
    </row>
    <row r="855" spans="1:39" outlineLevel="1">
      <c r="A855" s="532"/>
      <c r="B855" s="294"/>
      <c r="C855" s="291"/>
      <c r="D855" s="291"/>
      <c r="E855" s="291"/>
      <c r="F855" s="291"/>
      <c r="G855" s="291"/>
      <c r="H855" s="291"/>
      <c r="I855" s="291"/>
      <c r="J855" s="291"/>
      <c r="K855" s="291"/>
      <c r="L855" s="291"/>
      <c r="M855" s="291"/>
      <c r="N855" s="291"/>
      <c r="O855" s="291"/>
      <c r="P855" s="291"/>
      <c r="Q855" s="291"/>
      <c r="R855" s="291"/>
      <c r="S855" s="291"/>
      <c r="T855" s="291"/>
      <c r="U855" s="291"/>
      <c r="V855" s="291"/>
      <c r="W855" s="291"/>
      <c r="X855" s="291"/>
      <c r="Y855" s="412"/>
      <c r="Z855" s="425"/>
      <c r="AA855" s="425"/>
      <c r="AB855" s="425"/>
      <c r="AC855" s="425"/>
      <c r="AD855" s="425"/>
      <c r="AE855" s="425"/>
      <c r="AF855" s="425"/>
      <c r="AG855" s="425"/>
      <c r="AH855" s="425"/>
      <c r="AI855" s="425"/>
      <c r="AJ855" s="425"/>
      <c r="AK855" s="425"/>
      <c r="AL855" s="425"/>
      <c r="AM855" s="306"/>
    </row>
    <row r="856" spans="1:39" ht="30" outlineLevel="1">
      <c r="A856" s="532">
        <v>27</v>
      </c>
      <c r="B856" s="428" t="s">
        <v>119</v>
      </c>
      <c r="C856" s="291" t="s">
        <v>25</v>
      </c>
      <c r="D856" s="295">
        <f>'7.  Persistence Report'!AY134</f>
        <v>87922</v>
      </c>
      <c r="E856" s="295">
        <f>'7.  Persistence Report'!AZ134</f>
        <v>77416</v>
      </c>
      <c r="F856" s="295">
        <f>'7.  Persistence Report'!BA134</f>
        <v>56533.846000000005</v>
      </c>
      <c r="G856" s="295">
        <f>'7.  Persistence Report'!BB134</f>
        <v>56358.001999999993</v>
      </c>
      <c r="H856" s="295">
        <f>'7.  Persistence Report'!BC134</f>
        <v>0</v>
      </c>
      <c r="I856" s="295">
        <f>'7.  Persistence Report'!BD134</f>
        <v>0</v>
      </c>
      <c r="J856" s="295">
        <f>'7.  Persistence Report'!BE134</f>
        <v>0</v>
      </c>
      <c r="K856" s="295">
        <f>'7.  Persistence Report'!BF134</f>
        <v>0</v>
      </c>
      <c r="L856" s="295">
        <f>'7.  Persistence Report'!BG134</f>
        <v>0</v>
      </c>
      <c r="M856" s="295">
        <f>'7.  Persistence Report'!BH134</f>
        <v>0</v>
      </c>
      <c r="N856" s="295">
        <v>12</v>
      </c>
      <c r="O856" s="295">
        <f>'7.  Persistence Report'!T134</f>
        <v>16.536176040817704</v>
      </c>
      <c r="P856" s="295">
        <f>'7.  Persistence Report'!U134</f>
        <v>14.560230708763942</v>
      </c>
      <c r="Q856" s="295">
        <f>'7.  Persistence Report'!V134</f>
        <v>10.650172416458155</v>
      </c>
      <c r="R856" s="295">
        <f>'7.  Persistence Report'!W134</f>
        <v>10.778735796269551</v>
      </c>
      <c r="S856" s="295">
        <f>'7.  Persistence Report'!X134</f>
        <v>0</v>
      </c>
      <c r="T856" s="295">
        <f>'7.  Persistence Report'!Y134</f>
        <v>0</v>
      </c>
      <c r="U856" s="295">
        <f>'7.  Persistence Report'!Z134</f>
        <v>0</v>
      </c>
      <c r="V856" s="295">
        <f>'7.  Persistence Report'!AA134</f>
        <v>0</v>
      </c>
      <c r="W856" s="295">
        <f>'7.  Persistence Report'!AB134</f>
        <v>0</v>
      </c>
      <c r="X856" s="295">
        <f>'7.  Persistence Report'!AC134</f>
        <v>0</v>
      </c>
      <c r="Y856" s="426"/>
      <c r="Z856" s="415">
        <f>'3-a.  Rate Class Allocations'!G57</f>
        <v>1</v>
      </c>
      <c r="AA856" s="415">
        <f>'3-a.  Rate Class Allocations'!H57</f>
        <v>0</v>
      </c>
      <c r="AB856" s="415"/>
      <c r="AC856" s="415"/>
      <c r="AD856" s="415"/>
      <c r="AE856" s="415"/>
      <c r="AF856" s="415"/>
      <c r="AG856" s="415"/>
      <c r="AH856" s="415"/>
      <c r="AI856" s="415"/>
      <c r="AJ856" s="415"/>
      <c r="AK856" s="415"/>
      <c r="AL856" s="415"/>
      <c r="AM856" s="296">
        <f>SUM(Y856:AL856)</f>
        <v>1</v>
      </c>
    </row>
    <row r="857" spans="1:39" outlineLevel="1">
      <c r="A857" s="532"/>
      <c r="B857" s="294" t="s">
        <v>342</v>
      </c>
      <c r="C857" s="291" t="s">
        <v>163</v>
      </c>
      <c r="D857" s="295"/>
      <c r="E857" s="295"/>
      <c r="F857" s="295"/>
      <c r="G857" s="295"/>
      <c r="H857" s="295"/>
      <c r="I857" s="295"/>
      <c r="J857" s="295"/>
      <c r="K857" s="295"/>
      <c r="L857" s="295"/>
      <c r="M857" s="295"/>
      <c r="N857" s="295">
        <f>N856</f>
        <v>12</v>
      </c>
      <c r="O857" s="295"/>
      <c r="P857" s="295"/>
      <c r="Q857" s="295"/>
      <c r="R857" s="295"/>
      <c r="S857" s="295"/>
      <c r="T857" s="295"/>
      <c r="U857" s="295"/>
      <c r="V857" s="295"/>
      <c r="W857" s="295"/>
      <c r="X857" s="295"/>
      <c r="Y857" s="411">
        <f>Y856</f>
        <v>0</v>
      </c>
      <c r="Z857" s="411">
        <f t="shared" ref="Z857" si="2549">Z856</f>
        <v>1</v>
      </c>
      <c r="AA857" s="411">
        <f t="shared" ref="AA857" si="2550">AA856</f>
        <v>0</v>
      </c>
      <c r="AB857" s="411">
        <f t="shared" ref="AB857" si="2551">AB856</f>
        <v>0</v>
      </c>
      <c r="AC857" s="411">
        <f t="shared" ref="AC857" si="2552">AC856</f>
        <v>0</v>
      </c>
      <c r="AD857" s="411">
        <f t="shared" ref="AD857" si="2553">AD856</f>
        <v>0</v>
      </c>
      <c r="AE857" s="411">
        <f t="shared" ref="AE857" si="2554">AE856</f>
        <v>0</v>
      </c>
      <c r="AF857" s="411">
        <f t="shared" ref="AF857" si="2555">AF856</f>
        <v>0</v>
      </c>
      <c r="AG857" s="411">
        <f t="shared" ref="AG857" si="2556">AG856</f>
        <v>0</v>
      </c>
      <c r="AH857" s="411">
        <f t="shared" ref="AH857" si="2557">AH856</f>
        <v>0</v>
      </c>
      <c r="AI857" s="411">
        <f t="shared" ref="AI857" si="2558">AI856</f>
        <v>0</v>
      </c>
      <c r="AJ857" s="411">
        <f t="shared" ref="AJ857" si="2559">AJ856</f>
        <v>0</v>
      </c>
      <c r="AK857" s="411">
        <f t="shared" ref="AK857" si="2560">AK856</f>
        <v>0</v>
      </c>
      <c r="AL857" s="411">
        <f t="shared" ref="AL857" si="2561">AL856</f>
        <v>0</v>
      </c>
      <c r="AM857" s="306"/>
    </row>
    <row r="858" spans="1:39" outlineLevel="1">
      <c r="A858" s="532"/>
      <c r="B858" s="294"/>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2"/>
      <c r="Z858" s="425"/>
      <c r="AA858" s="425"/>
      <c r="AB858" s="425"/>
      <c r="AC858" s="425"/>
      <c r="AD858" s="425"/>
      <c r="AE858" s="425"/>
      <c r="AF858" s="425"/>
      <c r="AG858" s="425"/>
      <c r="AH858" s="425"/>
      <c r="AI858" s="425"/>
      <c r="AJ858" s="425"/>
      <c r="AK858" s="425"/>
      <c r="AL858" s="425"/>
      <c r="AM858" s="306"/>
    </row>
    <row r="859" spans="1:39" ht="30" outlineLevel="1">
      <c r="A859" s="532">
        <v>28</v>
      </c>
      <c r="B859" s="428" t="s">
        <v>120</v>
      </c>
      <c r="C859" s="291" t="s">
        <v>25</v>
      </c>
      <c r="D859" s="295"/>
      <c r="E859" s="295"/>
      <c r="F859" s="295"/>
      <c r="G859" s="295"/>
      <c r="H859" s="295"/>
      <c r="I859" s="295"/>
      <c r="J859" s="295"/>
      <c r="K859" s="295"/>
      <c r="L859" s="295"/>
      <c r="M859" s="295"/>
      <c r="N859" s="295">
        <v>12</v>
      </c>
      <c r="O859" s="295"/>
      <c r="P859" s="295"/>
      <c r="Q859" s="295"/>
      <c r="R859" s="295"/>
      <c r="S859" s="295"/>
      <c r="T859" s="295"/>
      <c r="U859" s="295"/>
      <c r="V859" s="295"/>
      <c r="W859" s="295"/>
      <c r="X859" s="295"/>
      <c r="Y859" s="426"/>
      <c r="Z859" s="415"/>
      <c r="AA859" s="415"/>
      <c r="AB859" s="415"/>
      <c r="AC859" s="415"/>
      <c r="AD859" s="415"/>
      <c r="AE859" s="415"/>
      <c r="AF859" s="415"/>
      <c r="AG859" s="415"/>
      <c r="AH859" s="415"/>
      <c r="AI859" s="415"/>
      <c r="AJ859" s="415"/>
      <c r="AK859" s="415"/>
      <c r="AL859" s="415"/>
      <c r="AM859" s="296">
        <f>SUM(Y859:AL859)</f>
        <v>0</v>
      </c>
    </row>
    <row r="860" spans="1:39" outlineLevel="1">
      <c r="A860" s="532"/>
      <c r="B860" s="294" t="s">
        <v>342</v>
      </c>
      <c r="C860" s="291" t="s">
        <v>163</v>
      </c>
      <c r="D860" s="295"/>
      <c r="E860" s="295"/>
      <c r="F860" s="295"/>
      <c r="G860" s="295"/>
      <c r="H860" s="295"/>
      <c r="I860" s="295"/>
      <c r="J860" s="295"/>
      <c r="K860" s="295"/>
      <c r="L860" s="295"/>
      <c r="M860" s="295"/>
      <c r="N860" s="295">
        <f>N859</f>
        <v>12</v>
      </c>
      <c r="O860" s="295"/>
      <c r="P860" s="295"/>
      <c r="Q860" s="295"/>
      <c r="R860" s="295"/>
      <c r="S860" s="295"/>
      <c r="T860" s="295"/>
      <c r="U860" s="295"/>
      <c r="V860" s="295"/>
      <c r="W860" s="295"/>
      <c r="X860" s="295"/>
      <c r="Y860" s="411">
        <f>Y859</f>
        <v>0</v>
      </c>
      <c r="Z860" s="411">
        <f t="shared" ref="Z860" si="2562">Z859</f>
        <v>0</v>
      </c>
      <c r="AA860" s="411">
        <f t="shared" ref="AA860" si="2563">AA859</f>
        <v>0</v>
      </c>
      <c r="AB860" s="411">
        <f t="shared" ref="AB860" si="2564">AB859</f>
        <v>0</v>
      </c>
      <c r="AC860" s="411">
        <f t="shared" ref="AC860" si="2565">AC859</f>
        <v>0</v>
      </c>
      <c r="AD860" s="411">
        <f t="shared" ref="AD860" si="2566">AD859</f>
        <v>0</v>
      </c>
      <c r="AE860" s="411">
        <f t="shared" ref="AE860" si="2567">AE859</f>
        <v>0</v>
      </c>
      <c r="AF860" s="411">
        <f t="shared" ref="AF860" si="2568">AF859</f>
        <v>0</v>
      </c>
      <c r="AG860" s="411">
        <f t="shared" ref="AG860" si="2569">AG859</f>
        <v>0</v>
      </c>
      <c r="AH860" s="411">
        <f t="shared" ref="AH860" si="2570">AH859</f>
        <v>0</v>
      </c>
      <c r="AI860" s="411">
        <f t="shared" ref="AI860" si="2571">AI859</f>
        <v>0</v>
      </c>
      <c r="AJ860" s="411">
        <f t="shared" ref="AJ860" si="2572">AJ859</f>
        <v>0</v>
      </c>
      <c r="AK860" s="411">
        <f t="shared" ref="AK860" si="2573">AK859</f>
        <v>0</v>
      </c>
      <c r="AL860" s="411">
        <f t="shared" ref="AL860" si="2574">AL859</f>
        <v>0</v>
      </c>
      <c r="AM860" s="306"/>
    </row>
    <row r="861" spans="1:39" outlineLevel="1">
      <c r="A861" s="532"/>
      <c r="B861" s="294"/>
      <c r="C861" s="291"/>
      <c r="D861" s="291"/>
      <c r="E861" s="291"/>
      <c r="F861" s="291"/>
      <c r="G861" s="291"/>
      <c r="H861" s="291"/>
      <c r="I861" s="291"/>
      <c r="J861" s="291"/>
      <c r="K861" s="291"/>
      <c r="L861" s="291"/>
      <c r="M861" s="291"/>
      <c r="N861" s="291"/>
      <c r="O861" s="291"/>
      <c r="P861" s="291"/>
      <c r="Q861" s="291"/>
      <c r="R861" s="291"/>
      <c r="S861" s="291"/>
      <c r="T861" s="291"/>
      <c r="U861" s="291"/>
      <c r="V861" s="291"/>
      <c r="W861" s="291"/>
      <c r="X861" s="291"/>
      <c r="Y861" s="412"/>
      <c r="Z861" s="425"/>
      <c r="AA861" s="425"/>
      <c r="AB861" s="425"/>
      <c r="AC861" s="425"/>
      <c r="AD861" s="425"/>
      <c r="AE861" s="425"/>
      <c r="AF861" s="425"/>
      <c r="AG861" s="425"/>
      <c r="AH861" s="425"/>
      <c r="AI861" s="425"/>
      <c r="AJ861" s="425"/>
      <c r="AK861" s="425"/>
      <c r="AL861" s="425"/>
      <c r="AM861" s="306"/>
    </row>
    <row r="862" spans="1:39" ht="30" outlineLevel="1">
      <c r="A862" s="532">
        <v>29</v>
      </c>
      <c r="B862" s="428" t="s">
        <v>121</v>
      </c>
      <c r="C862" s="291" t="s">
        <v>25</v>
      </c>
      <c r="D862" s="295"/>
      <c r="E862" s="295"/>
      <c r="F862" s="295"/>
      <c r="G862" s="295"/>
      <c r="H862" s="295"/>
      <c r="I862" s="295"/>
      <c r="J862" s="295"/>
      <c r="K862" s="295"/>
      <c r="L862" s="295"/>
      <c r="M862" s="295"/>
      <c r="N862" s="295">
        <v>3</v>
      </c>
      <c r="O862" s="295"/>
      <c r="P862" s="295"/>
      <c r="Q862" s="295"/>
      <c r="R862" s="295"/>
      <c r="S862" s="295"/>
      <c r="T862" s="295"/>
      <c r="U862" s="295"/>
      <c r="V862" s="295"/>
      <c r="W862" s="295"/>
      <c r="X862" s="295"/>
      <c r="Y862" s="426"/>
      <c r="Z862" s="415"/>
      <c r="AA862" s="415"/>
      <c r="AB862" s="415"/>
      <c r="AC862" s="415"/>
      <c r="AD862" s="415"/>
      <c r="AE862" s="415"/>
      <c r="AF862" s="415"/>
      <c r="AG862" s="415"/>
      <c r="AH862" s="415"/>
      <c r="AI862" s="415"/>
      <c r="AJ862" s="415"/>
      <c r="AK862" s="415"/>
      <c r="AL862" s="415"/>
      <c r="AM862" s="296">
        <f>SUM(Y862:AL862)</f>
        <v>0</v>
      </c>
    </row>
    <row r="863" spans="1:39" outlineLevel="1">
      <c r="A863" s="532"/>
      <c r="B863" s="294" t="s">
        <v>342</v>
      </c>
      <c r="C863" s="291" t="s">
        <v>163</v>
      </c>
      <c r="D863" s="295"/>
      <c r="E863" s="295"/>
      <c r="F863" s="295"/>
      <c r="G863" s="295"/>
      <c r="H863" s="295"/>
      <c r="I863" s="295"/>
      <c r="J863" s="295"/>
      <c r="K863" s="295"/>
      <c r="L863" s="295"/>
      <c r="M863" s="295"/>
      <c r="N863" s="295">
        <f>N862</f>
        <v>3</v>
      </c>
      <c r="O863" s="295"/>
      <c r="P863" s="295"/>
      <c r="Q863" s="295"/>
      <c r="R863" s="295"/>
      <c r="S863" s="295"/>
      <c r="T863" s="295"/>
      <c r="U863" s="295"/>
      <c r="V863" s="295"/>
      <c r="W863" s="295"/>
      <c r="X863" s="295"/>
      <c r="Y863" s="411">
        <f>Y862</f>
        <v>0</v>
      </c>
      <c r="Z863" s="411">
        <f t="shared" ref="Z863" si="2575">Z862</f>
        <v>0</v>
      </c>
      <c r="AA863" s="411">
        <f t="shared" ref="AA863" si="2576">AA862</f>
        <v>0</v>
      </c>
      <c r="AB863" s="411">
        <f t="shared" ref="AB863" si="2577">AB862</f>
        <v>0</v>
      </c>
      <c r="AC863" s="411">
        <f t="shared" ref="AC863" si="2578">AC862</f>
        <v>0</v>
      </c>
      <c r="AD863" s="411">
        <f t="shared" ref="AD863" si="2579">AD862</f>
        <v>0</v>
      </c>
      <c r="AE863" s="411">
        <f t="shared" ref="AE863" si="2580">AE862</f>
        <v>0</v>
      </c>
      <c r="AF863" s="411">
        <f t="shared" ref="AF863" si="2581">AF862</f>
        <v>0</v>
      </c>
      <c r="AG863" s="411">
        <f t="shared" ref="AG863" si="2582">AG862</f>
        <v>0</v>
      </c>
      <c r="AH863" s="411">
        <f t="shared" ref="AH863" si="2583">AH862</f>
        <v>0</v>
      </c>
      <c r="AI863" s="411">
        <f t="shared" ref="AI863" si="2584">AI862</f>
        <v>0</v>
      </c>
      <c r="AJ863" s="411">
        <f t="shared" ref="AJ863" si="2585">AJ862</f>
        <v>0</v>
      </c>
      <c r="AK863" s="411">
        <f t="shared" ref="AK863" si="2586">AK862</f>
        <v>0</v>
      </c>
      <c r="AL863" s="411">
        <f t="shared" ref="AL863" si="2587">AL862</f>
        <v>0</v>
      </c>
      <c r="AM863" s="306"/>
    </row>
    <row r="864" spans="1:39" outlineLevel="1">
      <c r="A864" s="532"/>
      <c r="B864" s="294"/>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412"/>
      <c r="Z864" s="425"/>
      <c r="AA864" s="425"/>
      <c r="AB864" s="425"/>
      <c r="AC864" s="425"/>
      <c r="AD864" s="425"/>
      <c r="AE864" s="425"/>
      <c r="AF864" s="425"/>
      <c r="AG864" s="425"/>
      <c r="AH864" s="425"/>
      <c r="AI864" s="425"/>
      <c r="AJ864" s="425"/>
      <c r="AK864" s="425"/>
      <c r="AL864" s="425"/>
      <c r="AM864" s="306"/>
    </row>
    <row r="865" spans="1:39" ht="30" outlineLevel="1">
      <c r="A865" s="532">
        <v>30</v>
      </c>
      <c r="B865" s="428" t="s">
        <v>122</v>
      </c>
      <c r="C865" s="291" t="s">
        <v>25</v>
      </c>
      <c r="D865" s="295"/>
      <c r="E865" s="295"/>
      <c r="F865" s="295"/>
      <c r="G865" s="295"/>
      <c r="H865" s="295"/>
      <c r="I865" s="295"/>
      <c r="J865" s="295"/>
      <c r="K865" s="295"/>
      <c r="L865" s="295"/>
      <c r="M865" s="295"/>
      <c r="N865" s="295">
        <v>12</v>
      </c>
      <c r="O865" s="295"/>
      <c r="P865" s="295"/>
      <c r="Q865" s="295"/>
      <c r="R865" s="295"/>
      <c r="S865" s="295"/>
      <c r="T865" s="295"/>
      <c r="U865" s="295"/>
      <c r="V865" s="295"/>
      <c r="W865" s="295"/>
      <c r="X865" s="295"/>
      <c r="Y865" s="426"/>
      <c r="Z865" s="415"/>
      <c r="AA865" s="415"/>
      <c r="AB865" s="415"/>
      <c r="AC865" s="415"/>
      <c r="AD865" s="415"/>
      <c r="AE865" s="415"/>
      <c r="AF865" s="415"/>
      <c r="AG865" s="415"/>
      <c r="AH865" s="415"/>
      <c r="AI865" s="415"/>
      <c r="AJ865" s="415"/>
      <c r="AK865" s="415"/>
      <c r="AL865" s="415"/>
      <c r="AM865" s="296">
        <f>SUM(Y865:AL865)</f>
        <v>0</v>
      </c>
    </row>
    <row r="866" spans="1:39" outlineLevel="1">
      <c r="A866" s="532"/>
      <c r="B866" s="294" t="s">
        <v>342</v>
      </c>
      <c r="C866" s="291" t="s">
        <v>163</v>
      </c>
      <c r="D866" s="295"/>
      <c r="E866" s="295"/>
      <c r="F866" s="295"/>
      <c r="G866" s="295"/>
      <c r="H866" s="295"/>
      <c r="I866" s="295"/>
      <c r="J866" s="295"/>
      <c r="K866" s="295"/>
      <c r="L866" s="295"/>
      <c r="M866" s="295"/>
      <c r="N866" s="295">
        <f>N865</f>
        <v>12</v>
      </c>
      <c r="O866" s="295"/>
      <c r="P866" s="295"/>
      <c r="Q866" s="295"/>
      <c r="R866" s="295"/>
      <c r="S866" s="295"/>
      <c r="T866" s="295"/>
      <c r="U866" s="295"/>
      <c r="V866" s="295"/>
      <c r="W866" s="295"/>
      <c r="X866" s="295"/>
      <c r="Y866" s="411">
        <f>Y865</f>
        <v>0</v>
      </c>
      <c r="Z866" s="411">
        <f t="shared" ref="Z866" si="2588">Z865</f>
        <v>0</v>
      </c>
      <c r="AA866" s="411">
        <f t="shared" ref="AA866" si="2589">AA865</f>
        <v>0</v>
      </c>
      <c r="AB866" s="411">
        <f t="shared" ref="AB866" si="2590">AB865</f>
        <v>0</v>
      </c>
      <c r="AC866" s="411">
        <f t="shared" ref="AC866" si="2591">AC865</f>
        <v>0</v>
      </c>
      <c r="AD866" s="411">
        <f t="shared" ref="AD866" si="2592">AD865</f>
        <v>0</v>
      </c>
      <c r="AE866" s="411">
        <f t="shared" ref="AE866" si="2593">AE865</f>
        <v>0</v>
      </c>
      <c r="AF866" s="411">
        <f t="shared" ref="AF866" si="2594">AF865</f>
        <v>0</v>
      </c>
      <c r="AG866" s="411">
        <f t="shared" ref="AG866" si="2595">AG865</f>
        <v>0</v>
      </c>
      <c r="AH866" s="411">
        <f t="shared" ref="AH866" si="2596">AH865</f>
        <v>0</v>
      </c>
      <c r="AI866" s="411">
        <f t="shared" ref="AI866" si="2597">AI865</f>
        <v>0</v>
      </c>
      <c r="AJ866" s="411">
        <f t="shared" ref="AJ866" si="2598">AJ865</f>
        <v>0</v>
      </c>
      <c r="AK866" s="411">
        <f t="shared" ref="AK866" si="2599">AK865</f>
        <v>0</v>
      </c>
      <c r="AL866" s="411">
        <f t="shared" ref="AL866" si="2600">AL865</f>
        <v>0</v>
      </c>
      <c r="AM866" s="306"/>
    </row>
    <row r="867" spans="1:39" outlineLevel="1">
      <c r="A867" s="532"/>
      <c r="B867" s="294"/>
      <c r="C867" s="291"/>
      <c r="D867" s="291"/>
      <c r="E867" s="291"/>
      <c r="F867" s="291"/>
      <c r="G867" s="291"/>
      <c r="H867" s="291"/>
      <c r="I867" s="291"/>
      <c r="J867" s="291"/>
      <c r="K867" s="291"/>
      <c r="L867" s="291"/>
      <c r="M867" s="291"/>
      <c r="N867" s="291"/>
      <c r="O867" s="291"/>
      <c r="P867" s="291"/>
      <c r="Q867" s="291"/>
      <c r="R867" s="291"/>
      <c r="S867" s="291"/>
      <c r="T867" s="291"/>
      <c r="U867" s="291"/>
      <c r="V867" s="291"/>
      <c r="W867" s="291"/>
      <c r="X867" s="291"/>
      <c r="Y867" s="412"/>
      <c r="Z867" s="425"/>
      <c r="AA867" s="425"/>
      <c r="AB867" s="425"/>
      <c r="AC867" s="425"/>
      <c r="AD867" s="425"/>
      <c r="AE867" s="425"/>
      <c r="AF867" s="425"/>
      <c r="AG867" s="425"/>
      <c r="AH867" s="425"/>
      <c r="AI867" s="425"/>
      <c r="AJ867" s="425"/>
      <c r="AK867" s="425"/>
      <c r="AL867" s="425"/>
      <c r="AM867" s="306"/>
    </row>
    <row r="868" spans="1:39" ht="30" outlineLevel="1">
      <c r="A868" s="532">
        <v>31</v>
      </c>
      <c r="B868" s="428" t="s">
        <v>123</v>
      </c>
      <c r="C868" s="291" t="s">
        <v>25</v>
      </c>
      <c r="D868" s="295"/>
      <c r="E868" s="295"/>
      <c r="F868" s="295"/>
      <c r="G868" s="295"/>
      <c r="H868" s="295"/>
      <c r="I868" s="295"/>
      <c r="J868" s="295"/>
      <c r="K868" s="295"/>
      <c r="L868" s="295"/>
      <c r="M868" s="295"/>
      <c r="N868" s="295">
        <v>12</v>
      </c>
      <c r="O868" s="295"/>
      <c r="P868" s="295"/>
      <c r="Q868" s="295"/>
      <c r="R868" s="295"/>
      <c r="S868" s="295"/>
      <c r="T868" s="295"/>
      <c r="U868" s="295"/>
      <c r="V868" s="295"/>
      <c r="W868" s="295"/>
      <c r="X868" s="295"/>
      <c r="Y868" s="426"/>
      <c r="Z868" s="415"/>
      <c r="AA868" s="415"/>
      <c r="AB868" s="415"/>
      <c r="AC868" s="415"/>
      <c r="AD868" s="415"/>
      <c r="AE868" s="415"/>
      <c r="AF868" s="415"/>
      <c r="AG868" s="415"/>
      <c r="AH868" s="415"/>
      <c r="AI868" s="415"/>
      <c r="AJ868" s="415"/>
      <c r="AK868" s="415"/>
      <c r="AL868" s="415"/>
      <c r="AM868" s="296">
        <f>SUM(Y868:AL868)</f>
        <v>0</v>
      </c>
    </row>
    <row r="869" spans="1:39" outlineLevel="1">
      <c r="A869" s="532"/>
      <c r="B869" s="294" t="s">
        <v>342</v>
      </c>
      <c r="C869" s="291" t="s">
        <v>163</v>
      </c>
      <c r="D869" s="295"/>
      <c r="E869" s="295"/>
      <c r="F869" s="295"/>
      <c r="G869" s="295"/>
      <c r="H869" s="295"/>
      <c r="I869" s="295"/>
      <c r="J869" s="295"/>
      <c r="K869" s="295"/>
      <c r="L869" s="295"/>
      <c r="M869" s="295"/>
      <c r="N869" s="295">
        <f>N868</f>
        <v>12</v>
      </c>
      <c r="O869" s="295"/>
      <c r="P869" s="295"/>
      <c r="Q869" s="295"/>
      <c r="R869" s="295"/>
      <c r="S869" s="295"/>
      <c r="T869" s="295"/>
      <c r="U869" s="295"/>
      <c r="V869" s="295"/>
      <c r="W869" s="295"/>
      <c r="X869" s="295"/>
      <c r="Y869" s="411">
        <f>Y868</f>
        <v>0</v>
      </c>
      <c r="Z869" s="411">
        <f t="shared" ref="Z869" si="2601">Z868</f>
        <v>0</v>
      </c>
      <c r="AA869" s="411">
        <f t="shared" ref="AA869" si="2602">AA868</f>
        <v>0</v>
      </c>
      <c r="AB869" s="411">
        <f t="shared" ref="AB869" si="2603">AB868</f>
        <v>0</v>
      </c>
      <c r="AC869" s="411">
        <f t="shared" ref="AC869" si="2604">AC868</f>
        <v>0</v>
      </c>
      <c r="AD869" s="411">
        <f t="shared" ref="AD869" si="2605">AD868</f>
        <v>0</v>
      </c>
      <c r="AE869" s="411">
        <f t="shared" ref="AE869" si="2606">AE868</f>
        <v>0</v>
      </c>
      <c r="AF869" s="411">
        <f t="shared" ref="AF869" si="2607">AF868</f>
        <v>0</v>
      </c>
      <c r="AG869" s="411">
        <f t="shared" ref="AG869" si="2608">AG868</f>
        <v>0</v>
      </c>
      <c r="AH869" s="411">
        <f t="shared" ref="AH869" si="2609">AH868</f>
        <v>0</v>
      </c>
      <c r="AI869" s="411">
        <f t="shared" ref="AI869" si="2610">AI868</f>
        <v>0</v>
      </c>
      <c r="AJ869" s="411">
        <f t="shared" ref="AJ869" si="2611">AJ868</f>
        <v>0</v>
      </c>
      <c r="AK869" s="411">
        <f t="shared" ref="AK869" si="2612">AK868</f>
        <v>0</v>
      </c>
      <c r="AL869" s="411">
        <f t="shared" ref="AL869" si="2613">AL868</f>
        <v>0</v>
      </c>
      <c r="AM869" s="306"/>
    </row>
    <row r="870" spans="1:39" outlineLevel="1">
      <c r="A870" s="532"/>
      <c r="B870" s="428"/>
      <c r="C870" s="291"/>
      <c r="D870" s="291"/>
      <c r="E870" s="291"/>
      <c r="F870" s="291"/>
      <c r="G870" s="291"/>
      <c r="H870" s="291"/>
      <c r="I870" s="291"/>
      <c r="J870" s="291"/>
      <c r="K870" s="291"/>
      <c r="L870" s="291"/>
      <c r="M870" s="291"/>
      <c r="N870" s="291"/>
      <c r="O870" s="291"/>
      <c r="P870" s="291"/>
      <c r="Q870" s="291"/>
      <c r="R870" s="291"/>
      <c r="S870" s="291"/>
      <c r="T870" s="291"/>
      <c r="U870" s="291"/>
      <c r="V870" s="291"/>
      <c r="W870" s="291"/>
      <c r="X870" s="291"/>
      <c r="Y870" s="412"/>
      <c r="Z870" s="425"/>
      <c r="AA870" s="425"/>
      <c r="AB870" s="425"/>
      <c r="AC870" s="425"/>
      <c r="AD870" s="425"/>
      <c r="AE870" s="425"/>
      <c r="AF870" s="425"/>
      <c r="AG870" s="425"/>
      <c r="AH870" s="425"/>
      <c r="AI870" s="425"/>
      <c r="AJ870" s="425"/>
      <c r="AK870" s="425"/>
      <c r="AL870" s="425"/>
      <c r="AM870" s="306"/>
    </row>
    <row r="871" spans="1:39" ht="30" outlineLevel="1">
      <c r="A871" s="532">
        <v>32</v>
      </c>
      <c r="B871" s="428" t="s">
        <v>124</v>
      </c>
      <c r="C871" s="291" t="s">
        <v>25</v>
      </c>
      <c r="D871" s="295"/>
      <c r="E871" s="295"/>
      <c r="F871" s="295"/>
      <c r="G871" s="295"/>
      <c r="H871" s="295"/>
      <c r="I871" s="295"/>
      <c r="J871" s="295"/>
      <c r="K871" s="295"/>
      <c r="L871" s="295"/>
      <c r="M871" s="295"/>
      <c r="N871" s="295">
        <v>12</v>
      </c>
      <c r="O871" s="295"/>
      <c r="P871" s="295"/>
      <c r="Q871" s="295"/>
      <c r="R871" s="295"/>
      <c r="S871" s="295"/>
      <c r="T871" s="295"/>
      <c r="U871" s="295"/>
      <c r="V871" s="295"/>
      <c r="W871" s="295"/>
      <c r="X871" s="295"/>
      <c r="Y871" s="426"/>
      <c r="Z871" s="415"/>
      <c r="AA871" s="415"/>
      <c r="AB871" s="415"/>
      <c r="AC871" s="415"/>
      <c r="AD871" s="415"/>
      <c r="AE871" s="415"/>
      <c r="AF871" s="415"/>
      <c r="AG871" s="415"/>
      <c r="AH871" s="415"/>
      <c r="AI871" s="415"/>
      <c r="AJ871" s="415"/>
      <c r="AK871" s="415"/>
      <c r="AL871" s="415"/>
      <c r="AM871" s="296">
        <f>SUM(Y871:AL871)</f>
        <v>0</v>
      </c>
    </row>
    <row r="872" spans="1:39" outlineLevel="1">
      <c r="A872" s="532"/>
      <c r="B872" s="294" t="s">
        <v>342</v>
      </c>
      <c r="C872" s="291" t="s">
        <v>163</v>
      </c>
      <c r="D872" s="295"/>
      <c r="E872" s="295"/>
      <c r="F872" s="295"/>
      <c r="G872" s="295"/>
      <c r="H872" s="295"/>
      <c r="I872" s="295"/>
      <c r="J872" s="295"/>
      <c r="K872" s="295"/>
      <c r="L872" s="295"/>
      <c r="M872" s="295"/>
      <c r="N872" s="295">
        <f>N871</f>
        <v>12</v>
      </c>
      <c r="O872" s="295"/>
      <c r="P872" s="295"/>
      <c r="Q872" s="295"/>
      <c r="R872" s="295"/>
      <c r="S872" s="295"/>
      <c r="T872" s="295"/>
      <c r="U872" s="295"/>
      <c r="V872" s="295"/>
      <c r="W872" s="295"/>
      <c r="X872" s="295"/>
      <c r="Y872" s="411">
        <f>Y871</f>
        <v>0</v>
      </c>
      <c r="Z872" s="411">
        <f t="shared" ref="Z872" si="2614">Z871</f>
        <v>0</v>
      </c>
      <c r="AA872" s="411">
        <f t="shared" ref="AA872" si="2615">AA871</f>
        <v>0</v>
      </c>
      <c r="AB872" s="411">
        <f t="shared" ref="AB872" si="2616">AB871</f>
        <v>0</v>
      </c>
      <c r="AC872" s="411">
        <f t="shared" ref="AC872" si="2617">AC871</f>
        <v>0</v>
      </c>
      <c r="AD872" s="411">
        <f t="shared" ref="AD872" si="2618">AD871</f>
        <v>0</v>
      </c>
      <c r="AE872" s="411">
        <f t="shared" ref="AE872" si="2619">AE871</f>
        <v>0</v>
      </c>
      <c r="AF872" s="411">
        <f t="shared" ref="AF872" si="2620">AF871</f>
        <v>0</v>
      </c>
      <c r="AG872" s="411">
        <f t="shared" ref="AG872" si="2621">AG871</f>
        <v>0</v>
      </c>
      <c r="AH872" s="411">
        <f t="shared" ref="AH872" si="2622">AH871</f>
        <v>0</v>
      </c>
      <c r="AI872" s="411">
        <f t="shared" ref="AI872" si="2623">AI871</f>
        <v>0</v>
      </c>
      <c r="AJ872" s="411">
        <f t="shared" ref="AJ872" si="2624">AJ871</f>
        <v>0</v>
      </c>
      <c r="AK872" s="411">
        <f t="shared" ref="AK872" si="2625">AK871</f>
        <v>0</v>
      </c>
      <c r="AL872" s="411">
        <f>AL871</f>
        <v>0</v>
      </c>
      <c r="AM872" s="306"/>
    </row>
    <row r="873" spans="1:39" outlineLevel="1">
      <c r="A873" s="532"/>
      <c r="B873" s="428"/>
      <c r="C873" s="291"/>
      <c r="D873" s="291"/>
      <c r="E873" s="291"/>
      <c r="F873" s="291"/>
      <c r="G873" s="291"/>
      <c r="H873" s="291"/>
      <c r="I873" s="291"/>
      <c r="J873" s="291"/>
      <c r="K873" s="291"/>
      <c r="L873" s="291"/>
      <c r="M873" s="291"/>
      <c r="N873" s="291"/>
      <c r="O873" s="291"/>
      <c r="P873" s="291"/>
      <c r="Q873" s="291"/>
      <c r="R873" s="291"/>
      <c r="S873" s="291"/>
      <c r="T873" s="291"/>
      <c r="U873" s="291"/>
      <c r="V873" s="291"/>
      <c r="W873" s="291"/>
      <c r="X873" s="291"/>
      <c r="Y873" s="412"/>
      <c r="Z873" s="425"/>
      <c r="AA873" s="425"/>
      <c r="AB873" s="425"/>
      <c r="AC873" s="425"/>
      <c r="AD873" s="425"/>
      <c r="AE873" s="425"/>
      <c r="AF873" s="425"/>
      <c r="AG873" s="425"/>
      <c r="AH873" s="425"/>
      <c r="AI873" s="425"/>
      <c r="AJ873" s="425"/>
      <c r="AK873" s="425"/>
      <c r="AL873" s="425"/>
      <c r="AM873" s="306"/>
    </row>
    <row r="874" spans="1:39" ht="15.75" outlineLevel="1">
      <c r="A874" s="532"/>
      <c r="B874" s="288" t="s">
        <v>500</v>
      </c>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outlineLevel="1">
      <c r="A875" s="532">
        <v>33</v>
      </c>
      <c r="B875" s="428" t="s">
        <v>125</v>
      </c>
      <c r="C875" s="291" t="s">
        <v>25</v>
      </c>
      <c r="D875" s="295">
        <f>'7.  Persistence Report'!AY135</f>
        <v>29256</v>
      </c>
      <c r="E875" s="295">
        <f>'7.  Persistence Report'!AZ135</f>
        <v>29256</v>
      </c>
      <c r="F875" s="295">
        <f>'7.  Persistence Report'!BA135</f>
        <v>29256</v>
      </c>
      <c r="G875" s="295">
        <f>'7.  Persistence Report'!BB135</f>
        <v>29256</v>
      </c>
      <c r="H875" s="295">
        <f>'7.  Persistence Report'!BC135</f>
        <v>0</v>
      </c>
      <c r="I875" s="295">
        <f>'7.  Persistence Report'!BD135</f>
        <v>0</v>
      </c>
      <c r="J875" s="295">
        <f>'7.  Persistence Report'!BE135</f>
        <v>0</v>
      </c>
      <c r="K875" s="295">
        <f>'7.  Persistence Report'!BF135</f>
        <v>0</v>
      </c>
      <c r="L875" s="295">
        <f>'7.  Persistence Report'!BG135</f>
        <v>0</v>
      </c>
      <c r="M875" s="295">
        <f>'7.  Persistence Report'!BH135</f>
        <v>0</v>
      </c>
      <c r="N875" s="295">
        <v>0</v>
      </c>
      <c r="O875" s="295">
        <f>'7.  Persistence Report'!T135</f>
        <v>4.1140308544114337</v>
      </c>
      <c r="P875" s="295">
        <f>'7.  Persistence Report'!U135</f>
        <v>4.1140308544114337</v>
      </c>
      <c r="Q875" s="295">
        <f>'7.  Persistence Report'!V135</f>
        <v>4.1140308544114337</v>
      </c>
      <c r="R875" s="295">
        <f>'7.  Persistence Report'!W135</f>
        <v>4.1140308544114337</v>
      </c>
      <c r="S875" s="295">
        <f>'7.  Persistence Report'!X135</f>
        <v>0</v>
      </c>
      <c r="T875" s="295">
        <f>'7.  Persistence Report'!Y135</f>
        <v>0</v>
      </c>
      <c r="U875" s="295">
        <f>'7.  Persistence Report'!Z135</f>
        <v>0</v>
      </c>
      <c r="V875" s="295">
        <f>'7.  Persistence Report'!AA135</f>
        <v>0</v>
      </c>
      <c r="W875" s="295">
        <f>'7.  Persistence Report'!AB135</f>
        <v>0</v>
      </c>
      <c r="X875" s="295">
        <f>'7.  Persistence Report'!AC135</f>
        <v>0</v>
      </c>
      <c r="Y875" s="426"/>
      <c r="Z875" s="415">
        <f>'3-a.  Rate Class Allocations'!G58</f>
        <v>1</v>
      </c>
      <c r="AA875" s="415">
        <f>'3-a.  Rate Class Allocations'!H58</f>
        <v>0</v>
      </c>
      <c r="AB875" s="415"/>
      <c r="AC875" s="415"/>
      <c r="AD875" s="415"/>
      <c r="AE875" s="415"/>
      <c r="AF875" s="415"/>
      <c r="AG875" s="415"/>
      <c r="AH875" s="415"/>
      <c r="AI875" s="415"/>
      <c r="AJ875" s="415"/>
      <c r="AK875" s="415"/>
      <c r="AL875" s="415"/>
      <c r="AM875" s="296">
        <f>SUM(Y875:AL875)</f>
        <v>1</v>
      </c>
    </row>
    <row r="876" spans="1:39" outlineLevel="1">
      <c r="A876" s="532"/>
      <c r="B876" s="294" t="s">
        <v>342</v>
      </c>
      <c r="C876" s="291" t="s">
        <v>163</v>
      </c>
      <c r="D876" s="295"/>
      <c r="E876" s="295"/>
      <c r="F876" s="295"/>
      <c r="G876" s="295"/>
      <c r="H876" s="295"/>
      <c r="I876" s="295"/>
      <c r="J876" s="295"/>
      <c r="K876" s="295"/>
      <c r="L876" s="295"/>
      <c r="M876" s="295"/>
      <c r="N876" s="295">
        <f>N875</f>
        <v>0</v>
      </c>
      <c r="O876" s="295"/>
      <c r="P876" s="295"/>
      <c r="Q876" s="295"/>
      <c r="R876" s="295"/>
      <c r="S876" s="295"/>
      <c r="T876" s="295"/>
      <c r="U876" s="295"/>
      <c r="V876" s="295"/>
      <c r="W876" s="295"/>
      <c r="X876" s="295"/>
      <c r="Y876" s="411">
        <f>Y875</f>
        <v>0</v>
      </c>
      <c r="Z876" s="411">
        <f t="shared" ref="Z876" si="2626">Z875</f>
        <v>1</v>
      </c>
      <c r="AA876" s="411">
        <f t="shared" ref="AA876" si="2627">AA875</f>
        <v>0</v>
      </c>
      <c r="AB876" s="411">
        <f t="shared" ref="AB876" si="2628">AB875</f>
        <v>0</v>
      </c>
      <c r="AC876" s="411">
        <f t="shared" ref="AC876" si="2629">AC875</f>
        <v>0</v>
      </c>
      <c r="AD876" s="411">
        <f t="shared" ref="AD876" si="2630">AD875</f>
        <v>0</v>
      </c>
      <c r="AE876" s="411">
        <f t="shared" ref="AE876" si="2631">AE875</f>
        <v>0</v>
      </c>
      <c r="AF876" s="411">
        <f t="shared" ref="AF876" si="2632">AF875</f>
        <v>0</v>
      </c>
      <c r="AG876" s="411">
        <f t="shared" ref="AG876" si="2633">AG875</f>
        <v>0</v>
      </c>
      <c r="AH876" s="411">
        <f t="shared" ref="AH876" si="2634">AH875</f>
        <v>0</v>
      </c>
      <c r="AI876" s="411">
        <f t="shared" ref="AI876" si="2635">AI875</f>
        <v>0</v>
      </c>
      <c r="AJ876" s="411">
        <f t="shared" ref="AJ876" si="2636">AJ875</f>
        <v>0</v>
      </c>
      <c r="AK876" s="411">
        <f t="shared" ref="AK876" si="2637">AK875</f>
        <v>0</v>
      </c>
      <c r="AL876" s="411">
        <f t="shared" ref="AL876" si="2638">AL875</f>
        <v>0</v>
      </c>
      <c r="AM876" s="306"/>
    </row>
    <row r="877" spans="1:39" outlineLevel="1">
      <c r="A877" s="532"/>
      <c r="B877" s="428"/>
      <c r="C877" s="291"/>
      <c r="D877" s="291"/>
      <c r="E877" s="291"/>
      <c r="F877" s="291"/>
      <c r="G877" s="291"/>
      <c r="H877" s="291"/>
      <c r="I877" s="291"/>
      <c r="J877" s="291"/>
      <c r="K877" s="291"/>
      <c r="L877" s="291"/>
      <c r="M877" s="291"/>
      <c r="N877" s="291"/>
      <c r="O877" s="291"/>
      <c r="P877" s="291"/>
      <c r="Q877" s="291"/>
      <c r="R877" s="291"/>
      <c r="S877" s="291"/>
      <c r="T877" s="291"/>
      <c r="U877" s="291"/>
      <c r="V877" s="291"/>
      <c r="W877" s="291"/>
      <c r="X877" s="291"/>
      <c r="Y877" s="412"/>
      <c r="Z877" s="425"/>
      <c r="AA877" s="425"/>
      <c r="AB877" s="425"/>
      <c r="AC877" s="425"/>
      <c r="AD877" s="425"/>
      <c r="AE877" s="425"/>
      <c r="AF877" s="425"/>
      <c r="AG877" s="425"/>
      <c r="AH877" s="425"/>
      <c r="AI877" s="425"/>
      <c r="AJ877" s="425"/>
      <c r="AK877" s="425"/>
      <c r="AL877" s="425"/>
      <c r="AM877" s="306"/>
    </row>
    <row r="878" spans="1:39" outlineLevel="1">
      <c r="A878" s="532">
        <v>34</v>
      </c>
      <c r="B878" s="428" t="s">
        <v>126</v>
      </c>
      <c r="C878" s="291" t="s">
        <v>25</v>
      </c>
      <c r="D878" s="295"/>
      <c r="E878" s="295"/>
      <c r="F878" s="295"/>
      <c r="G878" s="295"/>
      <c r="H878" s="295"/>
      <c r="I878" s="295"/>
      <c r="J878" s="295"/>
      <c r="K878" s="295"/>
      <c r="L878" s="295"/>
      <c r="M878" s="295"/>
      <c r="N878" s="295">
        <v>0</v>
      </c>
      <c r="O878" s="295"/>
      <c r="P878" s="295"/>
      <c r="Q878" s="295"/>
      <c r="R878" s="295"/>
      <c r="S878" s="295"/>
      <c r="T878" s="295"/>
      <c r="U878" s="295"/>
      <c r="V878" s="295"/>
      <c r="W878" s="295"/>
      <c r="X878" s="295"/>
      <c r="Y878" s="426"/>
      <c r="Z878" s="415"/>
      <c r="AA878" s="415"/>
      <c r="AB878" s="415"/>
      <c r="AC878" s="415"/>
      <c r="AD878" s="415"/>
      <c r="AE878" s="415"/>
      <c r="AF878" s="415"/>
      <c r="AG878" s="415"/>
      <c r="AH878" s="415"/>
      <c r="AI878" s="415"/>
      <c r="AJ878" s="415"/>
      <c r="AK878" s="415"/>
      <c r="AL878" s="415"/>
      <c r="AM878" s="296">
        <f>SUM(Y878:AL878)</f>
        <v>0</v>
      </c>
    </row>
    <row r="879" spans="1:39" outlineLevel="1">
      <c r="A879" s="532"/>
      <c r="B879" s="294" t="s">
        <v>342</v>
      </c>
      <c r="C879" s="291" t="s">
        <v>163</v>
      </c>
      <c r="D879" s="295"/>
      <c r="E879" s="295"/>
      <c r="F879" s="295"/>
      <c r="G879" s="295"/>
      <c r="H879" s="295"/>
      <c r="I879" s="295"/>
      <c r="J879" s="295"/>
      <c r="K879" s="295"/>
      <c r="L879" s="295"/>
      <c r="M879" s="295"/>
      <c r="N879" s="295">
        <f>N878</f>
        <v>0</v>
      </c>
      <c r="O879" s="295"/>
      <c r="P879" s="295"/>
      <c r="Q879" s="295"/>
      <c r="R879" s="295"/>
      <c r="S879" s="295"/>
      <c r="T879" s="295"/>
      <c r="U879" s="295"/>
      <c r="V879" s="295"/>
      <c r="W879" s="295"/>
      <c r="X879" s="295"/>
      <c r="Y879" s="411">
        <f>Y878</f>
        <v>0</v>
      </c>
      <c r="Z879" s="411">
        <f t="shared" ref="Z879" si="2639">Z878</f>
        <v>0</v>
      </c>
      <c r="AA879" s="411">
        <f t="shared" ref="AA879" si="2640">AA878</f>
        <v>0</v>
      </c>
      <c r="AB879" s="411">
        <f t="shared" ref="AB879" si="2641">AB878</f>
        <v>0</v>
      </c>
      <c r="AC879" s="411">
        <f t="shared" ref="AC879" si="2642">AC878</f>
        <v>0</v>
      </c>
      <c r="AD879" s="411">
        <f t="shared" ref="AD879" si="2643">AD878</f>
        <v>0</v>
      </c>
      <c r="AE879" s="411">
        <f t="shared" ref="AE879" si="2644">AE878</f>
        <v>0</v>
      </c>
      <c r="AF879" s="411">
        <f t="shared" ref="AF879" si="2645">AF878</f>
        <v>0</v>
      </c>
      <c r="AG879" s="411">
        <f t="shared" ref="AG879" si="2646">AG878</f>
        <v>0</v>
      </c>
      <c r="AH879" s="411">
        <f t="shared" ref="AH879" si="2647">AH878</f>
        <v>0</v>
      </c>
      <c r="AI879" s="411">
        <f t="shared" ref="AI879" si="2648">AI878</f>
        <v>0</v>
      </c>
      <c r="AJ879" s="411">
        <f t="shared" ref="AJ879" si="2649">AJ878</f>
        <v>0</v>
      </c>
      <c r="AK879" s="411">
        <f t="shared" ref="AK879" si="2650">AK878</f>
        <v>0</v>
      </c>
      <c r="AL879" s="411">
        <f t="shared" ref="AL879" si="2651">AL878</f>
        <v>0</v>
      </c>
      <c r="AM879" s="306"/>
    </row>
    <row r="880" spans="1:39" outlineLevel="1">
      <c r="A880" s="532"/>
      <c r="B880" s="428"/>
      <c r="C880" s="291"/>
      <c r="D880" s="291"/>
      <c r="E880" s="291"/>
      <c r="F880" s="291"/>
      <c r="G880" s="291"/>
      <c r="H880" s="291"/>
      <c r="I880" s="291"/>
      <c r="J880" s="291"/>
      <c r="K880" s="291"/>
      <c r="L880" s="291"/>
      <c r="M880" s="291"/>
      <c r="N880" s="291"/>
      <c r="O880" s="291"/>
      <c r="P880" s="291"/>
      <c r="Q880" s="291"/>
      <c r="R880" s="291"/>
      <c r="S880" s="291"/>
      <c r="T880" s="291"/>
      <c r="U880" s="291"/>
      <c r="V880" s="291"/>
      <c r="W880" s="291"/>
      <c r="X880" s="291"/>
      <c r="Y880" s="412"/>
      <c r="Z880" s="425"/>
      <c r="AA880" s="425"/>
      <c r="AB880" s="425"/>
      <c r="AC880" s="425"/>
      <c r="AD880" s="425"/>
      <c r="AE880" s="425"/>
      <c r="AF880" s="425"/>
      <c r="AG880" s="425"/>
      <c r="AH880" s="425"/>
      <c r="AI880" s="425"/>
      <c r="AJ880" s="425"/>
      <c r="AK880" s="425"/>
      <c r="AL880" s="425"/>
      <c r="AM880" s="306"/>
    </row>
    <row r="881" spans="1:39" outlineLevel="1">
      <c r="A881" s="532">
        <v>35</v>
      </c>
      <c r="B881" s="428" t="s">
        <v>127</v>
      </c>
      <c r="C881" s="291" t="s">
        <v>25</v>
      </c>
      <c r="D881" s="295"/>
      <c r="E881" s="295"/>
      <c r="F881" s="295"/>
      <c r="G881" s="295"/>
      <c r="H881" s="295"/>
      <c r="I881" s="295"/>
      <c r="J881" s="295"/>
      <c r="K881" s="295"/>
      <c r="L881" s="295"/>
      <c r="M881" s="295"/>
      <c r="N881" s="295">
        <v>0</v>
      </c>
      <c r="O881" s="295"/>
      <c r="P881" s="295"/>
      <c r="Q881" s="295"/>
      <c r="R881" s="295"/>
      <c r="S881" s="295"/>
      <c r="T881" s="295"/>
      <c r="U881" s="295"/>
      <c r="V881" s="295"/>
      <c r="W881" s="295"/>
      <c r="X881" s="295"/>
      <c r="Y881" s="426"/>
      <c r="Z881" s="415"/>
      <c r="AA881" s="415"/>
      <c r="AB881" s="415"/>
      <c r="AC881" s="415"/>
      <c r="AD881" s="415"/>
      <c r="AE881" s="415"/>
      <c r="AF881" s="415"/>
      <c r="AG881" s="415"/>
      <c r="AH881" s="415"/>
      <c r="AI881" s="415"/>
      <c r="AJ881" s="415"/>
      <c r="AK881" s="415"/>
      <c r="AL881" s="415"/>
      <c r="AM881" s="296">
        <f>SUM(Y881:AL881)</f>
        <v>0</v>
      </c>
    </row>
    <row r="882" spans="1:39" outlineLevel="1">
      <c r="A882" s="532"/>
      <c r="B882" s="294" t="s">
        <v>342</v>
      </c>
      <c r="C882" s="291" t="s">
        <v>163</v>
      </c>
      <c r="D882" s="295"/>
      <c r="E882" s="295"/>
      <c r="F882" s="295"/>
      <c r="G882" s="295"/>
      <c r="H882" s="295"/>
      <c r="I882" s="295"/>
      <c r="J882" s="295"/>
      <c r="K882" s="295"/>
      <c r="L882" s="295"/>
      <c r="M882" s="295"/>
      <c r="N882" s="295">
        <f>N881</f>
        <v>0</v>
      </c>
      <c r="O882" s="295"/>
      <c r="P882" s="295"/>
      <c r="Q882" s="295"/>
      <c r="R882" s="295"/>
      <c r="S882" s="295"/>
      <c r="T882" s="295"/>
      <c r="U882" s="295"/>
      <c r="V882" s="295"/>
      <c r="W882" s="295"/>
      <c r="X882" s="295"/>
      <c r="Y882" s="411">
        <f>Y881</f>
        <v>0</v>
      </c>
      <c r="Z882" s="411">
        <f t="shared" ref="Z882" si="2652">Z881</f>
        <v>0</v>
      </c>
      <c r="AA882" s="411">
        <f t="shared" ref="AA882" si="2653">AA881</f>
        <v>0</v>
      </c>
      <c r="AB882" s="411">
        <f t="shared" ref="AB882" si="2654">AB881</f>
        <v>0</v>
      </c>
      <c r="AC882" s="411">
        <f t="shared" ref="AC882" si="2655">AC881</f>
        <v>0</v>
      </c>
      <c r="AD882" s="411">
        <f t="shared" ref="AD882" si="2656">AD881</f>
        <v>0</v>
      </c>
      <c r="AE882" s="411">
        <f t="shared" ref="AE882" si="2657">AE881</f>
        <v>0</v>
      </c>
      <c r="AF882" s="411">
        <f t="shared" ref="AF882" si="2658">AF881</f>
        <v>0</v>
      </c>
      <c r="AG882" s="411">
        <f t="shared" ref="AG882" si="2659">AG881</f>
        <v>0</v>
      </c>
      <c r="AH882" s="411">
        <f t="shared" ref="AH882" si="2660">AH881</f>
        <v>0</v>
      </c>
      <c r="AI882" s="411">
        <f t="shared" ref="AI882" si="2661">AI881</f>
        <v>0</v>
      </c>
      <c r="AJ882" s="411">
        <f t="shared" ref="AJ882" si="2662">AJ881</f>
        <v>0</v>
      </c>
      <c r="AK882" s="411">
        <f t="shared" ref="AK882" si="2663">AK881</f>
        <v>0</v>
      </c>
      <c r="AL882" s="411">
        <f t="shared" ref="AL882" si="2664">AL881</f>
        <v>0</v>
      </c>
      <c r="AM882" s="306"/>
    </row>
    <row r="883" spans="1:39" outlineLevel="1">
      <c r="A883" s="532"/>
      <c r="B883" s="431"/>
      <c r="C883" s="291"/>
      <c r="D883" s="291"/>
      <c r="E883" s="291"/>
      <c r="F883" s="291"/>
      <c r="G883" s="291"/>
      <c r="H883" s="291"/>
      <c r="I883" s="291"/>
      <c r="J883" s="291"/>
      <c r="K883" s="291"/>
      <c r="L883" s="291"/>
      <c r="M883" s="291"/>
      <c r="N883" s="291"/>
      <c r="O883" s="291"/>
      <c r="P883" s="291"/>
      <c r="Q883" s="291"/>
      <c r="R883" s="291"/>
      <c r="S883" s="291"/>
      <c r="T883" s="291"/>
      <c r="U883" s="291"/>
      <c r="V883" s="291"/>
      <c r="W883" s="291"/>
      <c r="X883" s="291"/>
      <c r="Y883" s="412"/>
      <c r="Z883" s="425"/>
      <c r="AA883" s="425"/>
      <c r="AB883" s="425"/>
      <c r="AC883" s="425"/>
      <c r="AD883" s="425"/>
      <c r="AE883" s="425"/>
      <c r="AF883" s="425"/>
      <c r="AG883" s="425"/>
      <c r="AH883" s="425"/>
      <c r="AI883" s="425"/>
      <c r="AJ883" s="425"/>
      <c r="AK883" s="425"/>
      <c r="AL883" s="425"/>
      <c r="AM883" s="306"/>
    </row>
    <row r="884" spans="1:39" ht="15.75" outlineLevel="1">
      <c r="A884" s="532"/>
      <c r="B884" s="288" t="s">
        <v>501</v>
      </c>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45" outlineLevel="1">
      <c r="A885" s="532">
        <v>36</v>
      </c>
      <c r="B885" s="428" t="s">
        <v>128</v>
      </c>
      <c r="C885" s="291" t="s">
        <v>25</v>
      </c>
      <c r="D885" s="295"/>
      <c r="E885" s="295"/>
      <c r="F885" s="295"/>
      <c r="G885" s="295"/>
      <c r="H885" s="295"/>
      <c r="I885" s="295"/>
      <c r="J885" s="295"/>
      <c r="K885" s="295"/>
      <c r="L885" s="295"/>
      <c r="M885" s="295"/>
      <c r="N885" s="295">
        <v>12</v>
      </c>
      <c r="O885" s="295"/>
      <c r="P885" s="295"/>
      <c r="Q885" s="295"/>
      <c r="R885" s="295"/>
      <c r="S885" s="295"/>
      <c r="T885" s="295"/>
      <c r="U885" s="295"/>
      <c r="V885" s="295"/>
      <c r="W885" s="295"/>
      <c r="X885" s="295"/>
      <c r="Y885" s="426"/>
      <c r="Z885" s="415"/>
      <c r="AA885" s="415"/>
      <c r="AB885" s="415"/>
      <c r="AC885" s="415"/>
      <c r="AD885" s="415"/>
      <c r="AE885" s="415"/>
      <c r="AF885" s="415"/>
      <c r="AG885" s="415"/>
      <c r="AH885" s="415"/>
      <c r="AI885" s="415"/>
      <c r="AJ885" s="415"/>
      <c r="AK885" s="415"/>
      <c r="AL885" s="415"/>
      <c r="AM885" s="296">
        <f>SUM(Y885:AL885)</f>
        <v>0</v>
      </c>
    </row>
    <row r="886" spans="1:39" outlineLevel="1">
      <c r="A886" s="532"/>
      <c r="B886" s="294" t="s">
        <v>342</v>
      </c>
      <c r="C886" s="291" t="s">
        <v>163</v>
      </c>
      <c r="D886" s="295"/>
      <c r="E886" s="295"/>
      <c r="F886" s="295"/>
      <c r="G886" s="295"/>
      <c r="H886" s="295"/>
      <c r="I886" s="295"/>
      <c r="J886" s="295"/>
      <c r="K886" s="295"/>
      <c r="L886" s="295"/>
      <c r="M886" s="295"/>
      <c r="N886" s="295">
        <f>N885</f>
        <v>12</v>
      </c>
      <c r="O886" s="295"/>
      <c r="P886" s="295"/>
      <c r="Q886" s="295"/>
      <c r="R886" s="295"/>
      <c r="S886" s="295"/>
      <c r="T886" s="295"/>
      <c r="U886" s="295"/>
      <c r="V886" s="295"/>
      <c r="W886" s="295"/>
      <c r="X886" s="295"/>
      <c r="Y886" s="411">
        <f>Y885</f>
        <v>0</v>
      </c>
      <c r="Z886" s="411">
        <f t="shared" ref="Z886" si="2665">Z885</f>
        <v>0</v>
      </c>
      <c r="AA886" s="411">
        <f t="shared" ref="AA886" si="2666">AA885</f>
        <v>0</v>
      </c>
      <c r="AB886" s="411">
        <f t="shared" ref="AB886" si="2667">AB885</f>
        <v>0</v>
      </c>
      <c r="AC886" s="411">
        <f t="shared" ref="AC886" si="2668">AC885</f>
        <v>0</v>
      </c>
      <c r="AD886" s="411">
        <f t="shared" ref="AD886" si="2669">AD885</f>
        <v>0</v>
      </c>
      <c r="AE886" s="411">
        <f t="shared" ref="AE886" si="2670">AE885</f>
        <v>0</v>
      </c>
      <c r="AF886" s="411">
        <f t="shared" ref="AF886" si="2671">AF885</f>
        <v>0</v>
      </c>
      <c r="AG886" s="411">
        <f t="shared" ref="AG886" si="2672">AG885</f>
        <v>0</v>
      </c>
      <c r="AH886" s="411">
        <f t="shared" ref="AH886" si="2673">AH885</f>
        <v>0</v>
      </c>
      <c r="AI886" s="411">
        <f t="shared" ref="AI886" si="2674">AI885</f>
        <v>0</v>
      </c>
      <c r="AJ886" s="411">
        <f t="shared" ref="AJ886" si="2675">AJ885</f>
        <v>0</v>
      </c>
      <c r="AK886" s="411">
        <f t="shared" ref="AK886" si="2676">AK885</f>
        <v>0</v>
      </c>
      <c r="AL886" s="411">
        <f t="shared" ref="AL886" si="2677">AL885</f>
        <v>0</v>
      </c>
      <c r="AM886" s="306"/>
    </row>
    <row r="887" spans="1:39" outlineLevel="1">
      <c r="A887" s="532"/>
      <c r="B887" s="428"/>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2"/>
      <c r="Z887" s="425"/>
      <c r="AA887" s="425"/>
      <c r="AB887" s="425"/>
      <c r="AC887" s="425"/>
      <c r="AD887" s="425"/>
      <c r="AE887" s="425"/>
      <c r="AF887" s="425"/>
      <c r="AG887" s="425"/>
      <c r="AH887" s="425"/>
      <c r="AI887" s="425"/>
      <c r="AJ887" s="425"/>
      <c r="AK887" s="425"/>
      <c r="AL887" s="425"/>
      <c r="AM887" s="306"/>
    </row>
    <row r="888" spans="1:39" ht="30" outlineLevel="1">
      <c r="A888" s="532">
        <v>37</v>
      </c>
      <c r="B888" s="428" t="s">
        <v>129</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6"/>
      <c r="Z888" s="415"/>
      <c r="AA888" s="415"/>
      <c r="AB888" s="415"/>
      <c r="AC888" s="415"/>
      <c r="AD888" s="415"/>
      <c r="AE888" s="415"/>
      <c r="AF888" s="415"/>
      <c r="AG888" s="415"/>
      <c r="AH888" s="415"/>
      <c r="AI888" s="415"/>
      <c r="AJ888" s="415"/>
      <c r="AK888" s="415"/>
      <c r="AL888" s="415"/>
      <c r="AM888" s="296">
        <f>SUM(Y888:AL888)</f>
        <v>0</v>
      </c>
    </row>
    <row r="889" spans="1:39" outlineLevel="1">
      <c r="A889" s="532"/>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1">
        <f>Y888</f>
        <v>0</v>
      </c>
      <c r="Z889" s="411">
        <f t="shared" ref="Z889" si="2678">Z888</f>
        <v>0</v>
      </c>
      <c r="AA889" s="411">
        <f t="shared" ref="AA889" si="2679">AA888</f>
        <v>0</v>
      </c>
      <c r="AB889" s="411">
        <f t="shared" ref="AB889" si="2680">AB888</f>
        <v>0</v>
      </c>
      <c r="AC889" s="411">
        <f t="shared" ref="AC889" si="2681">AC888</f>
        <v>0</v>
      </c>
      <c r="AD889" s="411">
        <f t="shared" ref="AD889" si="2682">AD888</f>
        <v>0</v>
      </c>
      <c r="AE889" s="411">
        <f t="shared" ref="AE889" si="2683">AE888</f>
        <v>0</v>
      </c>
      <c r="AF889" s="411">
        <f t="shared" ref="AF889" si="2684">AF888</f>
        <v>0</v>
      </c>
      <c r="AG889" s="411">
        <f t="shared" ref="AG889" si="2685">AG888</f>
        <v>0</v>
      </c>
      <c r="AH889" s="411">
        <f t="shared" ref="AH889" si="2686">AH888</f>
        <v>0</v>
      </c>
      <c r="AI889" s="411">
        <f t="shared" ref="AI889" si="2687">AI888</f>
        <v>0</v>
      </c>
      <c r="AJ889" s="411">
        <f t="shared" ref="AJ889" si="2688">AJ888</f>
        <v>0</v>
      </c>
      <c r="AK889" s="411">
        <f t="shared" ref="AK889" si="2689">AK888</f>
        <v>0</v>
      </c>
      <c r="AL889" s="411">
        <f t="shared" ref="AL889" si="2690">AL888</f>
        <v>0</v>
      </c>
      <c r="AM889" s="306"/>
    </row>
    <row r="890" spans="1:39" outlineLevel="1">
      <c r="A890" s="532"/>
      <c r="B890" s="428"/>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2"/>
      <c r="Z890" s="425"/>
      <c r="AA890" s="425"/>
      <c r="AB890" s="425"/>
      <c r="AC890" s="425"/>
      <c r="AD890" s="425"/>
      <c r="AE890" s="425"/>
      <c r="AF890" s="425"/>
      <c r="AG890" s="425"/>
      <c r="AH890" s="425"/>
      <c r="AI890" s="425"/>
      <c r="AJ890" s="425"/>
      <c r="AK890" s="425"/>
      <c r="AL890" s="425"/>
      <c r="AM890" s="306"/>
    </row>
    <row r="891" spans="1:39" outlineLevel="1">
      <c r="A891" s="532">
        <v>38</v>
      </c>
      <c r="B891" s="428" t="s">
        <v>130</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6"/>
      <c r="Z891" s="415"/>
      <c r="AA891" s="415"/>
      <c r="AB891" s="415"/>
      <c r="AC891" s="415"/>
      <c r="AD891" s="415"/>
      <c r="AE891" s="415"/>
      <c r="AF891" s="415"/>
      <c r="AG891" s="415"/>
      <c r="AH891" s="415"/>
      <c r="AI891" s="415"/>
      <c r="AJ891" s="415"/>
      <c r="AK891" s="415"/>
      <c r="AL891" s="415"/>
      <c r="AM891" s="296">
        <f>SUM(Y891:AL891)</f>
        <v>0</v>
      </c>
    </row>
    <row r="892" spans="1:39" outlineLevel="1">
      <c r="A892" s="532"/>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1">
        <f>Y891</f>
        <v>0</v>
      </c>
      <c r="Z892" s="411">
        <f t="shared" ref="Z892" si="2691">Z891</f>
        <v>0</v>
      </c>
      <c r="AA892" s="411">
        <f t="shared" ref="AA892" si="2692">AA891</f>
        <v>0</v>
      </c>
      <c r="AB892" s="411">
        <f t="shared" ref="AB892" si="2693">AB891</f>
        <v>0</v>
      </c>
      <c r="AC892" s="411">
        <f t="shared" ref="AC892" si="2694">AC891</f>
        <v>0</v>
      </c>
      <c r="AD892" s="411">
        <f t="shared" ref="AD892" si="2695">AD891</f>
        <v>0</v>
      </c>
      <c r="AE892" s="411">
        <f t="shared" ref="AE892" si="2696">AE891</f>
        <v>0</v>
      </c>
      <c r="AF892" s="411">
        <f t="shared" ref="AF892" si="2697">AF891</f>
        <v>0</v>
      </c>
      <c r="AG892" s="411">
        <f t="shared" ref="AG892" si="2698">AG891</f>
        <v>0</v>
      </c>
      <c r="AH892" s="411">
        <f t="shared" ref="AH892" si="2699">AH891</f>
        <v>0</v>
      </c>
      <c r="AI892" s="411">
        <f t="shared" ref="AI892" si="2700">AI891</f>
        <v>0</v>
      </c>
      <c r="AJ892" s="411">
        <f t="shared" ref="AJ892" si="2701">AJ891</f>
        <v>0</v>
      </c>
      <c r="AK892" s="411">
        <f t="shared" ref="AK892" si="2702">AK891</f>
        <v>0</v>
      </c>
      <c r="AL892" s="411">
        <f t="shared" ref="AL892" si="2703">AL891</f>
        <v>0</v>
      </c>
      <c r="AM892" s="306"/>
    </row>
    <row r="893" spans="1:39" outlineLevel="1">
      <c r="A893" s="532"/>
      <c r="B893" s="428"/>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2"/>
      <c r="Z893" s="425"/>
      <c r="AA893" s="425"/>
      <c r="AB893" s="425"/>
      <c r="AC893" s="425"/>
      <c r="AD893" s="425"/>
      <c r="AE893" s="425"/>
      <c r="AF893" s="425"/>
      <c r="AG893" s="425"/>
      <c r="AH893" s="425"/>
      <c r="AI893" s="425"/>
      <c r="AJ893" s="425"/>
      <c r="AK893" s="425"/>
      <c r="AL893" s="425"/>
      <c r="AM893" s="306"/>
    </row>
    <row r="894" spans="1:39" ht="30" outlineLevel="1">
      <c r="A894" s="532">
        <v>39</v>
      </c>
      <c r="B894" s="428" t="s">
        <v>131</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6"/>
      <c r="Z894" s="415"/>
      <c r="AA894" s="415"/>
      <c r="AB894" s="415"/>
      <c r="AC894" s="415"/>
      <c r="AD894" s="415"/>
      <c r="AE894" s="415"/>
      <c r="AF894" s="415"/>
      <c r="AG894" s="415"/>
      <c r="AH894" s="415"/>
      <c r="AI894" s="415"/>
      <c r="AJ894" s="415"/>
      <c r="AK894" s="415"/>
      <c r="AL894" s="415"/>
      <c r="AM894" s="296">
        <f>SUM(Y894:AL894)</f>
        <v>0</v>
      </c>
    </row>
    <row r="895" spans="1:39" outlineLevel="1">
      <c r="A895" s="532"/>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1">
        <f>Y894</f>
        <v>0</v>
      </c>
      <c r="Z895" s="411">
        <f t="shared" ref="Z895" si="2704">Z894</f>
        <v>0</v>
      </c>
      <c r="AA895" s="411">
        <f t="shared" ref="AA895" si="2705">AA894</f>
        <v>0</v>
      </c>
      <c r="AB895" s="411">
        <f t="shared" ref="AB895" si="2706">AB894</f>
        <v>0</v>
      </c>
      <c r="AC895" s="411">
        <f t="shared" ref="AC895" si="2707">AC894</f>
        <v>0</v>
      </c>
      <c r="AD895" s="411">
        <f t="shared" ref="AD895" si="2708">AD894</f>
        <v>0</v>
      </c>
      <c r="AE895" s="411">
        <f t="shared" ref="AE895" si="2709">AE894</f>
        <v>0</v>
      </c>
      <c r="AF895" s="411">
        <f t="shared" ref="AF895" si="2710">AF894</f>
        <v>0</v>
      </c>
      <c r="AG895" s="411">
        <f t="shared" ref="AG895" si="2711">AG894</f>
        <v>0</v>
      </c>
      <c r="AH895" s="411">
        <f t="shared" ref="AH895" si="2712">AH894</f>
        <v>0</v>
      </c>
      <c r="AI895" s="411">
        <f t="shared" ref="AI895" si="2713">AI894</f>
        <v>0</v>
      </c>
      <c r="AJ895" s="411">
        <f t="shared" ref="AJ895" si="2714">AJ894</f>
        <v>0</v>
      </c>
      <c r="AK895" s="411">
        <f t="shared" ref="AK895" si="2715">AK894</f>
        <v>0</v>
      </c>
      <c r="AL895" s="411">
        <f t="shared" ref="AL895" si="2716">AL894</f>
        <v>0</v>
      </c>
      <c r="AM895" s="306"/>
    </row>
    <row r="896" spans="1:39" outlineLevel="1">
      <c r="A896" s="532"/>
      <c r="B896" s="428"/>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2"/>
      <c r="Z896" s="425"/>
      <c r="AA896" s="425"/>
      <c r="AB896" s="425"/>
      <c r="AC896" s="425"/>
      <c r="AD896" s="425"/>
      <c r="AE896" s="425"/>
      <c r="AF896" s="425"/>
      <c r="AG896" s="425"/>
      <c r="AH896" s="425"/>
      <c r="AI896" s="425"/>
      <c r="AJ896" s="425"/>
      <c r="AK896" s="425"/>
      <c r="AL896" s="425"/>
      <c r="AM896" s="306"/>
    </row>
    <row r="897" spans="1:39" ht="30" outlineLevel="1">
      <c r="A897" s="532">
        <v>40</v>
      </c>
      <c r="B897" s="428" t="s">
        <v>132</v>
      </c>
      <c r="C897" s="291" t="s">
        <v>25</v>
      </c>
      <c r="D897" s="295"/>
      <c r="E897" s="295"/>
      <c r="F897" s="295"/>
      <c r="G897" s="295"/>
      <c r="H897" s="295"/>
      <c r="I897" s="295"/>
      <c r="J897" s="295"/>
      <c r="K897" s="295"/>
      <c r="L897" s="295"/>
      <c r="M897" s="295"/>
      <c r="N897" s="295">
        <v>12</v>
      </c>
      <c r="O897" s="295"/>
      <c r="P897" s="295"/>
      <c r="Q897" s="295"/>
      <c r="R897" s="295"/>
      <c r="S897" s="295"/>
      <c r="T897" s="295"/>
      <c r="U897" s="295"/>
      <c r="V897" s="295"/>
      <c r="W897" s="295"/>
      <c r="X897" s="295"/>
      <c r="Y897" s="426"/>
      <c r="Z897" s="415"/>
      <c r="AA897" s="415"/>
      <c r="AB897" s="415"/>
      <c r="AC897" s="415"/>
      <c r="AD897" s="415"/>
      <c r="AE897" s="415"/>
      <c r="AF897" s="415"/>
      <c r="AG897" s="415"/>
      <c r="AH897" s="415"/>
      <c r="AI897" s="415"/>
      <c r="AJ897" s="415"/>
      <c r="AK897" s="415"/>
      <c r="AL897" s="415"/>
      <c r="AM897" s="296">
        <f>SUM(Y897:AL897)</f>
        <v>0</v>
      </c>
    </row>
    <row r="898" spans="1:39" outlineLevel="1">
      <c r="A898" s="532"/>
      <c r="B898" s="294" t="s">
        <v>342</v>
      </c>
      <c r="C898" s="291" t="s">
        <v>163</v>
      </c>
      <c r="D898" s="295"/>
      <c r="E898" s="295"/>
      <c r="F898" s="295"/>
      <c r="G898" s="295"/>
      <c r="H898" s="295"/>
      <c r="I898" s="295"/>
      <c r="J898" s="295"/>
      <c r="K898" s="295"/>
      <c r="L898" s="295"/>
      <c r="M898" s="295"/>
      <c r="N898" s="295">
        <f>N897</f>
        <v>12</v>
      </c>
      <c r="O898" s="295"/>
      <c r="P898" s="295"/>
      <c r="Q898" s="295"/>
      <c r="R898" s="295"/>
      <c r="S898" s="295"/>
      <c r="T898" s="295"/>
      <c r="U898" s="295"/>
      <c r="V898" s="295"/>
      <c r="W898" s="295"/>
      <c r="X898" s="295"/>
      <c r="Y898" s="411">
        <f>Y897</f>
        <v>0</v>
      </c>
      <c r="Z898" s="411">
        <f t="shared" ref="Z898" si="2717">Z897</f>
        <v>0</v>
      </c>
      <c r="AA898" s="411">
        <f t="shared" ref="AA898" si="2718">AA897</f>
        <v>0</v>
      </c>
      <c r="AB898" s="411">
        <f t="shared" ref="AB898" si="2719">AB897</f>
        <v>0</v>
      </c>
      <c r="AC898" s="411">
        <f t="shared" ref="AC898" si="2720">AC897</f>
        <v>0</v>
      </c>
      <c r="AD898" s="411">
        <f t="shared" ref="AD898" si="2721">AD897</f>
        <v>0</v>
      </c>
      <c r="AE898" s="411">
        <f t="shared" ref="AE898" si="2722">AE897</f>
        <v>0</v>
      </c>
      <c r="AF898" s="411">
        <f t="shared" ref="AF898" si="2723">AF897</f>
        <v>0</v>
      </c>
      <c r="AG898" s="411">
        <f t="shared" ref="AG898" si="2724">AG897</f>
        <v>0</v>
      </c>
      <c r="AH898" s="411">
        <f t="shared" ref="AH898" si="2725">AH897</f>
        <v>0</v>
      </c>
      <c r="AI898" s="411">
        <f t="shared" ref="AI898" si="2726">AI897</f>
        <v>0</v>
      </c>
      <c r="AJ898" s="411">
        <f t="shared" ref="AJ898" si="2727">AJ897</f>
        <v>0</v>
      </c>
      <c r="AK898" s="411">
        <f t="shared" ref="AK898" si="2728">AK897</f>
        <v>0</v>
      </c>
      <c r="AL898" s="411">
        <f t="shared" ref="AL898" si="2729">AL897</f>
        <v>0</v>
      </c>
      <c r="AM898" s="306"/>
    </row>
    <row r="899" spans="1:39" outlineLevel="1">
      <c r="A899" s="532"/>
      <c r="B899" s="428"/>
      <c r="C899" s="291"/>
      <c r="D899" s="291"/>
      <c r="E899" s="291"/>
      <c r="F899" s="291"/>
      <c r="G899" s="291"/>
      <c r="H899" s="291"/>
      <c r="I899" s="291"/>
      <c r="J899" s="291"/>
      <c r="K899" s="291"/>
      <c r="L899" s="291"/>
      <c r="M899" s="291"/>
      <c r="N899" s="291"/>
      <c r="O899" s="291"/>
      <c r="P899" s="291"/>
      <c r="Q899" s="291"/>
      <c r="R899" s="291"/>
      <c r="S899" s="291"/>
      <c r="T899" s="291"/>
      <c r="U899" s="291"/>
      <c r="V899" s="291"/>
      <c r="W899" s="291"/>
      <c r="X899" s="291"/>
      <c r="Y899" s="412"/>
      <c r="Z899" s="425"/>
      <c r="AA899" s="425"/>
      <c r="AB899" s="425"/>
      <c r="AC899" s="425"/>
      <c r="AD899" s="425"/>
      <c r="AE899" s="425"/>
      <c r="AF899" s="425"/>
      <c r="AG899" s="425"/>
      <c r="AH899" s="425"/>
      <c r="AI899" s="425"/>
      <c r="AJ899" s="425"/>
      <c r="AK899" s="425"/>
      <c r="AL899" s="425"/>
      <c r="AM899" s="306"/>
    </row>
    <row r="900" spans="1:39" ht="45" outlineLevel="1">
      <c r="A900" s="532">
        <v>41</v>
      </c>
      <c r="B900" s="428" t="s">
        <v>133</v>
      </c>
      <c r="C900" s="291" t="s">
        <v>25</v>
      </c>
      <c r="D900" s="295"/>
      <c r="E900" s="295"/>
      <c r="F900" s="295"/>
      <c r="G900" s="295"/>
      <c r="H900" s="295"/>
      <c r="I900" s="295"/>
      <c r="J900" s="295"/>
      <c r="K900" s="295"/>
      <c r="L900" s="295"/>
      <c r="M900" s="295"/>
      <c r="N900" s="295">
        <v>12</v>
      </c>
      <c r="O900" s="295"/>
      <c r="P900" s="295"/>
      <c r="Q900" s="295"/>
      <c r="R900" s="295"/>
      <c r="S900" s="295"/>
      <c r="T900" s="295"/>
      <c r="U900" s="295"/>
      <c r="V900" s="295"/>
      <c r="W900" s="295"/>
      <c r="X900" s="295"/>
      <c r="Y900" s="426"/>
      <c r="Z900" s="415"/>
      <c r="AA900" s="415"/>
      <c r="AB900" s="415"/>
      <c r="AC900" s="415"/>
      <c r="AD900" s="415"/>
      <c r="AE900" s="415"/>
      <c r="AF900" s="415"/>
      <c r="AG900" s="415"/>
      <c r="AH900" s="415"/>
      <c r="AI900" s="415"/>
      <c r="AJ900" s="415"/>
      <c r="AK900" s="415"/>
      <c r="AL900" s="415"/>
      <c r="AM900" s="296">
        <f>SUM(Y900:AL900)</f>
        <v>0</v>
      </c>
    </row>
    <row r="901" spans="1:39" outlineLevel="1">
      <c r="A901" s="532"/>
      <c r="B901" s="294" t="s">
        <v>342</v>
      </c>
      <c r="C901" s="291" t="s">
        <v>163</v>
      </c>
      <c r="D901" s="295"/>
      <c r="E901" s="295"/>
      <c r="F901" s="295"/>
      <c r="G901" s="295"/>
      <c r="H901" s="295"/>
      <c r="I901" s="295"/>
      <c r="J901" s="295"/>
      <c r="K901" s="295"/>
      <c r="L901" s="295"/>
      <c r="M901" s="295"/>
      <c r="N901" s="295">
        <f>N900</f>
        <v>12</v>
      </c>
      <c r="O901" s="295"/>
      <c r="P901" s="295"/>
      <c r="Q901" s="295"/>
      <c r="R901" s="295"/>
      <c r="S901" s="295"/>
      <c r="T901" s="295"/>
      <c r="U901" s="295"/>
      <c r="V901" s="295"/>
      <c r="W901" s="295"/>
      <c r="X901" s="295"/>
      <c r="Y901" s="411">
        <f>Y900</f>
        <v>0</v>
      </c>
      <c r="Z901" s="411">
        <f t="shared" ref="Z901" si="2730">Z900</f>
        <v>0</v>
      </c>
      <c r="AA901" s="411">
        <f t="shared" ref="AA901" si="2731">AA900</f>
        <v>0</v>
      </c>
      <c r="AB901" s="411">
        <f t="shared" ref="AB901" si="2732">AB900</f>
        <v>0</v>
      </c>
      <c r="AC901" s="411">
        <f t="shared" ref="AC901" si="2733">AC900</f>
        <v>0</v>
      </c>
      <c r="AD901" s="411">
        <f t="shared" ref="AD901" si="2734">AD900</f>
        <v>0</v>
      </c>
      <c r="AE901" s="411">
        <f t="shared" ref="AE901" si="2735">AE900</f>
        <v>0</v>
      </c>
      <c r="AF901" s="411">
        <f t="shared" ref="AF901" si="2736">AF900</f>
        <v>0</v>
      </c>
      <c r="AG901" s="411">
        <f t="shared" ref="AG901" si="2737">AG900</f>
        <v>0</v>
      </c>
      <c r="AH901" s="411">
        <f t="shared" ref="AH901" si="2738">AH900</f>
        <v>0</v>
      </c>
      <c r="AI901" s="411">
        <f t="shared" ref="AI901" si="2739">AI900</f>
        <v>0</v>
      </c>
      <c r="AJ901" s="411">
        <f t="shared" ref="AJ901" si="2740">AJ900</f>
        <v>0</v>
      </c>
      <c r="AK901" s="411">
        <f t="shared" ref="AK901" si="2741">AK900</f>
        <v>0</v>
      </c>
      <c r="AL901" s="411">
        <f t="shared" ref="AL901" si="2742">AL900</f>
        <v>0</v>
      </c>
      <c r="AM901" s="306"/>
    </row>
    <row r="902" spans="1:39" outlineLevel="1">
      <c r="A902" s="532"/>
      <c r="B902" s="428"/>
      <c r="C902" s="291"/>
      <c r="D902" s="291"/>
      <c r="E902" s="291"/>
      <c r="F902" s="291"/>
      <c r="G902" s="291"/>
      <c r="H902" s="291"/>
      <c r="I902" s="291"/>
      <c r="J902" s="291"/>
      <c r="K902" s="291"/>
      <c r="L902" s="291"/>
      <c r="M902" s="291"/>
      <c r="N902" s="291"/>
      <c r="O902" s="291"/>
      <c r="P902" s="291"/>
      <c r="Q902" s="291"/>
      <c r="R902" s="291"/>
      <c r="S902" s="291"/>
      <c r="T902" s="291"/>
      <c r="U902" s="291"/>
      <c r="V902" s="291"/>
      <c r="W902" s="291"/>
      <c r="X902" s="291"/>
      <c r="Y902" s="412"/>
      <c r="Z902" s="425"/>
      <c r="AA902" s="425"/>
      <c r="AB902" s="425"/>
      <c r="AC902" s="425"/>
      <c r="AD902" s="425"/>
      <c r="AE902" s="425"/>
      <c r="AF902" s="425"/>
      <c r="AG902" s="425"/>
      <c r="AH902" s="425"/>
      <c r="AI902" s="425"/>
      <c r="AJ902" s="425"/>
      <c r="AK902" s="425"/>
      <c r="AL902" s="425"/>
      <c r="AM902" s="306"/>
    </row>
    <row r="903" spans="1:39" ht="45" outlineLevel="1">
      <c r="A903" s="532">
        <v>42</v>
      </c>
      <c r="B903" s="428" t="s">
        <v>134</v>
      </c>
      <c r="C903" s="291" t="s">
        <v>25</v>
      </c>
      <c r="D903" s="295"/>
      <c r="E903" s="295"/>
      <c r="F903" s="295"/>
      <c r="G903" s="295"/>
      <c r="H903" s="295"/>
      <c r="I903" s="295"/>
      <c r="J903" s="295"/>
      <c r="K903" s="295"/>
      <c r="L903" s="295"/>
      <c r="M903" s="295"/>
      <c r="N903" s="291"/>
      <c r="O903" s="295"/>
      <c r="P903" s="295"/>
      <c r="Q903" s="295"/>
      <c r="R903" s="295"/>
      <c r="S903" s="295"/>
      <c r="T903" s="295"/>
      <c r="U903" s="295"/>
      <c r="V903" s="295"/>
      <c r="W903" s="295"/>
      <c r="X903" s="295"/>
      <c r="Y903" s="426"/>
      <c r="Z903" s="415"/>
      <c r="AA903" s="415"/>
      <c r="AB903" s="415"/>
      <c r="AC903" s="415"/>
      <c r="AD903" s="415"/>
      <c r="AE903" s="415"/>
      <c r="AF903" s="415"/>
      <c r="AG903" s="415"/>
      <c r="AH903" s="415"/>
      <c r="AI903" s="415"/>
      <c r="AJ903" s="415"/>
      <c r="AK903" s="415"/>
      <c r="AL903" s="415"/>
      <c r="AM903" s="296">
        <f>SUM(Y903:AL903)</f>
        <v>0</v>
      </c>
    </row>
    <row r="904" spans="1:39" outlineLevel="1">
      <c r="A904" s="532"/>
      <c r="B904" s="294" t="s">
        <v>342</v>
      </c>
      <c r="C904" s="291" t="s">
        <v>163</v>
      </c>
      <c r="D904" s="295"/>
      <c r="E904" s="295"/>
      <c r="F904" s="295"/>
      <c r="G904" s="295"/>
      <c r="H904" s="295"/>
      <c r="I904" s="295"/>
      <c r="J904" s="295"/>
      <c r="K904" s="295"/>
      <c r="L904" s="295"/>
      <c r="M904" s="295"/>
      <c r="N904" s="468"/>
      <c r="O904" s="295"/>
      <c r="P904" s="295"/>
      <c r="Q904" s="295"/>
      <c r="R904" s="295"/>
      <c r="S904" s="295"/>
      <c r="T904" s="295"/>
      <c r="U904" s="295"/>
      <c r="V904" s="295"/>
      <c r="W904" s="295"/>
      <c r="X904" s="295"/>
      <c r="Y904" s="411">
        <f>Y903</f>
        <v>0</v>
      </c>
      <c r="Z904" s="411">
        <f t="shared" ref="Z904" si="2743">Z903</f>
        <v>0</v>
      </c>
      <c r="AA904" s="411">
        <f t="shared" ref="AA904" si="2744">AA903</f>
        <v>0</v>
      </c>
      <c r="AB904" s="411">
        <f t="shared" ref="AB904" si="2745">AB903</f>
        <v>0</v>
      </c>
      <c r="AC904" s="411">
        <f t="shared" ref="AC904" si="2746">AC903</f>
        <v>0</v>
      </c>
      <c r="AD904" s="411">
        <f t="shared" ref="AD904" si="2747">AD903</f>
        <v>0</v>
      </c>
      <c r="AE904" s="411">
        <f t="shared" ref="AE904" si="2748">AE903</f>
        <v>0</v>
      </c>
      <c r="AF904" s="411">
        <f t="shared" ref="AF904" si="2749">AF903</f>
        <v>0</v>
      </c>
      <c r="AG904" s="411">
        <f t="shared" ref="AG904" si="2750">AG903</f>
        <v>0</v>
      </c>
      <c r="AH904" s="411">
        <f t="shared" ref="AH904" si="2751">AH903</f>
        <v>0</v>
      </c>
      <c r="AI904" s="411">
        <f t="shared" ref="AI904" si="2752">AI903</f>
        <v>0</v>
      </c>
      <c r="AJ904" s="411">
        <f t="shared" ref="AJ904" si="2753">AJ903</f>
        <v>0</v>
      </c>
      <c r="AK904" s="411">
        <f t="shared" ref="AK904" si="2754">AK903</f>
        <v>0</v>
      </c>
      <c r="AL904" s="411">
        <f t="shared" ref="AL904" si="2755">AL903</f>
        <v>0</v>
      </c>
      <c r="AM904" s="306"/>
    </row>
    <row r="905" spans="1:39" outlineLevel="1">
      <c r="A905" s="532"/>
      <c r="B905" s="428"/>
      <c r="C905" s="291"/>
      <c r="D905" s="291"/>
      <c r="E905" s="291"/>
      <c r="F905" s="291"/>
      <c r="G905" s="291"/>
      <c r="H905" s="291"/>
      <c r="I905" s="291"/>
      <c r="J905" s="291"/>
      <c r="K905" s="291"/>
      <c r="L905" s="291"/>
      <c r="M905" s="291"/>
      <c r="N905" s="291"/>
      <c r="O905" s="291"/>
      <c r="P905" s="291"/>
      <c r="Q905" s="291"/>
      <c r="R905" s="291"/>
      <c r="S905" s="291"/>
      <c r="T905" s="291"/>
      <c r="U905" s="291"/>
      <c r="V905" s="291"/>
      <c r="W905" s="291"/>
      <c r="X905" s="291"/>
      <c r="Y905" s="412"/>
      <c r="Z905" s="425"/>
      <c r="AA905" s="425"/>
      <c r="AB905" s="425"/>
      <c r="AC905" s="425"/>
      <c r="AD905" s="425"/>
      <c r="AE905" s="425"/>
      <c r="AF905" s="425"/>
      <c r="AG905" s="425"/>
      <c r="AH905" s="425"/>
      <c r="AI905" s="425"/>
      <c r="AJ905" s="425"/>
      <c r="AK905" s="425"/>
      <c r="AL905" s="425"/>
      <c r="AM905" s="306"/>
    </row>
    <row r="906" spans="1:39" ht="30" outlineLevel="1">
      <c r="A906" s="532">
        <v>43</v>
      </c>
      <c r="B906" s="428" t="s">
        <v>135</v>
      </c>
      <c r="C906" s="291" t="s">
        <v>25</v>
      </c>
      <c r="D906" s="295"/>
      <c r="E906" s="295"/>
      <c r="F906" s="295"/>
      <c r="G906" s="295"/>
      <c r="H906" s="295"/>
      <c r="I906" s="295"/>
      <c r="J906" s="295"/>
      <c r="K906" s="295"/>
      <c r="L906" s="295"/>
      <c r="M906" s="295"/>
      <c r="N906" s="295">
        <v>12</v>
      </c>
      <c r="O906" s="295"/>
      <c r="P906" s="295"/>
      <c r="Q906" s="295"/>
      <c r="R906" s="295"/>
      <c r="S906" s="295"/>
      <c r="T906" s="295"/>
      <c r="U906" s="295"/>
      <c r="V906" s="295"/>
      <c r="W906" s="295"/>
      <c r="X906" s="295"/>
      <c r="Y906" s="426"/>
      <c r="Z906" s="415"/>
      <c r="AA906" s="415"/>
      <c r="AB906" s="415"/>
      <c r="AC906" s="415"/>
      <c r="AD906" s="415"/>
      <c r="AE906" s="415"/>
      <c r="AF906" s="415"/>
      <c r="AG906" s="415"/>
      <c r="AH906" s="415"/>
      <c r="AI906" s="415"/>
      <c r="AJ906" s="415"/>
      <c r="AK906" s="415"/>
      <c r="AL906" s="415"/>
      <c r="AM906" s="296">
        <f>SUM(Y906:AL906)</f>
        <v>0</v>
      </c>
    </row>
    <row r="907" spans="1:39" outlineLevel="1">
      <c r="A907" s="532"/>
      <c r="B907" s="294" t="s">
        <v>342</v>
      </c>
      <c r="C907" s="291" t="s">
        <v>163</v>
      </c>
      <c r="D907" s="295"/>
      <c r="E907" s="295"/>
      <c r="F907" s="295"/>
      <c r="G907" s="295"/>
      <c r="H907" s="295"/>
      <c r="I907" s="295"/>
      <c r="J907" s="295"/>
      <c r="K907" s="295"/>
      <c r="L907" s="295"/>
      <c r="M907" s="295"/>
      <c r="N907" s="295">
        <f>N906</f>
        <v>12</v>
      </c>
      <c r="O907" s="295"/>
      <c r="P907" s="295"/>
      <c r="Q907" s="295"/>
      <c r="R907" s="295"/>
      <c r="S907" s="295"/>
      <c r="T907" s="295"/>
      <c r="U907" s="295"/>
      <c r="V907" s="295"/>
      <c r="W907" s="295"/>
      <c r="X907" s="295"/>
      <c r="Y907" s="411">
        <f>Y906</f>
        <v>0</v>
      </c>
      <c r="Z907" s="411">
        <f t="shared" ref="Z907" si="2756">Z906</f>
        <v>0</v>
      </c>
      <c r="AA907" s="411">
        <f t="shared" ref="AA907" si="2757">AA906</f>
        <v>0</v>
      </c>
      <c r="AB907" s="411">
        <f t="shared" ref="AB907" si="2758">AB906</f>
        <v>0</v>
      </c>
      <c r="AC907" s="411">
        <f t="shared" ref="AC907" si="2759">AC906</f>
        <v>0</v>
      </c>
      <c r="AD907" s="411">
        <f t="shared" ref="AD907" si="2760">AD906</f>
        <v>0</v>
      </c>
      <c r="AE907" s="411">
        <f t="shared" ref="AE907" si="2761">AE906</f>
        <v>0</v>
      </c>
      <c r="AF907" s="411">
        <f t="shared" ref="AF907" si="2762">AF906</f>
        <v>0</v>
      </c>
      <c r="AG907" s="411">
        <f t="shared" ref="AG907" si="2763">AG906</f>
        <v>0</v>
      </c>
      <c r="AH907" s="411">
        <f t="shared" ref="AH907" si="2764">AH906</f>
        <v>0</v>
      </c>
      <c r="AI907" s="411">
        <f t="shared" ref="AI907" si="2765">AI906</f>
        <v>0</v>
      </c>
      <c r="AJ907" s="411">
        <f t="shared" ref="AJ907" si="2766">AJ906</f>
        <v>0</v>
      </c>
      <c r="AK907" s="411">
        <f t="shared" ref="AK907" si="2767">AK906</f>
        <v>0</v>
      </c>
      <c r="AL907" s="411">
        <f t="shared" ref="AL907" si="2768">AL906</f>
        <v>0</v>
      </c>
      <c r="AM907" s="306"/>
    </row>
    <row r="908" spans="1:39" outlineLevel="1">
      <c r="A908" s="532"/>
      <c r="B908" s="428"/>
      <c r="C908" s="291"/>
      <c r="D908" s="291"/>
      <c r="E908" s="291"/>
      <c r="F908" s="291"/>
      <c r="G908" s="291"/>
      <c r="H908" s="291"/>
      <c r="I908" s="291"/>
      <c r="J908" s="291"/>
      <c r="K908" s="291"/>
      <c r="L908" s="291"/>
      <c r="M908" s="291"/>
      <c r="N908" s="291"/>
      <c r="O908" s="291"/>
      <c r="P908" s="291"/>
      <c r="Q908" s="291"/>
      <c r="R908" s="291"/>
      <c r="S908" s="291"/>
      <c r="T908" s="291"/>
      <c r="U908" s="291"/>
      <c r="V908" s="291"/>
      <c r="W908" s="291"/>
      <c r="X908" s="291"/>
      <c r="Y908" s="412"/>
      <c r="Z908" s="425"/>
      <c r="AA908" s="425"/>
      <c r="AB908" s="425"/>
      <c r="AC908" s="425"/>
      <c r="AD908" s="425"/>
      <c r="AE908" s="425"/>
      <c r="AF908" s="425"/>
      <c r="AG908" s="425"/>
      <c r="AH908" s="425"/>
      <c r="AI908" s="425"/>
      <c r="AJ908" s="425"/>
      <c r="AK908" s="425"/>
      <c r="AL908" s="425"/>
      <c r="AM908" s="306"/>
    </row>
    <row r="909" spans="1:39" ht="45" outlineLevel="1">
      <c r="A909" s="532">
        <v>44</v>
      </c>
      <c r="B909" s="428" t="s">
        <v>136</v>
      </c>
      <c r="C909" s="291" t="s">
        <v>25</v>
      </c>
      <c r="D909" s="295"/>
      <c r="E909" s="295"/>
      <c r="F909" s="295"/>
      <c r="G909" s="295"/>
      <c r="H909" s="295"/>
      <c r="I909" s="295"/>
      <c r="J909" s="295"/>
      <c r="K909" s="295"/>
      <c r="L909" s="295"/>
      <c r="M909" s="295"/>
      <c r="N909" s="295">
        <v>12</v>
      </c>
      <c r="O909" s="295"/>
      <c r="P909" s="295"/>
      <c r="Q909" s="295"/>
      <c r="R909" s="295"/>
      <c r="S909" s="295"/>
      <c r="T909" s="295"/>
      <c r="U909" s="295"/>
      <c r="V909" s="295"/>
      <c r="W909" s="295"/>
      <c r="X909" s="295"/>
      <c r="Y909" s="426"/>
      <c r="Z909" s="415"/>
      <c r="AA909" s="415"/>
      <c r="AB909" s="415"/>
      <c r="AC909" s="415"/>
      <c r="AD909" s="415"/>
      <c r="AE909" s="415"/>
      <c r="AF909" s="415"/>
      <c r="AG909" s="415"/>
      <c r="AH909" s="415"/>
      <c r="AI909" s="415"/>
      <c r="AJ909" s="415"/>
      <c r="AK909" s="415"/>
      <c r="AL909" s="415"/>
      <c r="AM909" s="296">
        <f>SUM(Y909:AL909)</f>
        <v>0</v>
      </c>
    </row>
    <row r="910" spans="1:39" outlineLevel="1">
      <c r="A910" s="532"/>
      <c r="B910" s="294" t="s">
        <v>342</v>
      </c>
      <c r="C910" s="291" t="s">
        <v>163</v>
      </c>
      <c r="D910" s="295"/>
      <c r="E910" s="295"/>
      <c r="F910" s="295"/>
      <c r="G910" s="295"/>
      <c r="H910" s="295"/>
      <c r="I910" s="295"/>
      <c r="J910" s="295"/>
      <c r="K910" s="295"/>
      <c r="L910" s="295"/>
      <c r="M910" s="295"/>
      <c r="N910" s="295">
        <f>N909</f>
        <v>12</v>
      </c>
      <c r="O910" s="295"/>
      <c r="P910" s="295"/>
      <c r="Q910" s="295"/>
      <c r="R910" s="295"/>
      <c r="S910" s="295"/>
      <c r="T910" s="295"/>
      <c r="U910" s="295"/>
      <c r="V910" s="295"/>
      <c r="W910" s="295"/>
      <c r="X910" s="295"/>
      <c r="Y910" s="411">
        <f>Y909</f>
        <v>0</v>
      </c>
      <c r="Z910" s="411">
        <f t="shared" ref="Z910" si="2769">Z909</f>
        <v>0</v>
      </c>
      <c r="AA910" s="411">
        <f t="shared" ref="AA910" si="2770">AA909</f>
        <v>0</v>
      </c>
      <c r="AB910" s="411">
        <f t="shared" ref="AB910" si="2771">AB909</f>
        <v>0</v>
      </c>
      <c r="AC910" s="411">
        <f t="shared" ref="AC910" si="2772">AC909</f>
        <v>0</v>
      </c>
      <c r="AD910" s="411">
        <f t="shared" ref="AD910" si="2773">AD909</f>
        <v>0</v>
      </c>
      <c r="AE910" s="411">
        <f t="shared" ref="AE910" si="2774">AE909</f>
        <v>0</v>
      </c>
      <c r="AF910" s="411">
        <f t="shared" ref="AF910" si="2775">AF909</f>
        <v>0</v>
      </c>
      <c r="AG910" s="411">
        <f t="shared" ref="AG910" si="2776">AG909</f>
        <v>0</v>
      </c>
      <c r="AH910" s="411">
        <f t="shared" ref="AH910" si="2777">AH909</f>
        <v>0</v>
      </c>
      <c r="AI910" s="411">
        <f t="shared" ref="AI910" si="2778">AI909</f>
        <v>0</v>
      </c>
      <c r="AJ910" s="411">
        <f t="shared" ref="AJ910" si="2779">AJ909</f>
        <v>0</v>
      </c>
      <c r="AK910" s="411">
        <f t="shared" ref="AK910" si="2780">AK909</f>
        <v>0</v>
      </c>
      <c r="AL910" s="411">
        <f t="shared" ref="AL910" si="2781">AL909</f>
        <v>0</v>
      </c>
      <c r="AM910" s="306"/>
    </row>
    <row r="911" spans="1:39" outlineLevel="1">
      <c r="A911" s="532"/>
      <c r="B911" s="428"/>
      <c r="C911" s="291"/>
      <c r="D911" s="291"/>
      <c r="E911" s="291"/>
      <c r="F911" s="291"/>
      <c r="G911" s="291"/>
      <c r="H911" s="291"/>
      <c r="I911" s="291"/>
      <c r="J911" s="291"/>
      <c r="K911" s="291"/>
      <c r="L911" s="291"/>
      <c r="M911" s="291"/>
      <c r="N911" s="291"/>
      <c r="O911" s="291"/>
      <c r="P911" s="291"/>
      <c r="Q911" s="291"/>
      <c r="R911" s="291"/>
      <c r="S911" s="291"/>
      <c r="T911" s="291"/>
      <c r="U911" s="291"/>
      <c r="V911" s="291"/>
      <c r="W911" s="291"/>
      <c r="X911" s="291"/>
      <c r="Y911" s="412"/>
      <c r="Z911" s="425"/>
      <c r="AA911" s="425"/>
      <c r="AB911" s="425"/>
      <c r="AC911" s="425"/>
      <c r="AD911" s="425"/>
      <c r="AE911" s="425"/>
      <c r="AF911" s="425"/>
      <c r="AG911" s="425"/>
      <c r="AH911" s="425"/>
      <c r="AI911" s="425"/>
      <c r="AJ911" s="425"/>
      <c r="AK911" s="425"/>
      <c r="AL911" s="425"/>
      <c r="AM911" s="306"/>
    </row>
    <row r="912" spans="1:39" ht="30" outlineLevel="1">
      <c r="A912" s="532">
        <v>45</v>
      </c>
      <c r="B912" s="428" t="s">
        <v>137</v>
      </c>
      <c r="C912" s="291" t="s">
        <v>25</v>
      </c>
      <c r="D912" s="295"/>
      <c r="E912" s="295"/>
      <c r="F912" s="295"/>
      <c r="G912" s="295"/>
      <c r="H912" s="295"/>
      <c r="I912" s="295"/>
      <c r="J912" s="295"/>
      <c r="K912" s="295"/>
      <c r="L912" s="295"/>
      <c r="M912" s="295"/>
      <c r="N912" s="295">
        <v>12</v>
      </c>
      <c r="O912" s="295"/>
      <c r="P912" s="295"/>
      <c r="Q912" s="295"/>
      <c r="R912" s="295"/>
      <c r="S912" s="295"/>
      <c r="T912" s="295"/>
      <c r="U912" s="295"/>
      <c r="V912" s="295"/>
      <c r="W912" s="295"/>
      <c r="X912" s="295"/>
      <c r="Y912" s="426"/>
      <c r="Z912" s="415"/>
      <c r="AA912" s="415"/>
      <c r="AB912" s="415"/>
      <c r="AC912" s="415"/>
      <c r="AD912" s="415"/>
      <c r="AE912" s="415"/>
      <c r="AF912" s="415"/>
      <c r="AG912" s="415"/>
      <c r="AH912" s="415"/>
      <c r="AI912" s="415"/>
      <c r="AJ912" s="415"/>
      <c r="AK912" s="415"/>
      <c r="AL912" s="415"/>
      <c r="AM912" s="296">
        <f>SUM(Y912:AL912)</f>
        <v>0</v>
      </c>
    </row>
    <row r="913" spans="1:39" outlineLevel="1">
      <c r="A913" s="532"/>
      <c r="B913" s="294" t="s">
        <v>342</v>
      </c>
      <c r="C913" s="291" t="s">
        <v>163</v>
      </c>
      <c r="D913" s="295"/>
      <c r="E913" s="295"/>
      <c r="F913" s="295"/>
      <c r="G913" s="295"/>
      <c r="H913" s="295"/>
      <c r="I913" s="295"/>
      <c r="J913" s="295"/>
      <c r="K913" s="295"/>
      <c r="L913" s="295"/>
      <c r="M913" s="295"/>
      <c r="N913" s="295">
        <f>N912</f>
        <v>12</v>
      </c>
      <c r="O913" s="295"/>
      <c r="P913" s="295"/>
      <c r="Q913" s="295"/>
      <c r="R913" s="295"/>
      <c r="S913" s="295"/>
      <c r="T913" s="295"/>
      <c r="U913" s="295"/>
      <c r="V913" s="295"/>
      <c r="W913" s="295"/>
      <c r="X913" s="295"/>
      <c r="Y913" s="411">
        <f>Y912</f>
        <v>0</v>
      </c>
      <c r="Z913" s="411">
        <f t="shared" ref="Z913" si="2782">Z912</f>
        <v>0</v>
      </c>
      <c r="AA913" s="411">
        <f t="shared" ref="AA913" si="2783">AA912</f>
        <v>0</v>
      </c>
      <c r="AB913" s="411">
        <f t="shared" ref="AB913" si="2784">AB912</f>
        <v>0</v>
      </c>
      <c r="AC913" s="411">
        <f t="shared" ref="AC913" si="2785">AC912</f>
        <v>0</v>
      </c>
      <c r="AD913" s="411">
        <f t="shared" ref="AD913" si="2786">AD912</f>
        <v>0</v>
      </c>
      <c r="AE913" s="411">
        <f t="shared" ref="AE913" si="2787">AE912</f>
        <v>0</v>
      </c>
      <c r="AF913" s="411">
        <f t="shared" ref="AF913" si="2788">AF912</f>
        <v>0</v>
      </c>
      <c r="AG913" s="411">
        <f t="shared" ref="AG913" si="2789">AG912</f>
        <v>0</v>
      </c>
      <c r="AH913" s="411">
        <f t="shared" ref="AH913" si="2790">AH912</f>
        <v>0</v>
      </c>
      <c r="AI913" s="411">
        <f t="shared" ref="AI913" si="2791">AI912</f>
        <v>0</v>
      </c>
      <c r="AJ913" s="411">
        <f t="shared" ref="AJ913" si="2792">AJ912</f>
        <v>0</v>
      </c>
      <c r="AK913" s="411">
        <f t="shared" ref="AK913" si="2793">AK912</f>
        <v>0</v>
      </c>
      <c r="AL913" s="411">
        <f t="shared" ref="AL913" si="2794">AL912</f>
        <v>0</v>
      </c>
      <c r="AM913" s="306"/>
    </row>
    <row r="914" spans="1:39" outlineLevel="1">
      <c r="A914" s="532"/>
      <c r="B914" s="428"/>
      <c r="C914" s="291"/>
      <c r="D914" s="291"/>
      <c r="E914" s="291"/>
      <c r="F914" s="291"/>
      <c r="G914" s="291"/>
      <c r="H914" s="291"/>
      <c r="I914" s="291"/>
      <c r="J914" s="291"/>
      <c r="K914" s="291"/>
      <c r="L914" s="291"/>
      <c r="M914" s="291"/>
      <c r="N914" s="291"/>
      <c r="O914" s="291"/>
      <c r="P914" s="291"/>
      <c r="Q914" s="291"/>
      <c r="R914" s="291"/>
      <c r="S914" s="291"/>
      <c r="T914" s="291"/>
      <c r="U914" s="291"/>
      <c r="V914" s="291"/>
      <c r="W914" s="291"/>
      <c r="X914" s="291"/>
      <c r="Y914" s="412"/>
      <c r="Z914" s="425"/>
      <c r="AA914" s="425"/>
      <c r="AB914" s="425"/>
      <c r="AC914" s="425"/>
      <c r="AD914" s="425"/>
      <c r="AE914" s="425"/>
      <c r="AF914" s="425"/>
      <c r="AG914" s="425"/>
      <c r="AH914" s="425"/>
      <c r="AI914" s="425"/>
      <c r="AJ914" s="425"/>
      <c r="AK914" s="425"/>
      <c r="AL914" s="425"/>
      <c r="AM914" s="306"/>
    </row>
    <row r="915" spans="1:39" ht="30" outlineLevel="1">
      <c r="A915" s="532">
        <v>46</v>
      </c>
      <c r="B915" s="428" t="s">
        <v>138</v>
      </c>
      <c r="C915" s="291" t="s">
        <v>25</v>
      </c>
      <c r="D915" s="295"/>
      <c r="E915" s="295"/>
      <c r="F915" s="295"/>
      <c r="G915" s="295"/>
      <c r="H915" s="295"/>
      <c r="I915" s="295"/>
      <c r="J915" s="295"/>
      <c r="K915" s="295"/>
      <c r="L915" s="295"/>
      <c r="M915" s="295"/>
      <c r="N915" s="295">
        <v>12</v>
      </c>
      <c r="O915" s="295"/>
      <c r="P915" s="295"/>
      <c r="Q915" s="295"/>
      <c r="R915" s="295"/>
      <c r="S915" s="295"/>
      <c r="T915" s="295"/>
      <c r="U915" s="295"/>
      <c r="V915" s="295"/>
      <c r="W915" s="295"/>
      <c r="X915" s="295"/>
      <c r="Y915" s="426"/>
      <c r="Z915" s="415"/>
      <c r="AA915" s="415"/>
      <c r="AB915" s="415"/>
      <c r="AC915" s="415"/>
      <c r="AD915" s="415"/>
      <c r="AE915" s="415"/>
      <c r="AF915" s="415"/>
      <c r="AG915" s="415"/>
      <c r="AH915" s="415"/>
      <c r="AI915" s="415"/>
      <c r="AJ915" s="415"/>
      <c r="AK915" s="415"/>
      <c r="AL915" s="415"/>
      <c r="AM915" s="296">
        <f>SUM(Y915:AL915)</f>
        <v>0</v>
      </c>
    </row>
    <row r="916" spans="1:39" outlineLevel="1">
      <c r="A916" s="532"/>
      <c r="B916" s="294" t="s">
        <v>342</v>
      </c>
      <c r="C916" s="291" t="s">
        <v>163</v>
      </c>
      <c r="D916" s="295"/>
      <c r="E916" s="295"/>
      <c r="F916" s="295"/>
      <c r="G916" s="295"/>
      <c r="H916" s="295"/>
      <c r="I916" s="295"/>
      <c r="J916" s="295"/>
      <c r="K916" s="295"/>
      <c r="L916" s="295"/>
      <c r="M916" s="295"/>
      <c r="N916" s="295">
        <f>N915</f>
        <v>12</v>
      </c>
      <c r="O916" s="295"/>
      <c r="P916" s="295"/>
      <c r="Q916" s="295"/>
      <c r="R916" s="295"/>
      <c r="S916" s="295"/>
      <c r="T916" s="295"/>
      <c r="U916" s="295"/>
      <c r="V916" s="295"/>
      <c r="W916" s="295"/>
      <c r="X916" s="295"/>
      <c r="Y916" s="411">
        <f>Y915</f>
        <v>0</v>
      </c>
      <c r="Z916" s="411">
        <f t="shared" ref="Z916" si="2795">Z915</f>
        <v>0</v>
      </c>
      <c r="AA916" s="411">
        <f t="shared" ref="AA916" si="2796">AA915</f>
        <v>0</v>
      </c>
      <c r="AB916" s="411">
        <f t="shared" ref="AB916" si="2797">AB915</f>
        <v>0</v>
      </c>
      <c r="AC916" s="411">
        <f t="shared" ref="AC916" si="2798">AC915</f>
        <v>0</v>
      </c>
      <c r="AD916" s="411">
        <f t="shared" ref="AD916" si="2799">AD915</f>
        <v>0</v>
      </c>
      <c r="AE916" s="411">
        <f t="shared" ref="AE916" si="2800">AE915</f>
        <v>0</v>
      </c>
      <c r="AF916" s="411">
        <f t="shared" ref="AF916" si="2801">AF915</f>
        <v>0</v>
      </c>
      <c r="AG916" s="411">
        <f t="shared" ref="AG916" si="2802">AG915</f>
        <v>0</v>
      </c>
      <c r="AH916" s="411">
        <f t="shared" ref="AH916" si="2803">AH915</f>
        <v>0</v>
      </c>
      <c r="AI916" s="411">
        <f t="shared" ref="AI916" si="2804">AI915</f>
        <v>0</v>
      </c>
      <c r="AJ916" s="411">
        <f t="shared" ref="AJ916" si="2805">AJ915</f>
        <v>0</v>
      </c>
      <c r="AK916" s="411">
        <f t="shared" ref="AK916" si="2806">AK915</f>
        <v>0</v>
      </c>
      <c r="AL916" s="411">
        <f t="shared" ref="AL916" si="2807">AL915</f>
        <v>0</v>
      </c>
      <c r="AM916" s="306"/>
    </row>
    <row r="917" spans="1:39" outlineLevel="1">
      <c r="A917" s="532"/>
      <c r="B917" s="428"/>
      <c r="C917" s="291"/>
      <c r="D917" s="291"/>
      <c r="E917" s="291"/>
      <c r="F917" s="291"/>
      <c r="G917" s="291"/>
      <c r="H917" s="291"/>
      <c r="I917" s="291"/>
      <c r="J917" s="291"/>
      <c r="K917" s="291"/>
      <c r="L917" s="291"/>
      <c r="M917" s="291"/>
      <c r="N917" s="291"/>
      <c r="O917" s="291"/>
      <c r="P917" s="291"/>
      <c r="Q917" s="291"/>
      <c r="R917" s="291"/>
      <c r="S917" s="291"/>
      <c r="T917" s="291"/>
      <c r="U917" s="291"/>
      <c r="V917" s="291"/>
      <c r="W917" s="291"/>
      <c r="X917" s="291"/>
      <c r="Y917" s="412"/>
      <c r="Z917" s="425"/>
      <c r="AA917" s="425"/>
      <c r="AB917" s="425"/>
      <c r="AC917" s="425"/>
      <c r="AD917" s="425"/>
      <c r="AE917" s="425"/>
      <c r="AF917" s="425"/>
      <c r="AG917" s="425"/>
      <c r="AH917" s="425"/>
      <c r="AI917" s="425"/>
      <c r="AJ917" s="425"/>
      <c r="AK917" s="425"/>
      <c r="AL917" s="425"/>
      <c r="AM917" s="306"/>
    </row>
    <row r="918" spans="1:39" ht="30" outlineLevel="1">
      <c r="A918" s="532">
        <v>47</v>
      </c>
      <c r="B918" s="428" t="s">
        <v>139</v>
      </c>
      <c r="C918" s="291" t="s">
        <v>25</v>
      </c>
      <c r="D918" s="295"/>
      <c r="E918" s="295"/>
      <c r="F918" s="295"/>
      <c r="G918" s="295"/>
      <c r="H918" s="295"/>
      <c r="I918" s="295"/>
      <c r="J918" s="295"/>
      <c r="K918" s="295"/>
      <c r="L918" s="295"/>
      <c r="M918" s="295"/>
      <c r="N918" s="295">
        <v>12</v>
      </c>
      <c r="O918" s="295"/>
      <c r="P918" s="295"/>
      <c r="Q918" s="295"/>
      <c r="R918" s="295"/>
      <c r="S918" s="295"/>
      <c r="T918" s="295"/>
      <c r="U918" s="295"/>
      <c r="V918" s="295"/>
      <c r="W918" s="295"/>
      <c r="X918" s="295"/>
      <c r="Y918" s="426"/>
      <c r="Z918" s="415"/>
      <c r="AA918" s="415"/>
      <c r="AB918" s="415"/>
      <c r="AC918" s="415"/>
      <c r="AD918" s="415"/>
      <c r="AE918" s="415"/>
      <c r="AF918" s="415"/>
      <c r="AG918" s="415"/>
      <c r="AH918" s="415"/>
      <c r="AI918" s="415"/>
      <c r="AJ918" s="415"/>
      <c r="AK918" s="415"/>
      <c r="AL918" s="415"/>
      <c r="AM918" s="296">
        <f>SUM(Y918:AL918)</f>
        <v>0</v>
      </c>
    </row>
    <row r="919" spans="1:39" outlineLevel="1">
      <c r="A919" s="532"/>
      <c r="B919" s="294" t="s">
        <v>342</v>
      </c>
      <c r="C919" s="291" t="s">
        <v>163</v>
      </c>
      <c r="D919" s="295"/>
      <c r="E919" s="295"/>
      <c r="F919" s="295"/>
      <c r="G919" s="295"/>
      <c r="H919" s="295"/>
      <c r="I919" s="295"/>
      <c r="J919" s="295"/>
      <c r="K919" s="295"/>
      <c r="L919" s="295"/>
      <c r="M919" s="295"/>
      <c r="N919" s="295">
        <f>N918</f>
        <v>12</v>
      </c>
      <c r="O919" s="295"/>
      <c r="P919" s="295"/>
      <c r="Q919" s="295"/>
      <c r="R919" s="295"/>
      <c r="S919" s="295"/>
      <c r="T919" s="295"/>
      <c r="U919" s="295"/>
      <c r="V919" s="295"/>
      <c r="W919" s="295"/>
      <c r="X919" s="295"/>
      <c r="Y919" s="411">
        <f>Y918</f>
        <v>0</v>
      </c>
      <c r="Z919" s="411">
        <f t="shared" ref="Z919" si="2808">Z918</f>
        <v>0</v>
      </c>
      <c r="AA919" s="411">
        <f t="shared" ref="AA919" si="2809">AA918</f>
        <v>0</v>
      </c>
      <c r="AB919" s="411">
        <f t="shared" ref="AB919" si="2810">AB918</f>
        <v>0</v>
      </c>
      <c r="AC919" s="411">
        <f t="shared" ref="AC919" si="2811">AC918</f>
        <v>0</v>
      </c>
      <c r="AD919" s="411">
        <f t="shared" ref="AD919" si="2812">AD918</f>
        <v>0</v>
      </c>
      <c r="AE919" s="411">
        <f t="shared" ref="AE919" si="2813">AE918</f>
        <v>0</v>
      </c>
      <c r="AF919" s="411">
        <f t="shared" ref="AF919" si="2814">AF918</f>
        <v>0</v>
      </c>
      <c r="AG919" s="411">
        <f t="shared" ref="AG919" si="2815">AG918</f>
        <v>0</v>
      </c>
      <c r="AH919" s="411">
        <f t="shared" ref="AH919" si="2816">AH918</f>
        <v>0</v>
      </c>
      <c r="AI919" s="411">
        <f t="shared" ref="AI919" si="2817">AI918</f>
        <v>0</v>
      </c>
      <c r="AJ919" s="411">
        <f t="shared" ref="AJ919" si="2818">AJ918</f>
        <v>0</v>
      </c>
      <c r="AK919" s="411">
        <f t="shared" ref="AK919" si="2819">AK918</f>
        <v>0</v>
      </c>
      <c r="AL919" s="411">
        <f t="shared" ref="AL919" si="2820">AL918</f>
        <v>0</v>
      </c>
      <c r="AM919" s="306"/>
    </row>
    <row r="920" spans="1:39" outlineLevel="1">
      <c r="A920" s="532"/>
      <c r="B920" s="428"/>
      <c r="C920" s="291"/>
      <c r="D920" s="291"/>
      <c r="E920" s="291"/>
      <c r="F920" s="291"/>
      <c r="G920" s="291"/>
      <c r="H920" s="291"/>
      <c r="I920" s="291"/>
      <c r="J920" s="291"/>
      <c r="K920" s="291"/>
      <c r="L920" s="291"/>
      <c r="M920" s="291"/>
      <c r="N920" s="291"/>
      <c r="O920" s="291"/>
      <c r="P920" s="291"/>
      <c r="Q920" s="291"/>
      <c r="R920" s="291"/>
      <c r="S920" s="291"/>
      <c r="T920" s="291"/>
      <c r="U920" s="291"/>
      <c r="V920" s="291"/>
      <c r="W920" s="291"/>
      <c r="X920" s="291"/>
      <c r="Y920" s="412"/>
      <c r="Z920" s="425"/>
      <c r="AA920" s="425"/>
      <c r="AB920" s="425"/>
      <c r="AC920" s="425"/>
      <c r="AD920" s="425"/>
      <c r="AE920" s="425"/>
      <c r="AF920" s="425"/>
      <c r="AG920" s="425"/>
      <c r="AH920" s="425"/>
      <c r="AI920" s="425"/>
      <c r="AJ920" s="425"/>
      <c r="AK920" s="425"/>
      <c r="AL920" s="425"/>
      <c r="AM920" s="306"/>
    </row>
    <row r="921" spans="1:39" ht="45" outlineLevel="1">
      <c r="A921" s="532">
        <v>48</v>
      </c>
      <c r="B921" s="428" t="s">
        <v>140</v>
      </c>
      <c r="C921" s="291" t="s">
        <v>25</v>
      </c>
      <c r="D921" s="295"/>
      <c r="E921" s="295"/>
      <c r="F921" s="295"/>
      <c r="G921" s="295"/>
      <c r="H921" s="295"/>
      <c r="I921" s="295"/>
      <c r="J921" s="295"/>
      <c r="K921" s="295"/>
      <c r="L921" s="295"/>
      <c r="M921" s="295"/>
      <c r="N921" s="295">
        <v>12</v>
      </c>
      <c r="O921" s="295"/>
      <c r="P921" s="295"/>
      <c r="Q921" s="295"/>
      <c r="R921" s="295"/>
      <c r="S921" s="295"/>
      <c r="T921" s="295"/>
      <c r="U921" s="295"/>
      <c r="V921" s="295"/>
      <c r="W921" s="295"/>
      <c r="X921" s="295"/>
      <c r="Y921" s="426"/>
      <c r="Z921" s="415"/>
      <c r="AA921" s="415"/>
      <c r="AB921" s="415"/>
      <c r="AC921" s="415"/>
      <c r="AD921" s="415"/>
      <c r="AE921" s="415"/>
      <c r="AF921" s="415"/>
      <c r="AG921" s="415"/>
      <c r="AH921" s="415"/>
      <c r="AI921" s="415"/>
      <c r="AJ921" s="415"/>
      <c r="AK921" s="415"/>
      <c r="AL921" s="415"/>
      <c r="AM921" s="296">
        <f>SUM(Y921:AL921)</f>
        <v>0</v>
      </c>
    </row>
    <row r="922" spans="1:39" outlineLevel="1">
      <c r="A922" s="532"/>
      <c r="B922" s="294" t="s">
        <v>342</v>
      </c>
      <c r="C922" s="291" t="s">
        <v>163</v>
      </c>
      <c r="D922" s="295"/>
      <c r="E922" s="295"/>
      <c r="F922" s="295"/>
      <c r="G922" s="295"/>
      <c r="H922" s="295"/>
      <c r="I922" s="295"/>
      <c r="J922" s="295"/>
      <c r="K922" s="295"/>
      <c r="L922" s="295"/>
      <c r="M922" s="295"/>
      <c r="N922" s="295">
        <f>N921</f>
        <v>12</v>
      </c>
      <c r="O922" s="295"/>
      <c r="P922" s="295"/>
      <c r="Q922" s="295"/>
      <c r="R922" s="295"/>
      <c r="S922" s="295"/>
      <c r="T922" s="295"/>
      <c r="U922" s="295"/>
      <c r="V922" s="295"/>
      <c r="W922" s="295"/>
      <c r="X922" s="295"/>
      <c r="Y922" s="411">
        <f>Y921</f>
        <v>0</v>
      </c>
      <c r="Z922" s="411">
        <f t="shared" ref="Z922" si="2821">Z921</f>
        <v>0</v>
      </c>
      <c r="AA922" s="411">
        <f t="shared" ref="AA922" si="2822">AA921</f>
        <v>0</v>
      </c>
      <c r="AB922" s="411">
        <f t="shared" ref="AB922" si="2823">AB921</f>
        <v>0</v>
      </c>
      <c r="AC922" s="411">
        <f t="shared" ref="AC922" si="2824">AC921</f>
        <v>0</v>
      </c>
      <c r="AD922" s="411">
        <f t="shared" ref="AD922" si="2825">AD921</f>
        <v>0</v>
      </c>
      <c r="AE922" s="411">
        <f t="shared" ref="AE922" si="2826">AE921</f>
        <v>0</v>
      </c>
      <c r="AF922" s="411">
        <f t="shared" ref="AF922" si="2827">AF921</f>
        <v>0</v>
      </c>
      <c r="AG922" s="411">
        <f t="shared" ref="AG922" si="2828">AG921</f>
        <v>0</v>
      </c>
      <c r="AH922" s="411">
        <f t="shared" ref="AH922" si="2829">AH921</f>
        <v>0</v>
      </c>
      <c r="AI922" s="411">
        <f t="shared" ref="AI922" si="2830">AI921</f>
        <v>0</v>
      </c>
      <c r="AJ922" s="411">
        <f t="shared" ref="AJ922" si="2831">AJ921</f>
        <v>0</v>
      </c>
      <c r="AK922" s="411">
        <f t="shared" ref="AK922" si="2832">AK921</f>
        <v>0</v>
      </c>
      <c r="AL922" s="411">
        <f t="shared" ref="AL922" si="2833">AL921</f>
        <v>0</v>
      </c>
      <c r="AM922" s="306"/>
    </row>
    <row r="923" spans="1:39" outlineLevel="1">
      <c r="A923" s="532"/>
      <c r="B923" s="428"/>
      <c r="C923" s="291"/>
      <c r="D923" s="291"/>
      <c r="E923" s="291"/>
      <c r="F923" s="291"/>
      <c r="G923" s="291"/>
      <c r="H923" s="291"/>
      <c r="I923" s="291"/>
      <c r="J923" s="291"/>
      <c r="K923" s="291"/>
      <c r="L923" s="291"/>
      <c r="M923" s="291"/>
      <c r="N923" s="291"/>
      <c r="O923" s="291"/>
      <c r="P923" s="291"/>
      <c r="Q923" s="291"/>
      <c r="R923" s="291"/>
      <c r="S923" s="291"/>
      <c r="T923" s="291"/>
      <c r="U923" s="291"/>
      <c r="V923" s="291"/>
      <c r="W923" s="291"/>
      <c r="X923" s="291"/>
      <c r="Y923" s="412"/>
      <c r="Z923" s="425"/>
      <c r="AA923" s="425"/>
      <c r="AB923" s="425"/>
      <c r="AC923" s="425"/>
      <c r="AD923" s="425"/>
      <c r="AE923" s="425"/>
      <c r="AF923" s="425"/>
      <c r="AG923" s="425"/>
      <c r="AH923" s="425"/>
      <c r="AI923" s="425"/>
      <c r="AJ923" s="425"/>
      <c r="AK923" s="425"/>
      <c r="AL923" s="425"/>
      <c r="AM923" s="306"/>
    </row>
    <row r="924" spans="1:39" ht="30" outlineLevel="1">
      <c r="A924" s="532">
        <v>49</v>
      </c>
      <c r="B924" s="428" t="s">
        <v>141</v>
      </c>
      <c r="C924" s="291" t="s">
        <v>25</v>
      </c>
      <c r="D924" s="295"/>
      <c r="E924" s="295"/>
      <c r="F924" s="295"/>
      <c r="G924" s="295"/>
      <c r="H924" s="295"/>
      <c r="I924" s="295"/>
      <c r="J924" s="295"/>
      <c r="K924" s="295"/>
      <c r="L924" s="295"/>
      <c r="M924" s="295"/>
      <c r="N924" s="295">
        <v>12</v>
      </c>
      <c r="O924" s="295"/>
      <c r="P924" s="295"/>
      <c r="Q924" s="295"/>
      <c r="R924" s="295"/>
      <c r="S924" s="295"/>
      <c r="T924" s="295"/>
      <c r="U924" s="295"/>
      <c r="V924" s="295"/>
      <c r="W924" s="295"/>
      <c r="X924" s="295"/>
      <c r="Y924" s="426"/>
      <c r="Z924" s="415"/>
      <c r="AA924" s="415"/>
      <c r="AB924" s="415"/>
      <c r="AC924" s="415"/>
      <c r="AD924" s="415"/>
      <c r="AE924" s="415"/>
      <c r="AF924" s="415"/>
      <c r="AG924" s="415"/>
      <c r="AH924" s="415"/>
      <c r="AI924" s="415"/>
      <c r="AJ924" s="415"/>
      <c r="AK924" s="415"/>
      <c r="AL924" s="415"/>
      <c r="AM924" s="296">
        <f>SUM(Y924:AL924)</f>
        <v>0</v>
      </c>
    </row>
    <row r="925" spans="1:39" outlineLevel="1">
      <c r="A925" s="532"/>
      <c r="B925" s="294" t="s">
        <v>342</v>
      </c>
      <c r="C925" s="291" t="s">
        <v>163</v>
      </c>
      <c r="D925" s="295"/>
      <c r="E925" s="295"/>
      <c r="F925" s="295"/>
      <c r="G925" s="295"/>
      <c r="H925" s="295"/>
      <c r="I925" s="295"/>
      <c r="J925" s="295"/>
      <c r="K925" s="295"/>
      <c r="L925" s="295"/>
      <c r="M925" s="295"/>
      <c r="N925" s="295">
        <f>N924</f>
        <v>12</v>
      </c>
      <c r="O925" s="295"/>
      <c r="P925" s="295"/>
      <c r="Q925" s="295"/>
      <c r="R925" s="295"/>
      <c r="S925" s="295"/>
      <c r="T925" s="295"/>
      <c r="U925" s="295"/>
      <c r="V925" s="295"/>
      <c r="W925" s="295"/>
      <c r="X925" s="295"/>
      <c r="Y925" s="411">
        <f>Y924</f>
        <v>0</v>
      </c>
      <c r="Z925" s="411">
        <f t="shared" ref="Z925" si="2834">Z924</f>
        <v>0</v>
      </c>
      <c r="AA925" s="411">
        <f t="shared" ref="AA925" si="2835">AA924</f>
        <v>0</v>
      </c>
      <c r="AB925" s="411">
        <f t="shared" ref="AB925" si="2836">AB924</f>
        <v>0</v>
      </c>
      <c r="AC925" s="411">
        <f t="shared" ref="AC925" si="2837">AC924</f>
        <v>0</v>
      </c>
      <c r="AD925" s="411">
        <f t="shared" ref="AD925" si="2838">AD924</f>
        <v>0</v>
      </c>
      <c r="AE925" s="411">
        <f t="shared" ref="AE925" si="2839">AE924</f>
        <v>0</v>
      </c>
      <c r="AF925" s="411">
        <f t="shared" ref="AF925" si="2840">AF924</f>
        <v>0</v>
      </c>
      <c r="AG925" s="411">
        <f t="shared" ref="AG925" si="2841">AG924</f>
        <v>0</v>
      </c>
      <c r="AH925" s="411">
        <f t="shared" ref="AH925" si="2842">AH924</f>
        <v>0</v>
      </c>
      <c r="AI925" s="411">
        <f t="shared" ref="AI925" si="2843">AI924</f>
        <v>0</v>
      </c>
      <c r="AJ925" s="411">
        <f t="shared" ref="AJ925" si="2844">AJ924</f>
        <v>0</v>
      </c>
      <c r="AK925" s="411">
        <f t="shared" ref="AK925" si="2845">AK924</f>
        <v>0</v>
      </c>
      <c r="AL925" s="411">
        <f t="shared" ref="AL925" si="2846">AL924</f>
        <v>0</v>
      </c>
      <c r="AM925" s="306"/>
    </row>
    <row r="926" spans="1:39" outlineLevel="1">
      <c r="A926" s="532"/>
      <c r="B926" s="294"/>
      <c r="C926" s="305"/>
      <c r="D926" s="291"/>
      <c r="E926" s="291"/>
      <c r="F926" s="291"/>
      <c r="G926" s="291"/>
      <c r="H926" s="291"/>
      <c r="I926" s="291"/>
      <c r="J926" s="291"/>
      <c r="K926" s="291"/>
      <c r="L926" s="291"/>
      <c r="M926" s="291"/>
      <c r="N926" s="291"/>
      <c r="O926" s="291"/>
      <c r="P926" s="291"/>
      <c r="Q926" s="291"/>
      <c r="R926" s="291"/>
      <c r="S926" s="291"/>
      <c r="T926" s="291"/>
      <c r="U926" s="291"/>
      <c r="V926" s="291"/>
      <c r="W926" s="291"/>
      <c r="X926" s="291"/>
      <c r="Y926" s="301"/>
      <c r="Z926" s="301"/>
      <c r="AA926" s="301"/>
      <c r="AB926" s="301"/>
      <c r="AC926" s="301"/>
      <c r="AD926" s="301"/>
      <c r="AE926" s="301"/>
      <c r="AF926" s="301"/>
      <c r="AG926" s="301"/>
      <c r="AH926" s="301"/>
      <c r="AI926" s="301"/>
      <c r="AJ926" s="301"/>
      <c r="AK926" s="301"/>
      <c r="AL926" s="301"/>
      <c r="AM926" s="306"/>
    </row>
    <row r="927" spans="1:39" ht="15.75">
      <c r="B927" s="327" t="s">
        <v>328</v>
      </c>
      <c r="C927" s="329"/>
      <c r="D927" s="329">
        <f>SUM(D770:D925)</f>
        <v>166416</v>
      </c>
      <c r="E927" s="329"/>
      <c r="F927" s="329"/>
      <c r="G927" s="329"/>
      <c r="H927" s="329"/>
      <c r="I927" s="329"/>
      <c r="J927" s="329"/>
      <c r="K927" s="329"/>
      <c r="L927" s="329"/>
      <c r="M927" s="329"/>
      <c r="N927" s="329"/>
      <c r="O927" s="329">
        <f>SUM(O770:O925)</f>
        <v>25.717622904624307</v>
      </c>
      <c r="P927" s="329"/>
      <c r="Q927" s="329"/>
      <c r="R927" s="329"/>
      <c r="S927" s="329"/>
      <c r="T927" s="329"/>
      <c r="U927" s="329"/>
      <c r="V927" s="329"/>
      <c r="W927" s="329"/>
      <c r="X927" s="329"/>
      <c r="Y927" s="329">
        <f>IF(Y768="kWh",SUMPRODUCT(D770:D925,Y770:Y925))</f>
        <v>2520</v>
      </c>
      <c r="Z927" s="329">
        <f>IF(Z768="kWh",SUMPRODUCT(D770:D925,Z770:Z925))</f>
        <v>117178</v>
      </c>
      <c r="AA927" s="329">
        <f>IF(AA768="kw",SUMPRODUCT(N770:N925,O770:O925,AA770:AA925),SUMPRODUCT(D770:D925,AA770:AA925))</f>
        <v>60.808992112742025</v>
      </c>
      <c r="AB927" s="329">
        <f>IF(AB768="kw",SUMPRODUCT(N770:N925,O770:O925,AB770:AB925),SUMPRODUCT(D770:D925,AB770:AB925))</f>
        <v>0</v>
      </c>
      <c r="AC927" s="329">
        <f>IF(AC768="kw",SUMPRODUCT(N770:N925,O770:O925,AC770:AC925),SUMPRODUCT(D770:D925,AC770:AC925))</f>
        <v>0</v>
      </c>
      <c r="AD927" s="329">
        <f>IF(AD768="kw",SUMPRODUCT(N770:N925,O770:O925,AD770:AD925),SUMPRODUCT(D770:D925,AD770:AD925))</f>
        <v>0</v>
      </c>
      <c r="AE927" s="329">
        <f>IF(AE768="kw",SUMPRODUCT(N770:N925,O770:O925,AE770:AE925),SUMPRODUCT(D770:D925,AE770:AE925))</f>
        <v>0</v>
      </c>
      <c r="AF927" s="329">
        <f>IF(AF768="kw",SUMPRODUCT(N770:N925,O770:O925,AF770:AF925),SUMPRODUCT(D770:D925,AF770:AF925))</f>
        <v>0</v>
      </c>
      <c r="AG927" s="329">
        <f>IF(AG768="kw",SUMPRODUCT(N770:N925,O770:O925,AG770:AG925),SUMPRODUCT(D770:D925,AG770:AG925))</f>
        <v>0</v>
      </c>
      <c r="AH927" s="329">
        <f>IF(AH768="kw",SUMPRODUCT(N770:N925,O770:O925,AH770:AH925),SUMPRODUCT(D770:D925,AH770:AH925))</f>
        <v>0</v>
      </c>
      <c r="AI927" s="329">
        <f>IF(AI768="kw",SUMPRODUCT(N770:N925,O770:O925,AI770:AI925),SUMPRODUCT(D770:D925,AI770:AI925))</f>
        <v>0</v>
      </c>
      <c r="AJ927" s="329">
        <f>IF(AJ768="kw",SUMPRODUCT(N770:N925,O770:O925,AJ770:AJ925),SUMPRODUCT(D770:D925,AJ770:AJ925))</f>
        <v>0</v>
      </c>
      <c r="AK927" s="329">
        <f>IF(AK768="kw",SUMPRODUCT(N770:N925,O770:O925,AK770:AK925),SUMPRODUCT(D770:D925,AK770:AK925))</f>
        <v>0</v>
      </c>
      <c r="AL927" s="329">
        <f>IF(AL768="kw",SUMPRODUCT(N770:N925,O770:O925,AL770:AL925),SUMPRODUCT(D770:D925,AL770:AL925))</f>
        <v>0</v>
      </c>
      <c r="AM927" s="330"/>
    </row>
    <row r="928" spans="1:39" ht="15.75">
      <c r="B928" s="391" t="s">
        <v>329</v>
      </c>
      <c r="C928" s="392"/>
      <c r="D928" s="392"/>
      <c r="E928" s="392"/>
      <c r="F928" s="392"/>
      <c r="G928" s="392"/>
      <c r="H928" s="392"/>
      <c r="I928" s="392"/>
      <c r="J928" s="392"/>
      <c r="K928" s="392"/>
      <c r="L928" s="392"/>
      <c r="M928" s="392"/>
      <c r="N928" s="392"/>
      <c r="O928" s="392"/>
      <c r="P928" s="392"/>
      <c r="Q928" s="392"/>
      <c r="R928" s="392"/>
      <c r="S928" s="392"/>
      <c r="T928" s="392"/>
      <c r="U928" s="392"/>
      <c r="V928" s="392"/>
      <c r="W928" s="392"/>
      <c r="X928" s="392"/>
      <c r="Y928" s="392">
        <f>HLOOKUP(Y584,'2. LRAMVA Threshold'!$B$42:$Q$53,11,FALSE)</f>
        <v>1122360</v>
      </c>
      <c r="Z928" s="392">
        <f>HLOOKUP(Z584,'2. LRAMVA Threshold'!$B$42:$Q$53,11,FALSE)</f>
        <v>374120</v>
      </c>
      <c r="AA928" s="392">
        <f>HLOOKUP(AA584,'2. LRAMVA Threshold'!$B$42:$Q$53,11,FALSE)</f>
        <v>1002</v>
      </c>
      <c r="AB928" s="392">
        <f>HLOOKUP(AB584,'2. LRAMVA Threshold'!$B$42:$Q$53,11,FALSE)</f>
        <v>0</v>
      </c>
      <c r="AC928" s="392">
        <f>HLOOKUP(AC584,'2. LRAMVA Threshold'!$B$42:$Q$53,11,FALSE)</f>
        <v>0</v>
      </c>
      <c r="AD928" s="392">
        <f>HLOOKUP(AD584,'2. LRAMVA Threshold'!$B$42:$Q$53,11,FALSE)</f>
        <v>0</v>
      </c>
      <c r="AE928" s="392">
        <f>HLOOKUP(AE584,'2. LRAMVA Threshold'!$B$42:$Q$53,11,FALSE)</f>
        <v>0</v>
      </c>
      <c r="AF928" s="392">
        <f>HLOOKUP(AF584,'2. LRAMVA Threshold'!$B$42:$Q$53,11,FALSE)</f>
        <v>0</v>
      </c>
      <c r="AG928" s="392">
        <f>HLOOKUP(AG584,'2. LRAMVA Threshold'!$B$42:$Q$53,11,FALSE)</f>
        <v>0</v>
      </c>
      <c r="AH928" s="392">
        <f>HLOOKUP(AH584,'2. LRAMVA Threshold'!$B$42:$Q$53,11,FALSE)</f>
        <v>0</v>
      </c>
      <c r="AI928" s="392">
        <f>HLOOKUP(AI584,'2. LRAMVA Threshold'!$B$42:$Q$53,11,FALSE)</f>
        <v>0</v>
      </c>
      <c r="AJ928" s="392">
        <f>HLOOKUP(AJ584,'2. LRAMVA Threshold'!$B$42:$Q$53,11,FALSE)</f>
        <v>0</v>
      </c>
      <c r="AK928" s="392">
        <f>HLOOKUP(AK584,'2. LRAMVA Threshold'!$B$42:$Q$53,11,FALSE)</f>
        <v>0</v>
      </c>
      <c r="AL928" s="392">
        <f>HLOOKUP(AL584,'2. LRAMVA Threshold'!$B$42:$Q$53,11,FALSE)</f>
        <v>0</v>
      </c>
      <c r="AM928" s="442"/>
    </row>
    <row r="929" spans="2:39">
      <c r="B929" s="394"/>
      <c r="C929" s="432"/>
      <c r="D929" s="433"/>
      <c r="E929" s="433"/>
      <c r="F929" s="433"/>
      <c r="G929" s="433"/>
      <c r="H929" s="433"/>
      <c r="I929" s="433"/>
      <c r="J929" s="433"/>
      <c r="K929" s="433"/>
      <c r="L929" s="433"/>
      <c r="M929" s="433"/>
      <c r="N929" s="433"/>
      <c r="O929" s="434"/>
      <c r="P929" s="433"/>
      <c r="Q929" s="433"/>
      <c r="R929" s="433"/>
      <c r="S929" s="435"/>
      <c r="T929" s="435"/>
      <c r="U929" s="435"/>
      <c r="V929" s="435"/>
      <c r="W929" s="433"/>
      <c r="X929" s="433"/>
      <c r="Y929" s="436"/>
      <c r="Z929" s="436"/>
      <c r="AA929" s="436"/>
      <c r="AB929" s="436"/>
      <c r="AC929" s="436"/>
      <c r="AD929" s="436"/>
      <c r="AE929" s="436"/>
      <c r="AF929" s="399"/>
      <c r="AG929" s="399"/>
      <c r="AH929" s="399"/>
      <c r="AI929" s="399"/>
      <c r="AJ929" s="399"/>
      <c r="AK929" s="399"/>
      <c r="AL929" s="399"/>
      <c r="AM929" s="400"/>
    </row>
    <row r="930" spans="2:39">
      <c r="B930" s="324" t="s">
        <v>330</v>
      </c>
      <c r="C930" s="338"/>
      <c r="D930" s="338"/>
      <c r="E930" s="376"/>
      <c r="F930" s="376"/>
      <c r="G930" s="376"/>
      <c r="H930" s="376"/>
      <c r="I930" s="376"/>
      <c r="J930" s="376"/>
      <c r="K930" s="376"/>
      <c r="L930" s="376"/>
      <c r="M930" s="376"/>
      <c r="N930" s="376"/>
      <c r="O930" s="291"/>
      <c r="P930" s="340"/>
      <c r="Q930" s="340"/>
      <c r="R930" s="340"/>
      <c r="S930" s="339"/>
      <c r="T930" s="339"/>
      <c r="U930" s="339"/>
      <c r="V930" s="339"/>
      <c r="W930" s="340"/>
      <c r="X930" s="340"/>
      <c r="Y930" s="341">
        <f>HLOOKUP(Y$35,'3.  Distribution Rates'!$C$122:$P$133,11,FALSE)</f>
        <v>0</v>
      </c>
      <c r="Z930" s="341">
        <f>HLOOKUP(Z$35,'3.  Distribution Rates'!$C$122:$P$133,11,FALSE)</f>
        <v>1.95E-2</v>
      </c>
      <c r="AA930" s="341">
        <f>HLOOKUP(AA$35,'3.  Distribution Rates'!$C$122:$P$133,11,FALSE)</f>
        <v>3.0783</v>
      </c>
      <c r="AB930" s="341">
        <f>HLOOKUP(AB$35,'3.  Distribution Rates'!$C$122:$P$133,11,FALSE)</f>
        <v>5.8620000000000001</v>
      </c>
      <c r="AC930" s="341">
        <f>HLOOKUP(AC$35,'3.  Distribution Rates'!$C$122:$P$133,11,FALSE)</f>
        <v>2.3400000000000001E-2</v>
      </c>
      <c r="AD930" s="341">
        <f>HLOOKUP(AD$35,'3.  Distribution Rates'!$C$122:$P$133,11,FALSE)</f>
        <v>1.4347000000000001</v>
      </c>
      <c r="AE930" s="341">
        <f>HLOOKUP(AE$35,'3.  Distribution Rates'!$C$122:$P$133,11,FALSE)</f>
        <v>0</v>
      </c>
      <c r="AF930" s="341">
        <f>HLOOKUP(AF$35,'3.  Distribution Rates'!$C$122:$P$133,11,FALSE)</f>
        <v>0</v>
      </c>
      <c r="AG930" s="341">
        <f>HLOOKUP(AG$35,'3.  Distribution Rates'!$C$122:$P$133,11,FALSE)</f>
        <v>0</v>
      </c>
      <c r="AH930" s="341">
        <f>HLOOKUP(AH$35,'3.  Distribution Rates'!$C$122:$P$133,11,FALSE)</f>
        <v>0</v>
      </c>
      <c r="AI930" s="341">
        <f>HLOOKUP(AI$35,'3.  Distribution Rates'!$C$122:$P$133,11,FALSE)</f>
        <v>0</v>
      </c>
      <c r="AJ930" s="341">
        <f>HLOOKUP(AJ$35,'3.  Distribution Rates'!$C$122:$P$133,11,FALSE)</f>
        <v>0</v>
      </c>
      <c r="AK930" s="341">
        <f>HLOOKUP(AK$35,'3.  Distribution Rates'!$C$122:$P$133,11,FALSE)</f>
        <v>0</v>
      </c>
      <c r="AL930" s="341">
        <f>HLOOKUP(AL$35,'3.  Distribution Rates'!$C$122:$P$133,11,FALSE)</f>
        <v>0</v>
      </c>
      <c r="AM930" s="377"/>
    </row>
    <row r="931" spans="2:39">
      <c r="B931" s="324" t="s">
        <v>331</v>
      </c>
      <c r="C931" s="345"/>
      <c r="D931" s="309"/>
      <c r="E931" s="279"/>
      <c r="F931" s="279"/>
      <c r="G931" s="279"/>
      <c r="H931" s="279"/>
      <c r="I931" s="279"/>
      <c r="J931" s="279"/>
      <c r="K931" s="279"/>
      <c r="L931" s="279"/>
      <c r="M931" s="279"/>
      <c r="N931" s="279"/>
      <c r="O931" s="291"/>
      <c r="P931" s="279"/>
      <c r="Q931" s="279"/>
      <c r="R931" s="279"/>
      <c r="S931" s="309"/>
      <c r="T931" s="309"/>
      <c r="U931" s="309"/>
      <c r="V931" s="309"/>
      <c r="W931" s="279"/>
      <c r="X931" s="279"/>
      <c r="Y931" s="378"/>
      <c r="Z931" s="378"/>
      <c r="AA931" s="378"/>
      <c r="AB931" s="378"/>
      <c r="AC931" s="378"/>
      <c r="AD931" s="378"/>
      <c r="AE931" s="378"/>
      <c r="AF931" s="378"/>
      <c r="AG931" s="378"/>
      <c r="AH931" s="378"/>
      <c r="AI931" s="378"/>
      <c r="AJ931" s="378"/>
      <c r="AK931" s="378"/>
      <c r="AL931" s="378"/>
      <c r="AM931" s="629"/>
    </row>
    <row r="932" spans="2:39">
      <c r="B932" s="324" t="s">
        <v>332</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c r="Z932" s="378"/>
      <c r="AA932" s="378"/>
      <c r="AB932" s="378"/>
      <c r="AC932" s="378"/>
      <c r="AD932" s="378"/>
      <c r="AE932" s="378"/>
      <c r="AF932" s="378"/>
      <c r="AG932" s="378"/>
      <c r="AH932" s="378"/>
      <c r="AI932" s="378"/>
      <c r="AJ932" s="378"/>
      <c r="AK932" s="378"/>
      <c r="AL932" s="378"/>
      <c r="AM932" s="629"/>
    </row>
    <row r="933" spans="2:39">
      <c r="B933" s="324" t="s">
        <v>333</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c r="Z933" s="378"/>
      <c r="AA933" s="378"/>
      <c r="AB933" s="378"/>
      <c r="AC933" s="378"/>
      <c r="AD933" s="378"/>
      <c r="AE933" s="378"/>
      <c r="AF933" s="378"/>
      <c r="AG933" s="378"/>
      <c r="AH933" s="378"/>
      <c r="AI933" s="378"/>
      <c r="AJ933" s="378"/>
      <c r="AK933" s="378"/>
      <c r="AL933" s="378"/>
      <c r="AM933" s="629"/>
    </row>
    <row r="934" spans="2:39">
      <c r="B934" s="324" t="s">
        <v>334</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c r="Z934" s="378"/>
      <c r="AA934" s="378"/>
      <c r="AB934" s="378"/>
      <c r="AC934" s="378"/>
      <c r="AD934" s="378"/>
      <c r="AE934" s="378"/>
      <c r="AF934" s="378"/>
      <c r="AG934" s="378"/>
      <c r="AH934" s="378"/>
      <c r="AI934" s="378"/>
      <c r="AJ934" s="378"/>
      <c r="AK934" s="378"/>
      <c r="AL934" s="378"/>
      <c r="AM934" s="629"/>
    </row>
    <row r="935" spans="2:39">
      <c r="B935" s="324" t="s">
        <v>335</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c r="Z935" s="378"/>
      <c r="AA935" s="378"/>
      <c r="AB935" s="378"/>
      <c r="AC935" s="378"/>
      <c r="AD935" s="378"/>
      <c r="AE935" s="378"/>
      <c r="AF935" s="378"/>
      <c r="AG935" s="378"/>
      <c r="AH935" s="378"/>
      <c r="AI935" s="378"/>
      <c r="AJ935" s="378"/>
      <c r="AK935" s="378"/>
      <c r="AL935" s="378"/>
      <c r="AM935" s="629"/>
    </row>
    <row r="936" spans="2:39">
      <c r="B936" s="324" t="s">
        <v>336</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47">Y394*Y930</f>
        <v>0</v>
      </c>
      <c r="Z936" s="378">
        <f t="shared" si="2847"/>
        <v>5197.7413278615159</v>
      </c>
      <c r="AA936" s="378">
        <f t="shared" si="2847"/>
        <v>4629.1292140528749</v>
      </c>
      <c r="AB936" s="378">
        <f t="shared" si="2847"/>
        <v>0</v>
      </c>
      <c r="AC936" s="378">
        <f t="shared" si="2847"/>
        <v>0</v>
      </c>
      <c r="AD936" s="378">
        <f t="shared" si="2847"/>
        <v>0</v>
      </c>
      <c r="AE936" s="378">
        <f t="shared" si="2847"/>
        <v>0</v>
      </c>
      <c r="AF936" s="378">
        <f t="shared" si="2847"/>
        <v>0</v>
      </c>
      <c r="AG936" s="378">
        <f t="shared" si="2847"/>
        <v>0</v>
      </c>
      <c r="AH936" s="378">
        <f t="shared" si="2847"/>
        <v>0</v>
      </c>
      <c r="AI936" s="378">
        <f t="shared" si="2847"/>
        <v>0</v>
      </c>
      <c r="AJ936" s="378">
        <f t="shared" si="2847"/>
        <v>0</v>
      </c>
      <c r="AK936" s="378">
        <f t="shared" si="2847"/>
        <v>0</v>
      </c>
      <c r="AL936" s="378">
        <f t="shared" si="2847"/>
        <v>0</v>
      </c>
      <c r="AM936" s="629">
        <f t="shared" ref="AM936:AM939" si="2848">SUM(Y936:AL936)</f>
        <v>9826.8705419143917</v>
      </c>
    </row>
    <row r="937" spans="2:39">
      <c r="B937" s="324" t="s">
        <v>337</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49">Y577*Y930</f>
        <v>0</v>
      </c>
      <c r="Z937" s="378">
        <f t="shared" si="2849"/>
        <v>5044.0513162814041</v>
      </c>
      <c r="AA937" s="378">
        <f t="shared" si="2849"/>
        <v>1671.8465054054673</v>
      </c>
      <c r="AB937" s="378">
        <f t="shared" si="2849"/>
        <v>0</v>
      </c>
      <c r="AC937" s="378">
        <f t="shared" si="2849"/>
        <v>0</v>
      </c>
      <c r="AD937" s="378">
        <f t="shared" si="2849"/>
        <v>0</v>
      </c>
      <c r="AE937" s="378">
        <f t="shared" si="2849"/>
        <v>0</v>
      </c>
      <c r="AF937" s="378">
        <f t="shared" si="2849"/>
        <v>0</v>
      </c>
      <c r="AG937" s="378">
        <f t="shared" si="2849"/>
        <v>0</v>
      </c>
      <c r="AH937" s="378">
        <f t="shared" si="2849"/>
        <v>0</v>
      </c>
      <c r="AI937" s="378">
        <f t="shared" si="2849"/>
        <v>0</v>
      </c>
      <c r="AJ937" s="378">
        <f t="shared" si="2849"/>
        <v>0</v>
      </c>
      <c r="AK937" s="378">
        <f t="shared" si="2849"/>
        <v>0</v>
      </c>
      <c r="AL937" s="378">
        <f t="shared" si="2849"/>
        <v>0</v>
      </c>
      <c r="AM937" s="629">
        <f t="shared" si="2848"/>
        <v>6715.8978216868709</v>
      </c>
    </row>
    <row r="938" spans="2:39">
      <c r="B938" s="324" t="s">
        <v>338</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0">Y760*Y930</f>
        <v>0</v>
      </c>
      <c r="Z938" s="378">
        <f t="shared" si="2850"/>
        <v>3915.3583372533694</v>
      </c>
      <c r="AA938" s="378">
        <f t="shared" si="2850"/>
        <v>1432.6394056452652</v>
      </c>
      <c r="AB938" s="378">
        <f t="shared" si="2850"/>
        <v>0</v>
      </c>
      <c r="AC938" s="378">
        <f t="shared" si="2850"/>
        <v>0</v>
      </c>
      <c r="AD938" s="378">
        <f t="shared" si="2850"/>
        <v>0</v>
      </c>
      <c r="AE938" s="378">
        <f t="shared" si="2850"/>
        <v>0</v>
      </c>
      <c r="AF938" s="378">
        <f t="shared" si="2850"/>
        <v>0</v>
      </c>
      <c r="AG938" s="378">
        <f t="shared" si="2850"/>
        <v>0</v>
      </c>
      <c r="AH938" s="378">
        <f t="shared" si="2850"/>
        <v>0</v>
      </c>
      <c r="AI938" s="378">
        <f t="shared" si="2850"/>
        <v>0</v>
      </c>
      <c r="AJ938" s="378">
        <f t="shared" si="2850"/>
        <v>0</v>
      </c>
      <c r="AK938" s="378">
        <f t="shared" si="2850"/>
        <v>0</v>
      </c>
      <c r="AL938" s="378">
        <f t="shared" si="2850"/>
        <v>0</v>
      </c>
      <c r="AM938" s="629">
        <f t="shared" si="2848"/>
        <v>5347.9977428986349</v>
      </c>
    </row>
    <row r="939" spans="2:39">
      <c r="B939" s="324" t="s">
        <v>339</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Y927*Y930</f>
        <v>0</v>
      </c>
      <c r="Z939" s="378">
        <f t="shared" ref="Z939:AL939" si="2851">Z927*Z930</f>
        <v>2284.971</v>
      </c>
      <c r="AA939" s="378">
        <f t="shared" si="2851"/>
        <v>187.18832042065378</v>
      </c>
      <c r="AB939" s="378">
        <f t="shared" si="2851"/>
        <v>0</v>
      </c>
      <c r="AC939" s="378">
        <f t="shared" si="2851"/>
        <v>0</v>
      </c>
      <c r="AD939" s="378">
        <f t="shared" si="2851"/>
        <v>0</v>
      </c>
      <c r="AE939" s="378">
        <f t="shared" si="2851"/>
        <v>0</v>
      </c>
      <c r="AF939" s="378">
        <f t="shared" si="2851"/>
        <v>0</v>
      </c>
      <c r="AG939" s="378">
        <f t="shared" si="2851"/>
        <v>0</v>
      </c>
      <c r="AH939" s="378">
        <f t="shared" si="2851"/>
        <v>0</v>
      </c>
      <c r="AI939" s="378">
        <f t="shared" si="2851"/>
        <v>0</v>
      </c>
      <c r="AJ939" s="378">
        <f t="shared" si="2851"/>
        <v>0</v>
      </c>
      <c r="AK939" s="378">
        <f t="shared" si="2851"/>
        <v>0</v>
      </c>
      <c r="AL939" s="378">
        <f t="shared" si="2851"/>
        <v>0</v>
      </c>
      <c r="AM939" s="629">
        <f t="shared" si="2848"/>
        <v>2472.1593204206538</v>
      </c>
    </row>
    <row r="940" spans="2:39" ht="15.75">
      <c r="B940" s="349" t="s">
        <v>343</v>
      </c>
      <c r="C940" s="345"/>
      <c r="D940" s="336"/>
      <c r="E940" s="334"/>
      <c r="F940" s="334"/>
      <c r="G940" s="334"/>
      <c r="H940" s="334"/>
      <c r="I940" s="334"/>
      <c r="J940" s="334"/>
      <c r="K940" s="334"/>
      <c r="L940" s="334"/>
      <c r="M940" s="334"/>
      <c r="N940" s="334"/>
      <c r="O940" s="300"/>
      <c r="P940" s="334"/>
      <c r="Q940" s="334"/>
      <c r="R940" s="334"/>
      <c r="S940" s="336"/>
      <c r="T940" s="336"/>
      <c r="U940" s="336"/>
      <c r="V940" s="336"/>
      <c r="W940" s="334"/>
      <c r="X940" s="334"/>
      <c r="Y940" s="346">
        <f>SUM(Y931:Y939)</f>
        <v>0</v>
      </c>
      <c r="Z940" s="346">
        <f t="shared" ref="Z940:AE940" si="2852">SUM(Z931:Z939)</f>
        <v>16442.121981396289</v>
      </c>
      <c r="AA940" s="346">
        <f t="shared" si="2852"/>
        <v>7920.8034455242614</v>
      </c>
      <c r="AB940" s="346">
        <f t="shared" si="2852"/>
        <v>0</v>
      </c>
      <c r="AC940" s="346">
        <f t="shared" si="2852"/>
        <v>0</v>
      </c>
      <c r="AD940" s="346">
        <f t="shared" si="2852"/>
        <v>0</v>
      </c>
      <c r="AE940" s="346">
        <f t="shared" si="2852"/>
        <v>0</v>
      </c>
      <c r="AF940" s="346">
        <f>SUM(AF931:AF939)</f>
        <v>0</v>
      </c>
      <c r="AG940" s="346">
        <f t="shared" ref="AG940:AL940" si="2853">SUM(AG931:AG939)</f>
        <v>0</v>
      </c>
      <c r="AH940" s="346">
        <f t="shared" si="2853"/>
        <v>0</v>
      </c>
      <c r="AI940" s="346">
        <f t="shared" si="2853"/>
        <v>0</v>
      </c>
      <c r="AJ940" s="346">
        <f t="shared" si="2853"/>
        <v>0</v>
      </c>
      <c r="AK940" s="346">
        <f t="shared" si="2853"/>
        <v>0</v>
      </c>
      <c r="AL940" s="346">
        <f t="shared" si="2853"/>
        <v>0</v>
      </c>
      <c r="AM940" s="407">
        <f>SUM(AM931:AM939)</f>
        <v>24362.925426920552</v>
      </c>
    </row>
    <row r="941" spans="2:39" ht="15.75">
      <c r="B941" s="349" t="s">
        <v>344</v>
      </c>
      <c r="C941" s="345"/>
      <c r="D941" s="350"/>
      <c r="E941" s="334"/>
      <c r="F941" s="334"/>
      <c r="G941" s="334"/>
      <c r="H941" s="334"/>
      <c r="I941" s="334"/>
      <c r="J941" s="334"/>
      <c r="K941" s="334"/>
      <c r="L941" s="334"/>
      <c r="M941" s="334"/>
      <c r="N941" s="334"/>
      <c r="O941" s="300"/>
      <c r="P941" s="334"/>
      <c r="Q941" s="334"/>
      <c r="R941" s="334"/>
      <c r="S941" s="336"/>
      <c r="T941" s="336"/>
      <c r="U941" s="336"/>
      <c r="V941" s="336"/>
      <c r="W941" s="334"/>
      <c r="X941" s="334"/>
      <c r="Y941" s="347">
        <f>Y928*Y930</f>
        <v>0</v>
      </c>
      <c r="Z941" s="347">
        <f t="shared" ref="Z941:AE941" si="2854">Z928*Z930</f>
        <v>7295.34</v>
      </c>
      <c r="AA941" s="347">
        <f t="shared" si="2854"/>
        <v>3084.4566</v>
      </c>
      <c r="AB941" s="347">
        <f t="shared" si="2854"/>
        <v>0</v>
      </c>
      <c r="AC941" s="347">
        <f t="shared" si="2854"/>
        <v>0</v>
      </c>
      <c r="AD941" s="347">
        <f t="shared" si="2854"/>
        <v>0</v>
      </c>
      <c r="AE941" s="347">
        <f t="shared" si="2854"/>
        <v>0</v>
      </c>
      <c r="AF941" s="347">
        <f>AF928*AF930</f>
        <v>0</v>
      </c>
      <c r="AG941" s="347">
        <f t="shared" ref="AG941:AL941" si="2855">AG928*AG930</f>
        <v>0</v>
      </c>
      <c r="AH941" s="347">
        <f t="shared" si="2855"/>
        <v>0</v>
      </c>
      <c r="AI941" s="347">
        <f t="shared" si="2855"/>
        <v>0</v>
      </c>
      <c r="AJ941" s="347">
        <f t="shared" si="2855"/>
        <v>0</v>
      </c>
      <c r="AK941" s="347">
        <f t="shared" si="2855"/>
        <v>0</v>
      </c>
      <c r="AL941" s="347">
        <f t="shared" si="2855"/>
        <v>0</v>
      </c>
      <c r="AM941" s="407">
        <f>SUM(Y941:AL941)</f>
        <v>10379.7966</v>
      </c>
    </row>
    <row r="942" spans="2:39" ht="15.75">
      <c r="B942" s="349" t="s">
        <v>345</v>
      </c>
      <c r="C942" s="345"/>
      <c r="D942" s="350"/>
      <c r="E942" s="334"/>
      <c r="F942" s="334"/>
      <c r="G942" s="334"/>
      <c r="H942" s="334"/>
      <c r="I942" s="334"/>
      <c r="J942" s="334"/>
      <c r="K942" s="334"/>
      <c r="L942" s="334"/>
      <c r="M942" s="334"/>
      <c r="N942" s="334"/>
      <c r="O942" s="300"/>
      <c r="P942" s="334"/>
      <c r="Q942" s="334"/>
      <c r="R942" s="334"/>
      <c r="S942" s="350"/>
      <c r="T942" s="350"/>
      <c r="U942" s="350"/>
      <c r="V942" s="350"/>
      <c r="W942" s="334"/>
      <c r="X942" s="334"/>
      <c r="Y942" s="351"/>
      <c r="Z942" s="351"/>
      <c r="AA942" s="351"/>
      <c r="AB942" s="351"/>
      <c r="AC942" s="351"/>
      <c r="AD942" s="351"/>
      <c r="AE942" s="351"/>
      <c r="AF942" s="351"/>
      <c r="AG942" s="351"/>
      <c r="AH942" s="351"/>
      <c r="AI942" s="351"/>
      <c r="AJ942" s="351"/>
      <c r="AK942" s="351"/>
      <c r="AL942" s="351"/>
      <c r="AM942" s="407">
        <f>AM940-AM941</f>
        <v>13983.128826920552</v>
      </c>
    </row>
    <row r="943" spans="2:39">
      <c r="B943" s="324"/>
      <c r="C943" s="350"/>
      <c r="D943" s="350"/>
      <c r="E943" s="334"/>
      <c r="F943" s="334"/>
      <c r="G943" s="334"/>
      <c r="H943" s="334"/>
      <c r="I943" s="334"/>
      <c r="J943" s="334"/>
      <c r="K943" s="334"/>
      <c r="L943" s="334"/>
      <c r="M943" s="334"/>
      <c r="N943" s="334"/>
      <c r="O943" s="300"/>
      <c r="P943" s="334"/>
      <c r="Q943" s="334"/>
      <c r="R943" s="334"/>
      <c r="S943" s="350"/>
      <c r="T943" s="345"/>
      <c r="U943" s="350"/>
      <c r="V943" s="350"/>
      <c r="W943" s="334"/>
      <c r="X943" s="334"/>
      <c r="Y943" s="352"/>
      <c r="Z943" s="352"/>
      <c r="AA943" s="352"/>
      <c r="AB943" s="352"/>
      <c r="AC943" s="352"/>
      <c r="AD943" s="352"/>
      <c r="AE943" s="352"/>
      <c r="AF943" s="352"/>
      <c r="AG943" s="352"/>
      <c r="AH943" s="352"/>
      <c r="AI943" s="352"/>
      <c r="AJ943" s="352"/>
      <c r="AK943" s="352"/>
      <c r="AL943" s="352"/>
      <c r="AM943" s="337"/>
    </row>
    <row r="944" spans="2:39">
      <c r="B944" s="440" t="s">
        <v>340</v>
      </c>
      <c r="C944" s="364"/>
      <c r="D944" s="384"/>
      <c r="E944" s="384"/>
      <c r="F944" s="384"/>
      <c r="G944" s="384"/>
      <c r="H944" s="384"/>
      <c r="I944" s="384"/>
      <c r="J944" s="384"/>
      <c r="K944" s="384"/>
      <c r="L944" s="384"/>
      <c r="M944" s="384"/>
      <c r="N944" s="384"/>
      <c r="O944" s="383"/>
      <c r="P944" s="384"/>
      <c r="Q944" s="384"/>
      <c r="R944" s="384"/>
      <c r="S944" s="364"/>
      <c r="T944" s="385"/>
      <c r="U944" s="385"/>
      <c r="V944" s="384"/>
      <c r="W944" s="384"/>
      <c r="X944" s="385"/>
      <c r="Y944" s="326">
        <f>SUMPRODUCT(E770:E925,Y770:Y925)</f>
        <v>2520</v>
      </c>
      <c r="Z944" s="326">
        <f>SUMPRODUCT(E770:E925,Z770:Z925)</f>
        <v>106672</v>
      </c>
      <c r="AA944" s="326">
        <f t="shared" ref="AA944:AL944" si="2856">IF(AA768="kw",SUMPRODUCT($N$770:$N$925,$P$770:$P$925,AA770:AA925),SUMPRODUCT($E$770:$E$925,AA770:AA925))</f>
        <v>61.208033825569849</v>
      </c>
      <c r="AB944" s="326">
        <f t="shared" si="2856"/>
        <v>0</v>
      </c>
      <c r="AC944" s="326">
        <f t="shared" si="2856"/>
        <v>0</v>
      </c>
      <c r="AD944" s="326">
        <f t="shared" si="2856"/>
        <v>0</v>
      </c>
      <c r="AE944" s="326">
        <f t="shared" si="2856"/>
        <v>0</v>
      </c>
      <c r="AF944" s="326">
        <f t="shared" si="2856"/>
        <v>0</v>
      </c>
      <c r="AG944" s="326">
        <f t="shared" si="2856"/>
        <v>0</v>
      </c>
      <c r="AH944" s="326">
        <f t="shared" si="2856"/>
        <v>0</v>
      </c>
      <c r="AI944" s="326">
        <f t="shared" si="2856"/>
        <v>0</v>
      </c>
      <c r="AJ944" s="326">
        <f t="shared" si="2856"/>
        <v>0</v>
      </c>
      <c r="AK944" s="326">
        <f t="shared" si="2856"/>
        <v>0</v>
      </c>
      <c r="AL944" s="326">
        <f t="shared" si="2856"/>
        <v>0</v>
      </c>
      <c r="AM944" s="386"/>
    </row>
    <row r="945" spans="1:39" ht="18.75" customHeight="1">
      <c r="B945" s="368" t="s">
        <v>581</v>
      </c>
      <c r="C945" s="387"/>
      <c r="D945" s="388"/>
      <c r="E945" s="388"/>
      <c r="F945" s="388"/>
      <c r="G945" s="388"/>
      <c r="H945" s="388"/>
      <c r="I945" s="388"/>
      <c r="J945" s="388"/>
      <c r="K945" s="388"/>
      <c r="L945" s="388"/>
      <c r="M945" s="388"/>
      <c r="N945" s="388"/>
      <c r="O945" s="388"/>
      <c r="P945" s="388"/>
      <c r="Q945" s="388"/>
      <c r="R945" s="388"/>
      <c r="S945" s="371"/>
      <c r="T945" s="372"/>
      <c r="U945" s="388"/>
      <c r="V945" s="388"/>
      <c r="W945" s="388"/>
      <c r="X945" s="388"/>
      <c r="Y945" s="409"/>
      <c r="Z945" s="409"/>
      <c r="AA945" s="409"/>
      <c r="AB945" s="409"/>
      <c r="AC945" s="409"/>
      <c r="AD945" s="409"/>
      <c r="AE945" s="409"/>
      <c r="AF945" s="409"/>
      <c r="AG945" s="409"/>
      <c r="AH945" s="409"/>
      <c r="AI945" s="409"/>
      <c r="AJ945" s="409"/>
      <c r="AK945" s="409"/>
      <c r="AL945" s="409"/>
      <c r="AM945" s="389"/>
    </row>
    <row r="946" spans="1:39" collapsed="1"/>
    <row r="948" spans="1:39" ht="15.75">
      <c r="B948" s="280" t="s">
        <v>341</v>
      </c>
      <c r="C948" s="281"/>
      <c r="D948" s="590" t="s">
        <v>525</v>
      </c>
      <c r="E948" s="253"/>
      <c r="F948" s="590"/>
      <c r="G948" s="253"/>
      <c r="H948" s="253"/>
      <c r="I948" s="253"/>
      <c r="J948" s="253"/>
      <c r="K948" s="253"/>
      <c r="L948" s="253"/>
      <c r="M948" s="253"/>
      <c r="N948" s="253"/>
      <c r="O948" s="281"/>
      <c r="P948" s="253"/>
      <c r="Q948" s="253"/>
      <c r="R948" s="253"/>
      <c r="S948" s="253"/>
      <c r="T948" s="253"/>
      <c r="U948" s="253"/>
      <c r="V948" s="253"/>
      <c r="W948" s="253"/>
      <c r="X948" s="253"/>
      <c r="Y948" s="270"/>
      <c r="Z948" s="267"/>
      <c r="AA948" s="267"/>
      <c r="AB948" s="267"/>
      <c r="AC948" s="267"/>
      <c r="AD948" s="267"/>
      <c r="AE948" s="267"/>
      <c r="AF948" s="267"/>
      <c r="AG948" s="267"/>
      <c r="AH948" s="267"/>
      <c r="AI948" s="267"/>
      <c r="AJ948" s="267"/>
      <c r="AK948" s="267"/>
      <c r="AL948" s="267"/>
    </row>
    <row r="949" spans="1:39" ht="39.75" customHeight="1">
      <c r="B949" s="827" t="s">
        <v>211</v>
      </c>
      <c r="C949" s="829" t="s">
        <v>33</v>
      </c>
      <c r="D949" s="284" t="s">
        <v>421</v>
      </c>
      <c r="E949" s="831" t="s">
        <v>209</v>
      </c>
      <c r="F949" s="832"/>
      <c r="G949" s="832"/>
      <c r="H949" s="832"/>
      <c r="I949" s="832"/>
      <c r="J949" s="832"/>
      <c r="K949" s="832"/>
      <c r="L949" s="832"/>
      <c r="M949" s="833"/>
      <c r="N949" s="837" t="s">
        <v>213</v>
      </c>
      <c r="O949" s="284" t="s">
        <v>422</v>
      </c>
      <c r="P949" s="831" t="s">
        <v>212</v>
      </c>
      <c r="Q949" s="832"/>
      <c r="R949" s="832"/>
      <c r="S949" s="832"/>
      <c r="T949" s="832"/>
      <c r="U949" s="832"/>
      <c r="V949" s="832"/>
      <c r="W949" s="832"/>
      <c r="X949" s="833"/>
      <c r="Y949" s="834" t="s">
        <v>243</v>
      </c>
      <c r="Z949" s="835"/>
      <c r="AA949" s="835"/>
      <c r="AB949" s="835"/>
      <c r="AC949" s="835"/>
      <c r="AD949" s="835"/>
      <c r="AE949" s="835"/>
      <c r="AF949" s="835"/>
      <c r="AG949" s="835"/>
      <c r="AH949" s="835"/>
      <c r="AI949" s="835"/>
      <c r="AJ949" s="835"/>
      <c r="AK949" s="835"/>
      <c r="AL949" s="835"/>
      <c r="AM949" s="836"/>
    </row>
    <row r="950" spans="1:39" ht="65.25" customHeight="1">
      <c r="B950" s="828"/>
      <c r="C950" s="830"/>
      <c r="D950" s="285">
        <v>2020</v>
      </c>
      <c r="E950" s="285">
        <v>2021</v>
      </c>
      <c r="F950" s="285">
        <v>2022</v>
      </c>
      <c r="G950" s="285">
        <v>2023</v>
      </c>
      <c r="H950" s="285">
        <v>2024</v>
      </c>
      <c r="I950" s="285">
        <v>2025</v>
      </c>
      <c r="J950" s="285">
        <v>2026</v>
      </c>
      <c r="K950" s="285">
        <v>2027</v>
      </c>
      <c r="L950" s="285">
        <v>2028</v>
      </c>
      <c r="M950" s="285">
        <v>2029</v>
      </c>
      <c r="N950" s="838"/>
      <c r="O950" s="285">
        <v>2020</v>
      </c>
      <c r="P950" s="285">
        <v>2021</v>
      </c>
      <c r="Q950" s="285">
        <v>2022</v>
      </c>
      <c r="R950" s="285">
        <v>2023</v>
      </c>
      <c r="S950" s="285">
        <v>2024</v>
      </c>
      <c r="T950" s="285">
        <v>2025</v>
      </c>
      <c r="U950" s="285">
        <v>2026</v>
      </c>
      <c r="V950" s="285">
        <v>2027</v>
      </c>
      <c r="W950" s="285">
        <v>2028</v>
      </c>
      <c r="X950" s="285">
        <v>2029</v>
      </c>
      <c r="Y950" s="285" t="str">
        <f>'1.  LRAMVA Summary'!D52</f>
        <v>Residential</v>
      </c>
      <c r="Z950" s="285" t="str">
        <f>'1.  LRAMVA Summary'!E52</f>
        <v>GS&lt;50 kW</v>
      </c>
      <c r="AA950" s="285" t="str">
        <f>'1.  LRAMVA Summary'!F52</f>
        <v>GS 50 - 4,999 kW</v>
      </c>
      <c r="AB950" s="285" t="str">
        <f>'1.  LRAMVA Summary'!G52</f>
        <v>Street Light</v>
      </c>
      <c r="AC950" s="285" t="str">
        <f>'1.  LRAMVA Summary'!H52</f>
        <v>USL</v>
      </c>
      <c r="AD950" s="285" t="str">
        <f>'1.  LRAMVA Summary'!I52</f>
        <v>Embedded Distributor</v>
      </c>
      <c r="AE950" s="285" t="str">
        <f>'1.  LRAMVA Summary'!J52</f>
        <v/>
      </c>
      <c r="AF950" s="285" t="str">
        <f>'1.  LRAMVA Summary'!K52</f>
        <v/>
      </c>
      <c r="AG950" s="285" t="str">
        <f>'1.  LRAMVA Summary'!L52</f>
        <v/>
      </c>
      <c r="AH950" s="285" t="str">
        <f>'1.  LRAMVA Summary'!M52</f>
        <v/>
      </c>
      <c r="AI950" s="285" t="str">
        <f>'1.  LRAMVA Summary'!N52</f>
        <v/>
      </c>
      <c r="AJ950" s="285" t="str">
        <f>'1.  LRAMVA Summary'!O52</f>
        <v/>
      </c>
      <c r="AK950" s="285" t="str">
        <f>'1.  LRAMVA Summary'!P52</f>
        <v/>
      </c>
      <c r="AL950" s="285" t="str">
        <f>'1.  LRAMVA Summary'!Q52</f>
        <v/>
      </c>
      <c r="AM950" s="287" t="str">
        <f>'1.  LRAMVA Summary'!R52</f>
        <v>Total</v>
      </c>
    </row>
    <row r="951" spans="1:39" ht="15" customHeight="1">
      <c r="A951" s="532"/>
      <c r="B951" s="518" t="s">
        <v>503</v>
      </c>
      <c r="C951" s="289"/>
      <c r="D951" s="289"/>
      <c r="E951" s="289"/>
      <c r="F951" s="289"/>
      <c r="G951" s="289"/>
      <c r="H951" s="289"/>
      <c r="I951" s="289"/>
      <c r="J951" s="289"/>
      <c r="K951" s="289"/>
      <c r="L951" s="289"/>
      <c r="M951" s="289"/>
      <c r="N951" s="290"/>
      <c r="O951" s="289"/>
      <c r="P951" s="289"/>
      <c r="Q951" s="289"/>
      <c r="R951" s="289"/>
      <c r="S951" s="289"/>
      <c r="T951" s="289"/>
      <c r="U951" s="289"/>
      <c r="V951" s="289"/>
      <c r="W951" s="289"/>
      <c r="X951" s="289"/>
      <c r="Y951" s="291" t="str">
        <f>'1.  LRAMVA Summary'!D53</f>
        <v>kWh</v>
      </c>
      <c r="Z951" s="291" t="str">
        <f>'1.  LRAMVA Summary'!E53</f>
        <v>kWh</v>
      </c>
      <c r="AA951" s="291" t="str">
        <f>'1.  LRAMVA Summary'!F53</f>
        <v>kW</v>
      </c>
      <c r="AB951" s="291" t="str">
        <f>'1.  LRAMVA Summary'!G53</f>
        <v>kW</v>
      </c>
      <c r="AC951" s="291" t="str">
        <f>'1.  LRAMVA Summary'!H53</f>
        <v>kWh</v>
      </c>
      <c r="AD951" s="291" t="str">
        <f>'1.  LRAMVA Summary'!I53</f>
        <v>kW</v>
      </c>
      <c r="AE951" s="291">
        <f>'1.  LRAMVA Summary'!J53</f>
        <v>0</v>
      </c>
      <c r="AF951" s="291">
        <f>'1.  LRAMVA Summary'!K53</f>
        <v>0</v>
      </c>
      <c r="AG951" s="291">
        <f>'1.  LRAMVA Summary'!L53</f>
        <v>0</v>
      </c>
      <c r="AH951" s="291">
        <f>'1.  LRAMVA Summary'!M53</f>
        <v>0</v>
      </c>
      <c r="AI951" s="291">
        <f>'1.  LRAMVA Summary'!N53</f>
        <v>0</v>
      </c>
      <c r="AJ951" s="291">
        <f>'1.  LRAMVA Summary'!O53</f>
        <v>0</v>
      </c>
      <c r="AK951" s="291">
        <f>'1.  LRAMVA Summary'!P53</f>
        <v>0</v>
      </c>
      <c r="AL951" s="291">
        <f>'1.  LRAMVA Summary'!Q53</f>
        <v>0</v>
      </c>
      <c r="AM951" s="292"/>
    </row>
    <row r="952" spans="1:39" ht="15" hidden="1" customHeight="1" outlineLevel="1">
      <c r="A952" s="532"/>
      <c r="B952" s="504" t="s">
        <v>496</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c r="Z952" s="291"/>
      <c r="AA952" s="291"/>
      <c r="AB952" s="291"/>
      <c r="AC952" s="291"/>
      <c r="AD952" s="291"/>
      <c r="AE952" s="291"/>
      <c r="AF952" s="291"/>
      <c r="AG952" s="291"/>
      <c r="AH952" s="291"/>
      <c r="AI952" s="291"/>
      <c r="AJ952" s="291"/>
      <c r="AK952" s="291"/>
      <c r="AL952" s="291"/>
      <c r="AM952" s="292"/>
    </row>
    <row r="953" spans="1:39" ht="15" hidden="1" customHeight="1" outlineLevel="1">
      <c r="A953" s="532">
        <v>1</v>
      </c>
      <c r="B953" s="428" t="s">
        <v>95</v>
      </c>
      <c r="C953" s="291" t="s">
        <v>25</v>
      </c>
      <c r="D953" s="295"/>
      <c r="E953" s="295"/>
      <c r="F953" s="295"/>
      <c r="G953" s="295"/>
      <c r="H953" s="295"/>
      <c r="I953" s="295"/>
      <c r="J953" s="295"/>
      <c r="K953" s="295"/>
      <c r="L953" s="295"/>
      <c r="M953" s="295"/>
      <c r="N953" s="291"/>
      <c r="O953" s="295"/>
      <c r="P953" s="295"/>
      <c r="Q953" s="295"/>
      <c r="R953" s="295"/>
      <c r="S953" s="295"/>
      <c r="T953" s="295"/>
      <c r="U953" s="295"/>
      <c r="V953" s="295"/>
      <c r="W953" s="295"/>
      <c r="X953" s="295"/>
      <c r="Y953" s="415"/>
      <c r="Z953" s="415"/>
      <c r="AA953" s="415"/>
      <c r="AB953" s="415"/>
      <c r="AC953" s="415"/>
      <c r="AD953" s="415"/>
      <c r="AE953" s="415"/>
      <c r="AF953" s="410"/>
      <c r="AG953" s="410"/>
      <c r="AH953" s="410"/>
      <c r="AI953" s="410"/>
      <c r="AJ953" s="410"/>
      <c r="AK953" s="410"/>
      <c r="AL953" s="410"/>
      <c r="AM953" s="296">
        <f>SUM(Y953:AL953)</f>
        <v>0</v>
      </c>
    </row>
    <row r="954" spans="1:39" ht="15" hidden="1" customHeight="1" outlineLevel="1">
      <c r="A954" s="532"/>
      <c r="B954" s="294" t="s">
        <v>346</v>
      </c>
      <c r="C954" s="291" t="s">
        <v>163</v>
      </c>
      <c r="D954" s="295"/>
      <c r="E954" s="295"/>
      <c r="F954" s="295"/>
      <c r="G954" s="295"/>
      <c r="H954" s="295"/>
      <c r="I954" s="295"/>
      <c r="J954" s="295"/>
      <c r="K954" s="295"/>
      <c r="L954" s="295"/>
      <c r="M954" s="295"/>
      <c r="N954" s="468"/>
      <c r="O954" s="295"/>
      <c r="P954" s="295"/>
      <c r="Q954" s="295"/>
      <c r="R954" s="295"/>
      <c r="S954" s="295"/>
      <c r="T954" s="295"/>
      <c r="U954" s="295"/>
      <c r="V954" s="295"/>
      <c r="W954" s="295"/>
      <c r="X954" s="295"/>
      <c r="Y954" s="411">
        <f>Y953</f>
        <v>0</v>
      </c>
      <c r="Z954" s="411">
        <f t="shared" ref="Z954" si="2857">Z953</f>
        <v>0</v>
      </c>
      <c r="AA954" s="411">
        <f t="shared" ref="AA954" si="2858">AA953</f>
        <v>0</v>
      </c>
      <c r="AB954" s="411">
        <f t="shared" ref="AB954" si="2859">AB953</f>
        <v>0</v>
      </c>
      <c r="AC954" s="411">
        <f t="shared" ref="AC954" si="2860">AC953</f>
        <v>0</v>
      </c>
      <c r="AD954" s="411">
        <f t="shared" ref="AD954" si="2861">AD953</f>
        <v>0</v>
      </c>
      <c r="AE954" s="411">
        <f t="shared" ref="AE954" si="2862">AE953</f>
        <v>0</v>
      </c>
      <c r="AF954" s="411">
        <f t="shared" ref="AF954" si="2863">AF953</f>
        <v>0</v>
      </c>
      <c r="AG954" s="411">
        <f t="shared" ref="AG954" si="2864">AG953</f>
        <v>0</v>
      </c>
      <c r="AH954" s="411">
        <f t="shared" ref="AH954" si="2865">AH953</f>
        <v>0</v>
      </c>
      <c r="AI954" s="411">
        <f t="shared" ref="AI954" si="2866">AI953</f>
        <v>0</v>
      </c>
      <c r="AJ954" s="411">
        <f t="shared" ref="AJ954" si="2867">AJ953</f>
        <v>0</v>
      </c>
      <c r="AK954" s="411">
        <f t="shared" ref="AK954" si="2868">AK953</f>
        <v>0</v>
      </c>
      <c r="AL954" s="411">
        <f t="shared" ref="AL954" si="2869">AL953</f>
        <v>0</v>
      </c>
      <c r="AM954" s="297"/>
    </row>
    <row r="955" spans="1:39" ht="15" hidden="1" customHeight="1" outlineLevel="1">
      <c r="A955" s="532"/>
      <c r="B955" s="298"/>
      <c r="C955" s="299"/>
      <c r="D955" s="299"/>
      <c r="E955" s="299"/>
      <c r="F955" s="299"/>
      <c r="G955" s="299"/>
      <c r="H955" s="299"/>
      <c r="I955" s="299"/>
      <c r="J955" s="299"/>
      <c r="K955" s="299"/>
      <c r="L955" s="299"/>
      <c r="M955" s="299"/>
      <c r="N955" s="300"/>
      <c r="O955" s="299"/>
      <c r="P955" s="299"/>
      <c r="Q955" s="299"/>
      <c r="R955" s="299"/>
      <c r="S955" s="299"/>
      <c r="T955" s="299"/>
      <c r="U955" s="299"/>
      <c r="V955" s="299"/>
      <c r="W955" s="299"/>
      <c r="X955" s="299"/>
      <c r="Y955" s="412"/>
      <c r="Z955" s="413"/>
      <c r="AA955" s="413"/>
      <c r="AB955" s="413"/>
      <c r="AC955" s="413"/>
      <c r="AD955" s="413"/>
      <c r="AE955" s="413"/>
      <c r="AF955" s="413"/>
      <c r="AG955" s="413"/>
      <c r="AH955" s="413"/>
      <c r="AI955" s="413"/>
      <c r="AJ955" s="413"/>
      <c r="AK955" s="413"/>
      <c r="AL955" s="413"/>
      <c r="AM955" s="302"/>
    </row>
    <row r="956" spans="1:39" ht="15" hidden="1" customHeight="1" outlineLevel="1">
      <c r="A956" s="532">
        <v>2</v>
      </c>
      <c r="B956" s="428" t="s">
        <v>96</v>
      </c>
      <c r="C956" s="291" t="s">
        <v>25</v>
      </c>
      <c r="D956" s="295"/>
      <c r="E956" s="295"/>
      <c r="F956" s="295"/>
      <c r="G956" s="295"/>
      <c r="H956" s="295"/>
      <c r="I956" s="295"/>
      <c r="J956" s="295"/>
      <c r="K956" s="295"/>
      <c r="L956" s="295"/>
      <c r="M956" s="295"/>
      <c r="N956" s="291"/>
      <c r="O956" s="295"/>
      <c r="P956" s="295"/>
      <c r="Q956" s="295"/>
      <c r="R956" s="295"/>
      <c r="S956" s="295"/>
      <c r="T956" s="295"/>
      <c r="U956" s="295"/>
      <c r="V956" s="295"/>
      <c r="W956" s="295"/>
      <c r="X956" s="295"/>
      <c r="Y956" s="415"/>
      <c r="Z956" s="415"/>
      <c r="AA956" s="415"/>
      <c r="AB956" s="415"/>
      <c r="AC956" s="415"/>
      <c r="AD956" s="415"/>
      <c r="AE956" s="415"/>
      <c r="AF956" s="410"/>
      <c r="AG956" s="410"/>
      <c r="AH956" s="410"/>
      <c r="AI956" s="410"/>
      <c r="AJ956" s="410"/>
      <c r="AK956" s="410"/>
      <c r="AL956" s="410"/>
      <c r="AM956" s="296">
        <f>SUM(Y956:AL956)</f>
        <v>0</v>
      </c>
    </row>
    <row r="957" spans="1:39" ht="15" hidden="1" customHeight="1" outlineLevel="1">
      <c r="A957" s="532"/>
      <c r="B957" s="294" t="s">
        <v>346</v>
      </c>
      <c r="C957" s="291" t="s">
        <v>163</v>
      </c>
      <c r="D957" s="295"/>
      <c r="E957" s="295"/>
      <c r="F957" s="295"/>
      <c r="G957" s="295"/>
      <c r="H957" s="295"/>
      <c r="I957" s="295"/>
      <c r="J957" s="295"/>
      <c r="K957" s="295"/>
      <c r="L957" s="295"/>
      <c r="M957" s="295"/>
      <c r="N957" s="468"/>
      <c r="O957" s="295"/>
      <c r="P957" s="295"/>
      <c r="Q957" s="295"/>
      <c r="R957" s="295"/>
      <c r="S957" s="295"/>
      <c r="T957" s="295"/>
      <c r="U957" s="295"/>
      <c r="V957" s="295"/>
      <c r="W957" s="295"/>
      <c r="X957" s="295"/>
      <c r="Y957" s="411">
        <f>Y956</f>
        <v>0</v>
      </c>
      <c r="Z957" s="411">
        <f t="shared" ref="Z957" si="2870">Z956</f>
        <v>0</v>
      </c>
      <c r="AA957" s="411">
        <f t="shared" ref="AA957" si="2871">AA956</f>
        <v>0</v>
      </c>
      <c r="AB957" s="411">
        <f t="shared" ref="AB957" si="2872">AB956</f>
        <v>0</v>
      </c>
      <c r="AC957" s="411">
        <f t="shared" ref="AC957" si="2873">AC956</f>
        <v>0</v>
      </c>
      <c r="AD957" s="411">
        <f t="shared" ref="AD957" si="2874">AD956</f>
        <v>0</v>
      </c>
      <c r="AE957" s="411">
        <f t="shared" ref="AE957" si="2875">AE956</f>
        <v>0</v>
      </c>
      <c r="AF957" s="411">
        <f t="shared" ref="AF957" si="2876">AF956</f>
        <v>0</v>
      </c>
      <c r="AG957" s="411">
        <f t="shared" ref="AG957" si="2877">AG956</f>
        <v>0</v>
      </c>
      <c r="AH957" s="411">
        <f t="shared" ref="AH957" si="2878">AH956</f>
        <v>0</v>
      </c>
      <c r="AI957" s="411">
        <f t="shared" ref="AI957" si="2879">AI956</f>
        <v>0</v>
      </c>
      <c r="AJ957" s="411">
        <f t="shared" ref="AJ957" si="2880">AJ956</f>
        <v>0</v>
      </c>
      <c r="AK957" s="411">
        <f t="shared" ref="AK957" si="2881">AK956</f>
        <v>0</v>
      </c>
      <c r="AL957" s="411">
        <f t="shared" ref="AL957" si="2882">AL956</f>
        <v>0</v>
      </c>
      <c r="AM957" s="297"/>
    </row>
    <row r="958" spans="1:39" ht="15" hidden="1" customHeight="1" outlineLevel="1">
      <c r="A958" s="532"/>
      <c r="B958" s="298"/>
      <c r="C958" s="299"/>
      <c r="D958" s="304"/>
      <c r="E958" s="304"/>
      <c r="F958" s="304"/>
      <c r="G958" s="304"/>
      <c r="H958" s="304"/>
      <c r="I958" s="304"/>
      <c r="J958" s="304"/>
      <c r="K958" s="304"/>
      <c r="L958" s="304"/>
      <c r="M958" s="304"/>
      <c r="N958" s="300"/>
      <c r="O958" s="304"/>
      <c r="P958" s="304"/>
      <c r="Q958" s="304"/>
      <c r="R958" s="304"/>
      <c r="S958" s="304"/>
      <c r="T958" s="304"/>
      <c r="U958" s="304"/>
      <c r="V958" s="304"/>
      <c r="W958" s="304"/>
      <c r="X958" s="304"/>
      <c r="Y958" s="412"/>
      <c r="Z958" s="413"/>
      <c r="AA958" s="413"/>
      <c r="AB958" s="413"/>
      <c r="AC958" s="413"/>
      <c r="AD958" s="413"/>
      <c r="AE958" s="413"/>
      <c r="AF958" s="413"/>
      <c r="AG958" s="413"/>
      <c r="AH958" s="413"/>
      <c r="AI958" s="413"/>
      <c r="AJ958" s="413"/>
      <c r="AK958" s="413"/>
      <c r="AL958" s="413"/>
      <c r="AM958" s="302"/>
    </row>
    <row r="959" spans="1:39" ht="15" hidden="1" customHeight="1" outlineLevel="1">
      <c r="A959" s="532">
        <v>3</v>
      </c>
      <c r="B959" s="428" t="s">
        <v>97</v>
      </c>
      <c r="C959" s="291" t="s">
        <v>25</v>
      </c>
      <c r="D959" s="295"/>
      <c r="E959" s="295"/>
      <c r="F959" s="295"/>
      <c r="G959" s="295"/>
      <c r="H959" s="295"/>
      <c r="I959" s="295"/>
      <c r="J959" s="295"/>
      <c r="K959" s="295"/>
      <c r="L959" s="295"/>
      <c r="M959" s="295"/>
      <c r="N959" s="291"/>
      <c r="O959" s="295"/>
      <c r="P959" s="295"/>
      <c r="Q959" s="295"/>
      <c r="R959" s="295"/>
      <c r="S959" s="295"/>
      <c r="T959" s="295"/>
      <c r="U959" s="295"/>
      <c r="V959" s="295"/>
      <c r="W959" s="295"/>
      <c r="X959" s="295"/>
      <c r="Y959" s="415"/>
      <c r="Z959" s="415"/>
      <c r="AA959" s="415"/>
      <c r="AB959" s="415"/>
      <c r="AC959" s="415"/>
      <c r="AD959" s="415"/>
      <c r="AE959" s="415"/>
      <c r="AF959" s="410"/>
      <c r="AG959" s="410"/>
      <c r="AH959" s="410"/>
      <c r="AI959" s="410"/>
      <c r="AJ959" s="410"/>
      <c r="AK959" s="410"/>
      <c r="AL959" s="410"/>
      <c r="AM959" s="296">
        <f>SUM(Y959:AL959)</f>
        <v>0</v>
      </c>
    </row>
    <row r="960" spans="1:39" ht="15" hidden="1" customHeight="1" outlineLevel="1">
      <c r="A960" s="532"/>
      <c r="B960" s="294" t="s">
        <v>346</v>
      </c>
      <c r="C960" s="291" t="s">
        <v>163</v>
      </c>
      <c r="D960" s="295"/>
      <c r="E960" s="295"/>
      <c r="F960" s="295"/>
      <c r="G960" s="295"/>
      <c r="H960" s="295"/>
      <c r="I960" s="295"/>
      <c r="J960" s="295"/>
      <c r="K960" s="295"/>
      <c r="L960" s="295"/>
      <c r="M960" s="295"/>
      <c r="N960" s="468"/>
      <c r="O960" s="295"/>
      <c r="P960" s="295"/>
      <c r="Q960" s="295"/>
      <c r="R960" s="295"/>
      <c r="S960" s="295"/>
      <c r="T960" s="295"/>
      <c r="U960" s="295"/>
      <c r="V960" s="295"/>
      <c r="W960" s="295"/>
      <c r="X960" s="295"/>
      <c r="Y960" s="411">
        <f>Y959</f>
        <v>0</v>
      </c>
      <c r="Z960" s="411">
        <f t="shared" ref="Z960" si="2883">Z959</f>
        <v>0</v>
      </c>
      <c r="AA960" s="411">
        <f t="shared" ref="AA960" si="2884">AA959</f>
        <v>0</v>
      </c>
      <c r="AB960" s="411">
        <f t="shared" ref="AB960" si="2885">AB959</f>
        <v>0</v>
      </c>
      <c r="AC960" s="411">
        <f t="shared" ref="AC960" si="2886">AC959</f>
        <v>0</v>
      </c>
      <c r="AD960" s="411">
        <f t="shared" ref="AD960" si="2887">AD959</f>
        <v>0</v>
      </c>
      <c r="AE960" s="411">
        <f t="shared" ref="AE960" si="2888">AE959</f>
        <v>0</v>
      </c>
      <c r="AF960" s="411">
        <f t="shared" ref="AF960" si="2889">AF959</f>
        <v>0</v>
      </c>
      <c r="AG960" s="411">
        <f t="shared" ref="AG960" si="2890">AG959</f>
        <v>0</v>
      </c>
      <c r="AH960" s="411">
        <f t="shared" ref="AH960" si="2891">AH959</f>
        <v>0</v>
      </c>
      <c r="AI960" s="411">
        <f t="shared" ref="AI960" si="2892">AI959</f>
        <v>0</v>
      </c>
      <c r="AJ960" s="411">
        <f t="shared" ref="AJ960" si="2893">AJ959</f>
        <v>0</v>
      </c>
      <c r="AK960" s="411">
        <f t="shared" ref="AK960" si="2894">AK959</f>
        <v>0</v>
      </c>
      <c r="AL960" s="411">
        <f t="shared" ref="AL960" si="2895">AL959</f>
        <v>0</v>
      </c>
      <c r="AM960" s="297"/>
    </row>
    <row r="961" spans="1:39" ht="15" hidden="1" customHeight="1" outlineLevel="1">
      <c r="A961" s="532"/>
      <c r="B961" s="294"/>
      <c r="C961" s="305"/>
      <c r="D961" s="291"/>
      <c r="E961" s="291"/>
      <c r="F961" s="291"/>
      <c r="G961" s="291"/>
      <c r="H961" s="291"/>
      <c r="I961" s="291"/>
      <c r="J961" s="291"/>
      <c r="K961" s="291"/>
      <c r="L961" s="291"/>
      <c r="M961" s="291"/>
      <c r="N961" s="291"/>
      <c r="O961" s="291"/>
      <c r="P961" s="291"/>
      <c r="Q961" s="291"/>
      <c r="R961" s="291"/>
      <c r="S961" s="291"/>
      <c r="T961" s="291"/>
      <c r="U961" s="291"/>
      <c r="V961" s="291"/>
      <c r="W961" s="291"/>
      <c r="X961" s="291"/>
      <c r="Y961" s="412"/>
      <c r="Z961" s="412"/>
      <c r="AA961" s="412"/>
      <c r="AB961" s="412"/>
      <c r="AC961" s="412"/>
      <c r="AD961" s="412"/>
      <c r="AE961" s="412"/>
      <c r="AF961" s="412"/>
      <c r="AG961" s="412"/>
      <c r="AH961" s="412"/>
      <c r="AI961" s="412"/>
      <c r="AJ961" s="412"/>
      <c r="AK961" s="412"/>
      <c r="AL961" s="412"/>
      <c r="AM961" s="306"/>
    </row>
    <row r="962" spans="1:39" ht="15" hidden="1" customHeight="1" outlineLevel="1">
      <c r="A962" s="532">
        <v>4</v>
      </c>
      <c r="B962" s="520" t="s">
        <v>671</v>
      </c>
      <c r="C962" s="291" t="s">
        <v>25</v>
      </c>
      <c r="D962" s="295"/>
      <c r="E962" s="295"/>
      <c r="F962" s="295"/>
      <c r="G962" s="295"/>
      <c r="H962" s="295"/>
      <c r="I962" s="295"/>
      <c r="J962" s="295"/>
      <c r="K962" s="295"/>
      <c r="L962" s="295"/>
      <c r="M962" s="295"/>
      <c r="N962" s="291"/>
      <c r="O962" s="295"/>
      <c r="P962" s="295"/>
      <c r="Q962" s="295"/>
      <c r="R962" s="295"/>
      <c r="S962" s="295"/>
      <c r="T962" s="295"/>
      <c r="U962" s="295"/>
      <c r="V962" s="295"/>
      <c r="W962" s="295"/>
      <c r="X962" s="295"/>
      <c r="Y962" s="415"/>
      <c r="Z962" s="415"/>
      <c r="AA962" s="415"/>
      <c r="AB962" s="415"/>
      <c r="AC962" s="415"/>
      <c r="AD962" s="415"/>
      <c r="AE962" s="415"/>
      <c r="AF962" s="410"/>
      <c r="AG962" s="410"/>
      <c r="AH962" s="410"/>
      <c r="AI962" s="410"/>
      <c r="AJ962" s="410"/>
      <c r="AK962" s="410"/>
      <c r="AL962" s="410"/>
      <c r="AM962" s="296">
        <f>SUM(Y962:AL962)</f>
        <v>0</v>
      </c>
    </row>
    <row r="963" spans="1:39" ht="15" hidden="1" customHeight="1" outlineLevel="1">
      <c r="A963" s="532"/>
      <c r="B963" s="294" t="s">
        <v>346</v>
      </c>
      <c r="C963" s="291" t="s">
        <v>163</v>
      </c>
      <c r="D963" s="295"/>
      <c r="E963" s="295"/>
      <c r="F963" s="295"/>
      <c r="G963" s="295"/>
      <c r="H963" s="295"/>
      <c r="I963" s="295"/>
      <c r="J963" s="295"/>
      <c r="K963" s="295"/>
      <c r="L963" s="295"/>
      <c r="M963" s="295"/>
      <c r="N963" s="468"/>
      <c r="O963" s="295"/>
      <c r="P963" s="295"/>
      <c r="Q963" s="295"/>
      <c r="R963" s="295"/>
      <c r="S963" s="295"/>
      <c r="T963" s="295"/>
      <c r="U963" s="295"/>
      <c r="V963" s="295"/>
      <c r="W963" s="295"/>
      <c r="X963" s="295"/>
      <c r="Y963" s="411">
        <f>Y962</f>
        <v>0</v>
      </c>
      <c r="Z963" s="411">
        <f t="shared" ref="Z963" si="2896">Z962</f>
        <v>0</v>
      </c>
      <c r="AA963" s="411">
        <f t="shared" ref="AA963" si="2897">AA962</f>
        <v>0</v>
      </c>
      <c r="AB963" s="411">
        <f t="shared" ref="AB963" si="2898">AB962</f>
        <v>0</v>
      </c>
      <c r="AC963" s="411">
        <f t="shared" ref="AC963" si="2899">AC962</f>
        <v>0</v>
      </c>
      <c r="AD963" s="411">
        <f t="shared" ref="AD963" si="2900">AD962</f>
        <v>0</v>
      </c>
      <c r="AE963" s="411">
        <f t="shared" ref="AE963" si="2901">AE962</f>
        <v>0</v>
      </c>
      <c r="AF963" s="411">
        <f t="shared" ref="AF963" si="2902">AF962</f>
        <v>0</v>
      </c>
      <c r="AG963" s="411">
        <f t="shared" ref="AG963" si="2903">AG962</f>
        <v>0</v>
      </c>
      <c r="AH963" s="411">
        <f t="shared" ref="AH963" si="2904">AH962</f>
        <v>0</v>
      </c>
      <c r="AI963" s="411">
        <f t="shared" ref="AI963" si="2905">AI962</f>
        <v>0</v>
      </c>
      <c r="AJ963" s="411">
        <f t="shared" ref="AJ963" si="2906">AJ962</f>
        <v>0</v>
      </c>
      <c r="AK963" s="411">
        <f t="shared" ref="AK963" si="2907">AK962</f>
        <v>0</v>
      </c>
      <c r="AL963" s="411">
        <f t="shared" ref="AL963" si="2908">AL962</f>
        <v>0</v>
      </c>
      <c r="AM963" s="297"/>
    </row>
    <row r="964" spans="1:39" ht="15" hidden="1" customHeight="1" outlineLevel="1">
      <c r="A964" s="532"/>
      <c r="B964" s="294"/>
      <c r="C964" s="305"/>
      <c r="D964" s="304"/>
      <c r="E964" s="304"/>
      <c r="F964" s="304"/>
      <c r="G964" s="304"/>
      <c r="H964" s="304"/>
      <c r="I964" s="304"/>
      <c r="J964" s="304"/>
      <c r="K964" s="304"/>
      <c r="L964" s="304"/>
      <c r="M964" s="304"/>
      <c r="N964" s="291"/>
      <c r="O964" s="304"/>
      <c r="P964" s="304"/>
      <c r="Q964" s="304"/>
      <c r="R964" s="304"/>
      <c r="S964" s="304"/>
      <c r="T964" s="304"/>
      <c r="U964" s="304"/>
      <c r="V964" s="304"/>
      <c r="W964" s="304"/>
      <c r="X964" s="304"/>
      <c r="Y964" s="412"/>
      <c r="Z964" s="412"/>
      <c r="AA964" s="412"/>
      <c r="AB964" s="412"/>
      <c r="AC964" s="412"/>
      <c r="AD964" s="412"/>
      <c r="AE964" s="412"/>
      <c r="AF964" s="412"/>
      <c r="AG964" s="412"/>
      <c r="AH964" s="412"/>
      <c r="AI964" s="412"/>
      <c r="AJ964" s="412"/>
      <c r="AK964" s="412"/>
      <c r="AL964" s="412"/>
      <c r="AM964" s="306"/>
    </row>
    <row r="965" spans="1:39" ht="15" hidden="1" customHeight="1" outlineLevel="1">
      <c r="A965" s="532">
        <v>5</v>
      </c>
      <c r="B965" s="428" t="s">
        <v>98</v>
      </c>
      <c r="C965" s="291" t="s">
        <v>25</v>
      </c>
      <c r="D965" s="295"/>
      <c r="E965" s="295"/>
      <c r="F965" s="295"/>
      <c r="G965" s="295"/>
      <c r="H965" s="295"/>
      <c r="I965" s="295"/>
      <c r="J965" s="295"/>
      <c r="K965" s="295"/>
      <c r="L965" s="295"/>
      <c r="M965" s="295"/>
      <c r="N965" s="291"/>
      <c r="O965" s="295"/>
      <c r="P965" s="295"/>
      <c r="Q965" s="295"/>
      <c r="R965" s="295"/>
      <c r="S965" s="295"/>
      <c r="T965" s="295"/>
      <c r="U965" s="295"/>
      <c r="V965" s="295"/>
      <c r="W965" s="295"/>
      <c r="X965" s="295"/>
      <c r="Y965" s="415"/>
      <c r="Z965" s="415"/>
      <c r="AA965" s="415"/>
      <c r="AB965" s="415"/>
      <c r="AC965" s="415"/>
      <c r="AD965" s="415"/>
      <c r="AE965" s="415"/>
      <c r="AF965" s="410"/>
      <c r="AG965" s="410"/>
      <c r="AH965" s="410"/>
      <c r="AI965" s="410"/>
      <c r="AJ965" s="410"/>
      <c r="AK965" s="410"/>
      <c r="AL965" s="410"/>
      <c r="AM965" s="296">
        <f>SUM(Y965:AL965)</f>
        <v>0</v>
      </c>
    </row>
    <row r="966" spans="1:39" ht="15" hidden="1" customHeight="1" outlineLevel="1">
      <c r="A966" s="532"/>
      <c r="B966" s="294" t="s">
        <v>346</v>
      </c>
      <c r="C966" s="291" t="s">
        <v>163</v>
      </c>
      <c r="D966" s="295"/>
      <c r="E966" s="295"/>
      <c r="F966" s="295"/>
      <c r="G966" s="295"/>
      <c r="H966" s="295"/>
      <c r="I966" s="295"/>
      <c r="J966" s="295"/>
      <c r="K966" s="295"/>
      <c r="L966" s="295"/>
      <c r="M966" s="295"/>
      <c r="N966" s="468"/>
      <c r="O966" s="295"/>
      <c r="P966" s="295"/>
      <c r="Q966" s="295"/>
      <c r="R966" s="295"/>
      <c r="S966" s="295"/>
      <c r="T966" s="295"/>
      <c r="U966" s="295"/>
      <c r="V966" s="295"/>
      <c r="W966" s="295"/>
      <c r="X966" s="295"/>
      <c r="Y966" s="411">
        <f>Y965</f>
        <v>0</v>
      </c>
      <c r="Z966" s="411">
        <f t="shared" ref="Z966" si="2909">Z965</f>
        <v>0</v>
      </c>
      <c r="AA966" s="411">
        <f t="shared" ref="AA966" si="2910">AA965</f>
        <v>0</v>
      </c>
      <c r="AB966" s="411">
        <f t="shared" ref="AB966" si="2911">AB965</f>
        <v>0</v>
      </c>
      <c r="AC966" s="411">
        <f t="shared" ref="AC966" si="2912">AC965</f>
        <v>0</v>
      </c>
      <c r="AD966" s="411">
        <f t="shared" ref="AD966" si="2913">AD965</f>
        <v>0</v>
      </c>
      <c r="AE966" s="411">
        <f t="shared" ref="AE966" si="2914">AE965</f>
        <v>0</v>
      </c>
      <c r="AF966" s="411">
        <f t="shared" ref="AF966" si="2915">AF965</f>
        <v>0</v>
      </c>
      <c r="AG966" s="411">
        <f t="shared" ref="AG966" si="2916">AG965</f>
        <v>0</v>
      </c>
      <c r="AH966" s="411">
        <f t="shared" ref="AH966" si="2917">AH965</f>
        <v>0</v>
      </c>
      <c r="AI966" s="411">
        <f t="shared" ref="AI966" si="2918">AI965</f>
        <v>0</v>
      </c>
      <c r="AJ966" s="411">
        <f t="shared" ref="AJ966" si="2919">AJ965</f>
        <v>0</v>
      </c>
      <c r="AK966" s="411">
        <f t="shared" ref="AK966" si="2920">AK965</f>
        <v>0</v>
      </c>
      <c r="AL966" s="411">
        <f t="shared" ref="AL966" si="2921">AL965</f>
        <v>0</v>
      </c>
      <c r="AM966" s="297"/>
    </row>
    <row r="967" spans="1:39" ht="15" hidden="1" customHeight="1" outlineLevel="1">
      <c r="A967" s="532"/>
      <c r="B967" s="294"/>
      <c r="C967" s="291"/>
      <c r="D967" s="291"/>
      <c r="E967" s="291"/>
      <c r="F967" s="291"/>
      <c r="G967" s="291"/>
      <c r="H967" s="291"/>
      <c r="I967" s="291"/>
      <c r="J967" s="291"/>
      <c r="K967" s="291"/>
      <c r="L967" s="291"/>
      <c r="M967" s="291"/>
      <c r="N967" s="291"/>
      <c r="O967" s="291"/>
      <c r="P967" s="291"/>
      <c r="Q967" s="291"/>
      <c r="R967" s="291"/>
      <c r="S967" s="291"/>
      <c r="T967" s="291"/>
      <c r="U967" s="291"/>
      <c r="V967" s="291"/>
      <c r="W967" s="291"/>
      <c r="X967" s="291"/>
      <c r="Y967" s="422"/>
      <c r="Z967" s="423"/>
      <c r="AA967" s="423"/>
      <c r="AB967" s="423"/>
      <c r="AC967" s="423"/>
      <c r="AD967" s="423"/>
      <c r="AE967" s="423"/>
      <c r="AF967" s="423"/>
      <c r="AG967" s="423"/>
      <c r="AH967" s="423"/>
      <c r="AI967" s="423"/>
      <c r="AJ967" s="423"/>
      <c r="AK967" s="423"/>
      <c r="AL967" s="423"/>
      <c r="AM967" s="297"/>
    </row>
    <row r="968" spans="1:39" ht="15.75" hidden="1" outlineLevel="1">
      <c r="A968" s="532"/>
      <c r="B968" s="319" t="s">
        <v>497</v>
      </c>
      <c r="C968" s="289"/>
      <c r="D968" s="289"/>
      <c r="E968" s="289"/>
      <c r="F968" s="289"/>
      <c r="G968" s="289"/>
      <c r="H968" s="289"/>
      <c r="I968" s="289"/>
      <c r="J968" s="289"/>
      <c r="K968" s="289"/>
      <c r="L968" s="289"/>
      <c r="M968" s="289"/>
      <c r="N968" s="290"/>
      <c r="O968" s="289"/>
      <c r="P968" s="289"/>
      <c r="Q968" s="289"/>
      <c r="R968" s="289"/>
      <c r="S968" s="289"/>
      <c r="T968" s="289"/>
      <c r="U968" s="289"/>
      <c r="V968" s="289"/>
      <c r="W968" s="289"/>
      <c r="X968" s="289"/>
      <c r="Y968" s="414"/>
      <c r="Z968" s="414"/>
      <c r="AA968" s="414"/>
      <c r="AB968" s="414"/>
      <c r="AC968" s="414"/>
      <c r="AD968" s="414"/>
      <c r="AE968" s="414"/>
      <c r="AF968" s="414"/>
      <c r="AG968" s="414"/>
      <c r="AH968" s="414"/>
      <c r="AI968" s="414"/>
      <c r="AJ968" s="414"/>
      <c r="AK968" s="414"/>
      <c r="AL968" s="414"/>
      <c r="AM968" s="292"/>
    </row>
    <row r="969" spans="1:39" ht="15" hidden="1" customHeight="1" outlineLevel="1">
      <c r="A969" s="532">
        <v>6</v>
      </c>
      <c r="B969" s="428" t="s">
        <v>99</v>
      </c>
      <c r="C969" s="291" t="s">
        <v>25</v>
      </c>
      <c r="D969" s="295"/>
      <c r="E969" s="295"/>
      <c r="F969" s="295"/>
      <c r="G969" s="295"/>
      <c r="H969" s="295"/>
      <c r="I969" s="295"/>
      <c r="J969" s="295"/>
      <c r="K969" s="295"/>
      <c r="L969" s="295"/>
      <c r="M969" s="295"/>
      <c r="N969" s="295">
        <v>12</v>
      </c>
      <c r="O969" s="295"/>
      <c r="P969" s="295"/>
      <c r="Q969" s="295"/>
      <c r="R969" s="295"/>
      <c r="S969" s="295"/>
      <c r="T969" s="295"/>
      <c r="U969" s="295"/>
      <c r="V969" s="295"/>
      <c r="W969" s="295"/>
      <c r="X969" s="295"/>
      <c r="Y969" s="415"/>
      <c r="Z969" s="415"/>
      <c r="AA969" s="415"/>
      <c r="AB969" s="415"/>
      <c r="AC969" s="415"/>
      <c r="AD969" s="415"/>
      <c r="AE969" s="415"/>
      <c r="AF969" s="415"/>
      <c r="AG969" s="415"/>
      <c r="AH969" s="415"/>
      <c r="AI969" s="415"/>
      <c r="AJ969" s="415"/>
      <c r="AK969" s="415"/>
      <c r="AL969" s="415"/>
      <c r="AM969" s="296">
        <f>SUM(Y969:AL969)</f>
        <v>0</v>
      </c>
    </row>
    <row r="970" spans="1:39" ht="15" hidden="1" customHeight="1" outlineLevel="1">
      <c r="A970" s="532"/>
      <c r="B970" s="294" t="s">
        <v>346</v>
      </c>
      <c r="C970" s="291" t="s">
        <v>163</v>
      </c>
      <c r="D970" s="295"/>
      <c r="E970" s="295"/>
      <c r="F970" s="295"/>
      <c r="G970" s="295"/>
      <c r="H970" s="295"/>
      <c r="I970" s="295"/>
      <c r="J970" s="295"/>
      <c r="K970" s="295"/>
      <c r="L970" s="295"/>
      <c r="M970" s="295"/>
      <c r="N970" s="295">
        <f>N969</f>
        <v>12</v>
      </c>
      <c r="O970" s="295"/>
      <c r="P970" s="295"/>
      <c r="Q970" s="295"/>
      <c r="R970" s="295"/>
      <c r="S970" s="295"/>
      <c r="T970" s="295"/>
      <c r="U970" s="295"/>
      <c r="V970" s="295"/>
      <c r="W970" s="295"/>
      <c r="X970" s="295"/>
      <c r="Y970" s="411">
        <f>Y969</f>
        <v>0</v>
      </c>
      <c r="Z970" s="411">
        <f t="shared" ref="Z970" si="2922">Z969</f>
        <v>0</v>
      </c>
      <c r="AA970" s="411">
        <f t="shared" ref="AA970" si="2923">AA969</f>
        <v>0</v>
      </c>
      <c r="AB970" s="411">
        <f t="shared" ref="AB970" si="2924">AB969</f>
        <v>0</v>
      </c>
      <c r="AC970" s="411">
        <f t="shared" ref="AC970" si="2925">AC969</f>
        <v>0</v>
      </c>
      <c r="AD970" s="411">
        <f t="shared" ref="AD970" si="2926">AD969</f>
        <v>0</v>
      </c>
      <c r="AE970" s="411">
        <f t="shared" ref="AE970" si="2927">AE969</f>
        <v>0</v>
      </c>
      <c r="AF970" s="411">
        <f t="shared" ref="AF970" si="2928">AF969</f>
        <v>0</v>
      </c>
      <c r="AG970" s="411">
        <f t="shared" ref="AG970" si="2929">AG969</f>
        <v>0</v>
      </c>
      <c r="AH970" s="411">
        <f t="shared" ref="AH970" si="2930">AH969</f>
        <v>0</v>
      </c>
      <c r="AI970" s="411">
        <f t="shared" ref="AI970" si="2931">AI969</f>
        <v>0</v>
      </c>
      <c r="AJ970" s="411">
        <f t="shared" ref="AJ970" si="2932">AJ969</f>
        <v>0</v>
      </c>
      <c r="AK970" s="411">
        <f t="shared" ref="AK970" si="2933">AK969</f>
        <v>0</v>
      </c>
      <c r="AL970" s="411">
        <f t="shared" ref="AL970" si="2934">AL969</f>
        <v>0</v>
      </c>
      <c r="AM970" s="311"/>
    </row>
    <row r="971" spans="1:39" ht="15" hidden="1" customHeight="1" outlineLevel="1">
      <c r="A971" s="532"/>
      <c r="B971" s="310"/>
      <c r="C971" s="312"/>
      <c r="D971" s="291"/>
      <c r="E971" s="291"/>
      <c r="F971" s="291"/>
      <c r="G971" s="291"/>
      <c r="H971" s="291"/>
      <c r="I971" s="291"/>
      <c r="J971" s="291"/>
      <c r="K971" s="291"/>
      <c r="L971" s="291"/>
      <c r="M971" s="291"/>
      <c r="N971" s="291"/>
      <c r="O971" s="291"/>
      <c r="P971" s="291"/>
      <c r="Q971" s="291"/>
      <c r="R971" s="291"/>
      <c r="S971" s="291"/>
      <c r="T971" s="291"/>
      <c r="U971" s="291"/>
      <c r="V971" s="291"/>
      <c r="W971" s="291"/>
      <c r="X971" s="291"/>
      <c r="Y971" s="416"/>
      <c r="Z971" s="416"/>
      <c r="AA971" s="416"/>
      <c r="AB971" s="416"/>
      <c r="AC971" s="416"/>
      <c r="AD971" s="416"/>
      <c r="AE971" s="416"/>
      <c r="AF971" s="416"/>
      <c r="AG971" s="416"/>
      <c r="AH971" s="416"/>
      <c r="AI971" s="416"/>
      <c r="AJ971" s="416"/>
      <c r="AK971" s="416"/>
      <c r="AL971" s="416"/>
      <c r="AM971" s="313"/>
    </row>
    <row r="972" spans="1:39" ht="15" hidden="1" customHeight="1" outlineLevel="1">
      <c r="A972" s="532">
        <v>7</v>
      </c>
      <c r="B972" s="428" t="s">
        <v>100</v>
      </c>
      <c r="C972" s="291" t="s">
        <v>25</v>
      </c>
      <c r="D972" s="295"/>
      <c r="E972" s="295"/>
      <c r="F972" s="295"/>
      <c r="G972" s="295"/>
      <c r="H972" s="295"/>
      <c r="I972" s="295"/>
      <c r="J972" s="295"/>
      <c r="K972" s="295"/>
      <c r="L972" s="295"/>
      <c r="M972" s="295"/>
      <c r="N972" s="295">
        <v>12</v>
      </c>
      <c r="O972" s="295"/>
      <c r="P972" s="295"/>
      <c r="Q972" s="295"/>
      <c r="R972" s="295"/>
      <c r="S972" s="295"/>
      <c r="T972" s="295"/>
      <c r="U972" s="295"/>
      <c r="V972" s="295"/>
      <c r="W972" s="295"/>
      <c r="X972" s="295"/>
      <c r="Y972" s="415"/>
      <c r="Z972" s="415"/>
      <c r="AA972" s="415"/>
      <c r="AB972" s="415"/>
      <c r="AC972" s="415"/>
      <c r="AD972" s="415"/>
      <c r="AE972" s="415"/>
      <c r="AF972" s="415"/>
      <c r="AG972" s="415"/>
      <c r="AH972" s="415"/>
      <c r="AI972" s="415"/>
      <c r="AJ972" s="415"/>
      <c r="AK972" s="415"/>
      <c r="AL972" s="415"/>
      <c r="AM972" s="296">
        <f>SUM(Y972:AL972)</f>
        <v>0</v>
      </c>
    </row>
    <row r="973" spans="1:39" ht="15" hidden="1" customHeight="1" outlineLevel="1">
      <c r="A973" s="532"/>
      <c r="B973" s="294" t="s">
        <v>346</v>
      </c>
      <c r="C973" s="291" t="s">
        <v>163</v>
      </c>
      <c r="D973" s="295"/>
      <c r="E973" s="295"/>
      <c r="F973" s="295"/>
      <c r="G973" s="295"/>
      <c r="H973" s="295"/>
      <c r="I973" s="295"/>
      <c r="J973" s="295"/>
      <c r="K973" s="295"/>
      <c r="L973" s="295"/>
      <c r="M973" s="295"/>
      <c r="N973" s="295">
        <f>N972</f>
        <v>12</v>
      </c>
      <c r="O973" s="295"/>
      <c r="P973" s="295"/>
      <c r="Q973" s="295"/>
      <c r="R973" s="295"/>
      <c r="S973" s="295"/>
      <c r="T973" s="295"/>
      <c r="U973" s="295"/>
      <c r="V973" s="295"/>
      <c r="W973" s="295"/>
      <c r="X973" s="295"/>
      <c r="Y973" s="411">
        <f>Y972</f>
        <v>0</v>
      </c>
      <c r="Z973" s="411">
        <f t="shared" ref="Z973" si="2935">Z972</f>
        <v>0</v>
      </c>
      <c r="AA973" s="411">
        <f t="shared" ref="AA973" si="2936">AA972</f>
        <v>0</v>
      </c>
      <c r="AB973" s="411">
        <f t="shared" ref="AB973" si="2937">AB972</f>
        <v>0</v>
      </c>
      <c r="AC973" s="411">
        <f t="shared" ref="AC973" si="2938">AC972</f>
        <v>0</v>
      </c>
      <c r="AD973" s="411">
        <f t="shared" ref="AD973" si="2939">AD972</f>
        <v>0</v>
      </c>
      <c r="AE973" s="411">
        <f t="shared" ref="AE973" si="2940">AE972</f>
        <v>0</v>
      </c>
      <c r="AF973" s="411">
        <f t="shared" ref="AF973" si="2941">AF972</f>
        <v>0</v>
      </c>
      <c r="AG973" s="411">
        <f t="shared" ref="AG973" si="2942">AG972</f>
        <v>0</v>
      </c>
      <c r="AH973" s="411">
        <f t="shared" ref="AH973" si="2943">AH972</f>
        <v>0</v>
      </c>
      <c r="AI973" s="411">
        <f t="shared" ref="AI973" si="2944">AI972</f>
        <v>0</v>
      </c>
      <c r="AJ973" s="411">
        <f t="shared" ref="AJ973" si="2945">AJ972</f>
        <v>0</v>
      </c>
      <c r="AK973" s="411">
        <f t="shared" ref="AK973" si="2946">AK972</f>
        <v>0</v>
      </c>
      <c r="AL973" s="411">
        <f t="shared" ref="AL973" si="2947">AL972</f>
        <v>0</v>
      </c>
      <c r="AM973" s="311"/>
    </row>
    <row r="974" spans="1:39" ht="15" hidden="1" customHeight="1" outlineLevel="1">
      <c r="A974" s="532"/>
      <c r="B974" s="314"/>
      <c r="C974" s="312"/>
      <c r="D974" s="291"/>
      <c r="E974" s="291"/>
      <c r="F974" s="291"/>
      <c r="G974" s="291"/>
      <c r="H974" s="291"/>
      <c r="I974" s="291"/>
      <c r="J974" s="291"/>
      <c r="K974" s="291"/>
      <c r="L974" s="291"/>
      <c r="M974" s="291"/>
      <c r="N974" s="291"/>
      <c r="O974" s="291"/>
      <c r="P974" s="291"/>
      <c r="Q974" s="291"/>
      <c r="R974" s="291"/>
      <c r="S974" s="291"/>
      <c r="T974" s="291"/>
      <c r="U974" s="291"/>
      <c r="V974" s="291"/>
      <c r="W974" s="291"/>
      <c r="X974" s="291"/>
      <c r="Y974" s="416"/>
      <c r="Z974" s="417"/>
      <c r="AA974" s="416"/>
      <c r="AB974" s="416"/>
      <c r="AC974" s="416"/>
      <c r="AD974" s="416"/>
      <c r="AE974" s="416"/>
      <c r="AF974" s="416"/>
      <c r="AG974" s="416"/>
      <c r="AH974" s="416"/>
      <c r="AI974" s="416"/>
      <c r="AJ974" s="416"/>
      <c r="AK974" s="416"/>
      <c r="AL974" s="416"/>
      <c r="AM974" s="313"/>
    </row>
    <row r="975" spans="1:39" ht="15" hidden="1" customHeight="1" outlineLevel="1">
      <c r="A975" s="532">
        <v>8</v>
      </c>
      <c r="B975" s="428" t="s">
        <v>101</v>
      </c>
      <c r="C975" s="291" t="s">
        <v>25</v>
      </c>
      <c r="D975" s="295"/>
      <c r="E975" s="295"/>
      <c r="F975" s="295"/>
      <c r="G975" s="295"/>
      <c r="H975" s="295"/>
      <c r="I975" s="295"/>
      <c r="J975" s="295"/>
      <c r="K975" s="295"/>
      <c r="L975" s="295"/>
      <c r="M975" s="295"/>
      <c r="N975" s="295">
        <v>12</v>
      </c>
      <c r="O975" s="295"/>
      <c r="P975" s="295"/>
      <c r="Q975" s="295"/>
      <c r="R975" s="295"/>
      <c r="S975" s="295"/>
      <c r="T975" s="295"/>
      <c r="U975" s="295"/>
      <c r="V975" s="295"/>
      <c r="W975" s="295"/>
      <c r="X975" s="295"/>
      <c r="Y975" s="415"/>
      <c r="Z975" s="415"/>
      <c r="AA975" s="415"/>
      <c r="AB975" s="415"/>
      <c r="AC975" s="415"/>
      <c r="AD975" s="415"/>
      <c r="AE975" s="415"/>
      <c r="AF975" s="415"/>
      <c r="AG975" s="415"/>
      <c r="AH975" s="415"/>
      <c r="AI975" s="415"/>
      <c r="AJ975" s="415"/>
      <c r="AK975" s="415"/>
      <c r="AL975" s="415"/>
      <c r="AM975" s="296">
        <f>SUM(Y975:AL975)</f>
        <v>0</v>
      </c>
    </row>
    <row r="976" spans="1:39" ht="15" hidden="1" customHeight="1" outlineLevel="1">
      <c r="A976" s="532"/>
      <c r="B976" s="294" t="s">
        <v>346</v>
      </c>
      <c r="C976" s="291" t="s">
        <v>163</v>
      </c>
      <c r="D976" s="295"/>
      <c r="E976" s="295"/>
      <c r="F976" s="295"/>
      <c r="G976" s="295"/>
      <c r="H976" s="295"/>
      <c r="I976" s="295"/>
      <c r="J976" s="295"/>
      <c r="K976" s="295"/>
      <c r="L976" s="295"/>
      <c r="M976" s="295"/>
      <c r="N976" s="295">
        <f>N975</f>
        <v>12</v>
      </c>
      <c r="O976" s="295"/>
      <c r="P976" s="295"/>
      <c r="Q976" s="295"/>
      <c r="R976" s="295"/>
      <c r="S976" s="295"/>
      <c r="T976" s="295"/>
      <c r="U976" s="295"/>
      <c r="V976" s="295"/>
      <c r="W976" s="295"/>
      <c r="X976" s="295"/>
      <c r="Y976" s="411">
        <f>Y975</f>
        <v>0</v>
      </c>
      <c r="Z976" s="411">
        <f t="shared" ref="Z976" si="2948">Z975</f>
        <v>0</v>
      </c>
      <c r="AA976" s="411">
        <f t="shared" ref="AA976" si="2949">AA975</f>
        <v>0</v>
      </c>
      <c r="AB976" s="411">
        <f t="shared" ref="AB976" si="2950">AB975</f>
        <v>0</v>
      </c>
      <c r="AC976" s="411">
        <f t="shared" ref="AC976" si="2951">AC975</f>
        <v>0</v>
      </c>
      <c r="AD976" s="411">
        <f t="shared" ref="AD976" si="2952">AD975</f>
        <v>0</v>
      </c>
      <c r="AE976" s="411">
        <f t="shared" ref="AE976" si="2953">AE975</f>
        <v>0</v>
      </c>
      <c r="AF976" s="411">
        <f t="shared" ref="AF976" si="2954">AF975</f>
        <v>0</v>
      </c>
      <c r="AG976" s="411">
        <f t="shared" ref="AG976" si="2955">AG975</f>
        <v>0</v>
      </c>
      <c r="AH976" s="411">
        <f t="shared" ref="AH976" si="2956">AH975</f>
        <v>0</v>
      </c>
      <c r="AI976" s="411">
        <f t="shared" ref="AI976" si="2957">AI975</f>
        <v>0</v>
      </c>
      <c r="AJ976" s="411">
        <f t="shared" ref="AJ976" si="2958">AJ975</f>
        <v>0</v>
      </c>
      <c r="AK976" s="411">
        <f t="shared" ref="AK976" si="2959">AK975</f>
        <v>0</v>
      </c>
      <c r="AL976" s="411">
        <f t="shared" ref="AL976" si="2960">AL975</f>
        <v>0</v>
      </c>
      <c r="AM976" s="311"/>
    </row>
    <row r="977" spans="1:39" ht="15" hidden="1" customHeight="1" outlineLevel="1">
      <c r="A977" s="532"/>
      <c r="B977" s="314"/>
      <c r="C977" s="312"/>
      <c r="D977" s="316"/>
      <c r="E977" s="316"/>
      <c r="F977" s="316"/>
      <c r="G977" s="316"/>
      <c r="H977" s="316"/>
      <c r="I977" s="316"/>
      <c r="J977" s="316"/>
      <c r="K977" s="316"/>
      <c r="L977" s="316"/>
      <c r="M977" s="316"/>
      <c r="N977" s="291"/>
      <c r="O977" s="316"/>
      <c r="P977" s="316"/>
      <c r="Q977" s="316"/>
      <c r="R977" s="316"/>
      <c r="S977" s="316"/>
      <c r="T977" s="316"/>
      <c r="U977" s="316"/>
      <c r="V977" s="316"/>
      <c r="W977" s="316"/>
      <c r="X977" s="316"/>
      <c r="Y977" s="416"/>
      <c r="Z977" s="417"/>
      <c r="AA977" s="416"/>
      <c r="AB977" s="416"/>
      <c r="AC977" s="416"/>
      <c r="AD977" s="416"/>
      <c r="AE977" s="416"/>
      <c r="AF977" s="416"/>
      <c r="AG977" s="416"/>
      <c r="AH977" s="416"/>
      <c r="AI977" s="416"/>
      <c r="AJ977" s="416"/>
      <c r="AK977" s="416"/>
      <c r="AL977" s="416"/>
      <c r="AM977" s="313"/>
    </row>
    <row r="978" spans="1:39" ht="15" hidden="1" customHeight="1" outlineLevel="1">
      <c r="A978" s="532">
        <v>9</v>
      </c>
      <c r="B978" s="428" t="s">
        <v>102</v>
      </c>
      <c r="C978" s="291" t="s">
        <v>25</v>
      </c>
      <c r="D978" s="295"/>
      <c r="E978" s="295"/>
      <c r="F978" s="295"/>
      <c r="G978" s="295"/>
      <c r="H978" s="295"/>
      <c r="I978" s="295"/>
      <c r="J978" s="295"/>
      <c r="K978" s="295"/>
      <c r="L978" s="295"/>
      <c r="M978" s="295"/>
      <c r="N978" s="295">
        <v>12</v>
      </c>
      <c r="O978" s="295"/>
      <c r="P978" s="295"/>
      <c r="Q978" s="295"/>
      <c r="R978" s="295"/>
      <c r="S978" s="295"/>
      <c r="T978" s="295"/>
      <c r="U978" s="295"/>
      <c r="V978" s="295"/>
      <c r="W978" s="295"/>
      <c r="X978" s="295"/>
      <c r="Y978" s="415"/>
      <c r="Z978" s="415"/>
      <c r="AA978" s="415"/>
      <c r="AB978" s="415"/>
      <c r="AC978" s="415"/>
      <c r="AD978" s="415"/>
      <c r="AE978" s="415"/>
      <c r="AF978" s="415"/>
      <c r="AG978" s="415"/>
      <c r="AH978" s="415"/>
      <c r="AI978" s="415"/>
      <c r="AJ978" s="415"/>
      <c r="AK978" s="415"/>
      <c r="AL978" s="415"/>
      <c r="AM978" s="296">
        <f>SUM(Y978:AL978)</f>
        <v>0</v>
      </c>
    </row>
    <row r="979" spans="1:39" ht="15" hidden="1" customHeight="1" outlineLevel="1">
      <c r="A979" s="532"/>
      <c r="B979" s="294" t="s">
        <v>346</v>
      </c>
      <c r="C979" s="291" t="s">
        <v>163</v>
      </c>
      <c r="D979" s="295"/>
      <c r="E979" s="295"/>
      <c r="F979" s="295"/>
      <c r="G979" s="295"/>
      <c r="H979" s="295"/>
      <c r="I979" s="295"/>
      <c r="J979" s="295"/>
      <c r="K979" s="295"/>
      <c r="L979" s="295"/>
      <c r="M979" s="295"/>
      <c r="N979" s="295">
        <f>N978</f>
        <v>12</v>
      </c>
      <c r="O979" s="295"/>
      <c r="P979" s="295"/>
      <c r="Q979" s="295"/>
      <c r="R979" s="295"/>
      <c r="S979" s="295"/>
      <c r="T979" s="295"/>
      <c r="U979" s="295"/>
      <c r="V979" s="295"/>
      <c r="W979" s="295"/>
      <c r="X979" s="295"/>
      <c r="Y979" s="411">
        <f>Y978</f>
        <v>0</v>
      </c>
      <c r="Z979" s="411">
        <f t="shared" ref="Z979" si="2961">Z978</f>
        <v>0</v>
      </c>
      <c r="AA979" s="411">
        <f t="shared" ref="AA979" si="2962">AA978</f>
        <v>0</v>
      </c>
      <c r="AB979" s="411">
        <f t="shared" ref="AB979" si="2963">AB978</f>
        <v>0</v>
      </c>
      <c r="AC979" s="411">
        <f t="shared" ref="AC979" si="2964">AC978</f>
        <v>0</v>
      </c>
      <c r="AD979" s="411">
        <f t="shared" ref="AD979" si="2965">AD978</f>
        <v>0</v>
      </c>
      <c r="AE979" s="411">
        <f t="shared" ref="AE979" si="2966">AE978</f>
        <v>0</v>
      </c>
      <c r="AF979" s="411">
        <f t="shared" ref="AF979" si="2967">AF978</f>
        <v>0</v>
      </c>
      <c r="AG979" s="411">
        <f t="shared" ref="AG979" si="2968">AG978</f>
        <v>0</v>
      </c>
      <c r="AH979" s="411">
        <f t="shared" ref="AH979" si="2969">AH978</f>
        <v>0</v>
      </c>
      <c r="AI979" s="411">
        <f t="shared" ref="AI979" si="2970">AI978</f>
        <v>0</v>
      </c>
      <c r="AJ979" s="411">
        <f t="shared" ref="AJ979" si="2971">AJ978</f>
        <v>0</v>
      </c>
      <c r="AK979" s="411">
        <f t="shared" ref="AK979" si="2972">AK978</f>
        <v>0</v>
      </c>
      <c r="AL979" s="411">
        <f t="shared" ref="AL979" si="2973">AL978</f>
        <v>0</v>
      </c>
      <c r="AM979" s="311"/>
    </row>
    <row r="980" spans="1:39" ht="15" hidden="1" customHeight="1" outlineLevel="1">
      <c r="A980" s="532"/>
      <c r="B980" s="314"/>
      <c r="C980" s="312"/>
      <c r="D980" s="316"/>
      <c r="E980" s="316"/>
      <c r="F980" s="316"/>
      <c r="G980" s="316"/>
      <c r="H980" s="316"/>
      <c r="I980" s="316"/>
      <c r="J980" s="316"/>
      <c r="K980" s="316"/>
      <c r="L980" s="316"/>
      <c r="M980" s="316"/>
      <c r="N980" s="291"/>
      <c r="O980" s="316"/>
      <c r="P980" s="316"/>
      <c r="Q980" s="316"/>
      <c r="R980" s="316"/>
      <c r="S980" s="316"/>
      <c r="T980" s="316"/>
      <c r="U980" s="316"/>
      <c r="V980" s="316"/>
      <c r="W980" s="316"/>
      <c r="X980" s="316"/>
      <c r="Y980" s="416"/>
      <c r="Z980" s="416"/>
      <c r="AA980" s="416"/>
      <c r="AB980" s="416"/>
      <c r="AC980" s="416"/>
      <c r="AD980" s="416"/>
      <c r="AE980" s="416"/>
      <c r="AF980" s="416"/>
      <c r="AG980" s="416"/>
      <c r="AH980" s="416"/>
      <c r="AI980" s="416"/>
      <c r="AJ980" s="416"/>
      <c r="AK980" s="416"/>
      <c r="AL980" s="416"/>
      <c r="AM980" s="313"/>
    </row>
    <row r="981" spans="1:39" ht="15" hidden="1" customHeight="1" outlineLevel="1">
      <c r="A981" s="532">
        <v>10</v>
      </c>
      <c r="B981" s="428" t="s">
        <v>103</v>
      </c>
      <c r="C981" s="291" t="s">
        <v>25</v>
      </c>
      <c r="D981" s="295"/>
      <c r="E981" s="295"/>
      <c r="F981" s="295"/>
      <c r="G981" s="295"/>
      <c r="H981" s="295"/>
      <c r="I981" s="295"/>
      <c r="J981" s="295"/>
      <c r="K981" s="295"/>
      <c r="L981" s="295"/>
      <c r="M981" s="295"/>
      <c r="N981" s="295">
        <v>3</v>
      </c>
      <c r="O981" s="295"/>
      <c r="P981" s="295"/>
      <c r="Q981" s="295"/>
      <c r="R981" s="295"/>
      <c r="S981" s="295"/>
      <c r="T981" s="295"/>
      <c r="U981" s="295"/>
      <c r="V981" s="295"/>
      <c r="W981" s="295"/>
      <c r="X981" s="295"/>
      <c r="Y981" s="415"/>
      <c r="Z981" s="415"/>
      <c r="AA981" s="415"/>
      <c r="AB981" s="415"/>
      <c r="AC981" s="415"/>
      <c r="AD981" s="415"/>
      <c r="AE981" s="415"/>
      <c r="AF981" s="415"/>
      <c r="AG981" s="415"/>
      <c r="AH981" s="415"/>
      <c r="AI981" s="415"/>
      <c r="AJ981" s="415"/>
      <c r="AK981" s="415"/>
      <c r="AL981" s="415"/>
      <c r="AM981" s="296">
        <f>SUM(Y981:AL981)</f>
        <v>0</v>
      </c>
    </row>
    <row r="982" spans="1:39" ht="15" hidden="1" customHeight="1" outlineLevel="1">
      <c r="A982" s="532"/>
      <c r="B982" s="294" t="s">
        <v>346</v>
      </c>
      <c r="C982" s="291" t="s">
        <v>163</v>
      </c>
      <c r="D982" s="295"/>
      <c r="E982" s="295"/>
      <c r="F982" s="295"/>
      <c r="G982" s="295"/>
      <c r="H982" s="295"/>
      <c r="I982" s="295"/>
      <c r="J982" s="295"/>
      <c r="K982" s="295"/>
      <c r="L982" s="295"/>
      <c r="M982" s="295"/>
      <c r="N982" s="295">
        <f>N981</f>
        <v>3</v>
      </c>
      <c r="O982" s="295"/>
      <c r="P982" s="295"/>
      <c r="Q982" s="295"/>
      <c r="R982" s="295"/>
      <c r="S982" s="295"/>
      <c r="T982" s="295"/>
      <c r="U982" s="295"/>
      <c r="V982" s="295"/>
      <c r="W982" s="295"/>
      <c r="X982" s="295"/>
      <c r="Y982" s="411">
        <f>Y981</f>
        <v>0</v>
      </c>
      <c r="Z982" s="411">
        <f t="shared" ref="Z982" si="2974">Z981</f>
        <v>0</v>
      </c>
      <c r="AA982" s="411">
        <f t="shared" ref="AA982" si="2975">AA981</f>
        <v>0</v>
      </c>
      <c r="AB982" s="411">
        <f t="shared" ref="AB982" si="2976">AB981</f>
        <v>0</v>
      </c>
      <c r="AC982" s="411">
        <f t="shared" ref="AC982" si="2977">AC981</f>
        <v>0</v>
      </c>
      <c r="AD982" s="411">
        <f t="shared" ref="AD982" si="2978">AD981</f>
        <v>0</v>
      </c>
      <c r="AE982" s="411">
        <f t="shared" ref="AE982" si="2979">AE981</f>
        <v>0</v>
      </c>
      <c r="AF982" s="411">
        <f t="shared" ref="AF982" si="2980">AF981</f>
        <v>0</v>
      </c>
      <c r="AG982" s="411">
        <f t="shared" ref="AG982" si="2981">AG981</f>
        <v>0</v>
      </c>
      <c r="AH982" s="411">
        <f t="shared" ref="AH982" si="2982">AH981</f>
        <v>0</v>
      </c>
      <c r="AI982" s="411">
        <f t="shared" ref="AI982" si="2983">AI981</f>
        <v>0</v>
      </c>
      <c r="AJ982" s="411">
        <f t="shared" ref="AJ982" si="2984">AJ981</f>
        <v>0</v>
      </c>
      <c r="AK982" s="411">
        <f t="shared" ref="AK982" si="2985">AK981</f>
        <v>0</v>
      </c>
      <c r="AL982" s="411">
        <f t="shared" ref="AL982" si="2986">AL981</f>
        <v>0</v>
      </c>
      <c r="AM982" s="311"/>
    </row>
    <row r="983" spans="1:39" ht="15" hidden="1" customHeight="1" outlineLevel="1">
      <c r="A983" s="532"/>
      <c r="B983" s="314"/>
      <c r="C983" s="312"/>
      <c r="D983" s="316"/>
      <c r="E983" s="316"/>
      <c r="F983" s="316"/>
      <c r="G983" s="316"/>
      <c r="H983" s="316"/>
      <c r="I983" s="316"/>
      <c r="J983" s="316"/>
      <c r="K983" s="316"/>
      <c r="L983" s="316"/>
      <c r="M983" s="316"/>
      <c r="N983" s="291"/>
      <c r="O983" s="316"/>
      <c r="P983" s="316"/>
      <c r="Q983" s="316"/>
      <c r="R983" s="316"/>
      <c r="S983" s="316"/>
      <c r="T983" s="316"/>
      <c r="U983" s="316"/>
      <c r="V983" s="316"/>
      <c r="W983" s="316"/>
      <c r="X983" s="316"/>
      <c r="Y983" s="416"/>
      <c r="Z983" s="417"/>
      <c r="AA983" s="416"/>
      <c r="AB983" s="416"/>
      <c r="AC983" s="416"/>
      <c r="AD983" s="416"/>
      <c r="AE983" s="416"/>
      <c r="AF983" s="416"/>
      <c r="AG983" s="416"/>
      <c r="AH983" s="416"/>
      <c r="AI983" s="416"/>
      <c r="AJ983" s="416"/>
      <c r="AK983" s="416"/>
      <c r="AL983" s="416"/>
      <c r="AM983" s="313"/>
    </row>
    <row r="984" spans="1:39" ht="15" hidden="1" customHeight="1" outlineLevel="1">
      <c r="A984" s="532"/>
      <c r="B984" s="288" t="s">
        <v>10</v>
      </c>
      <c r="C984" s="289"/>
      <c r="D984" s="289"/>
      <c r="E984" s="289"/>
      <c r="F984" s="289"/>
      <c r="G984" s="289"/>
      <c r="H984" s="289"/>
      <c r="I984" s="289"/>
      <c r="J984" s="289"/>
      <c r="K984" s="289"/>
      <c r="L984" s="289"/>
      <c r="M984" s="289"/>
      <c r="N984" s="290"/>
      <c r="O984" s="289"/>
      <c r="P984" s="289"/>
      <c r="Q984" s="289"/>
      <c r="R984" s="289"/>
      <c r="S984" s="289"/>
      <c r="T984" s="289"/>
      <c r="U984" s="289"/>
      <c r="V984" s="289"/>
      <c r="W984" s="289"/>
      <c r="X984" s="289"/>
      <c r="Y984" s="414"/>
      <c r="Z984" s="414"/>
      <c r="AA984" s="414"/>
      <c r="AB984" s="414"/>
      <c r="AC984" s="414"/>
      <c r="AD984" s="414"/>
      <c r="AE984" s="414"/>
      <c r="AF984" s="414"/>
      <c r="AG984" s="414"/>
      <c r="AH984" s="414"/>
      <c r="AI984" s="414"/>
      <c r="AJ984" s="414"/>
      <c r="AK984" s="414"/>
      <c r="AL984" s="414"/>
      <c r="AM984" s="292"/>
    </row>
    <row r="985" spans="1:39" ht="15" hidden="1" customHeight="1" outlineLevel="1">
      <c r="A985" s="532">
        <v>11</v>
      </c>
      <c r="B985" s="428" t="s">
        <v>104</v>
      </c>
      <c r="C985" s="291" t="s">
        <v>25</v>
      </c>
      <c r="D985" s="295"/>
      <c r="E985" s="295"/>
      <c r="F985" s="295"/>
      <c r="G985" s="295"/>
      <c r="H985" s="295"/>
      <c r="I985" s="295"/>
      <c r="J985" s="295"/>
      <c r="K985" s="295"/>
      <c r="L985" s="295"/>
      <c r="M985" s="295"/>
      <c r="N985" s="295">
        <v>12</v>
      </c>
      <c r="O985" s="295"/>
      <c r="P985" s="295"/>
      <c r="Q985" s="295"/>
      <c r="R985" s="295"/>
      <c r="S985" s="295"/>
      <c r="T985" s="295"/>
      <c r="U985" s="295"/>
      <c r="V985" s="295"/>
      <c r="W985" s="295"/>
      <c r="X985" s="295"/>
      <c r="Y985" s="426"/>
      <c r="Z985" s="415"/>
      <c r="AA985" s="415"/>
      <c r="AB985" s="415"/>
      <c r="AC985" s="415"/>
      <c r="AD985" s="415"/>
      <c r="AE985" s="415"/>
      <c r="AF985" s="415"/>
      <c r="AG985" s="415"/>
      <c r="AH985" s="415"/>
      <c r="AI985" s="415"/>
      <c r="AJ985" s="415"/>
      <c r="AK985" s="415"/>
      <c r="AL985" s="415"/>
      <c r="AM985" s="296">
        <f>SUM(Y985:AL985)</f>
        <v>0</v>
      </c>
    </row>
    <row r="986" spans="1:39" ht="15" hidden="1" customHeight="1" outlineLevel="1">
      <c r="A986" s="532"/>
      <c r="B986" s="294" t="s">
        <v>346</v>
      </c>
      <c r="C986" s="291" t="s">
        <v>163</v>
      </c>
      <c r="D986" s="295"/>
      <c r="E986" s="295"/>
      <c r="F986" s="295"/>
      <c r="G986" s="295"/>
      <c r="H986" s="295"/>
      <c r="I986" s="295"/>
      <c r="J986" s="295"/>
      <c r="K986" s="295"/>
      <c r="L986" s="295"/>
      <c r="M986" s="295"/>
      <c r="N986" s="295">
        <f>N985</f>
        <v>12</v>
      </c>
      <c r="O986" s="295"/>
      <c r="P986" s="295"/>
      <c r="Q986" s="295"/>
      <c r="R986" s="295"/>
      <c r="S986" s="295"/>
      <c r="T986" s="295"/>
      <c r="U986" s="295"/>
      <c r="V986" s="295"/>
      <c r="W986" s="295"/>
      <c r="X986" s="295"/>
      <c r="Y986" s="411">
        <f>Y985</f>
        <v>0</v>
      </c>
      <c r="Z986" s="411">
        <f t="shared" ref="Z986" si="2987">Z985</f>
        <v>0</v>
      </c>
      <c r="AA986" s="411">
        <f t="shared" ref="AA986" si="2988">AA985</f>
        <v>0</v>
      </c>
      <c r="AB986" s="411">
        <f t="shared" ref="AB986" si="2989">AB985</f>
        <v>0</v>
      </c>
      <c r="AC986" s="411">
        <f t="shared" ref="AC986" si="2990">AC985</f>
        <v>0</v>
      </c>
      <c r="AD986" s="411">
        <f t="shared" ref="AD986" si="2991">AD985</f>
        <v>0</v>
      </c>
      <c r="AE986" s="411">
        <f t="shared" ref="AE986" si="2992">AE985</f>
        <v>0</v>
      </c>
      <c r="AF986" s="411">
        <f t="shared" ref="AF986" si="2993">AF985</f>
        <v>0</v>
      </c>
      <c r="AG986" s="411">
        <f t="shared" ref="AG986" si="2994">AG985</f>
        <v>0</v>
      </c>
      <c r="AH986" s="411">
        <f t="shared" ref="AH986" si="2995">AH985</f>
        <v>0</v>
      </c>
      <c r="AI986" s="411">
        <f t="shared" ref="AI986" si="2996">AI985</f>
        <v>0</v>
      </c>
      <c r="AJ986" s="411">
        <f t="shared" ref="AJ986" si="2997">AJ985</f>
        <v>0</v>
      </c>
      <c r="AK986" s="411">
        <f t="shared" ref="AK986" si="2998">AK985</f>
        <v>0</v>
      </c>
      <c r="AL986" s="411">
        <f t="shared" ref="AL986" si="2999">AL985</f>
        <v>0</v>
      </c>
      <c r="AM986" s="297"/>
    </row>
    <row r="987" spans="1:39" ht="15" hidden="1" customHeight="1" outlineLevel="1">
      <c r="A987" s="532"/>
      <c r="B987" s="315"/>
      <c r="C987" s="305"/>
      <c r="D987" s="291"/>
      <c r="E987" s="291"/>
      <c r="F987" s="291"/>
      <c r="G987" s="291"/>
      <c r="H987" s="291"/>
      <c r="I987" s="291"/>
      <c r="J987" s="291"/>
      <c r="K987" s="291"/>
      <c r="L987" s="291"/>
      <c r="M987" s="291"/>
      <c r="N987" s="291"/>
      <c r="O987" s="291"/>
      <c r="P987" s="291"/>
      <c r="Q987" s="291"/>
      <c r="R987" s="291"/>
      <c r="S987" s="291"/>
      <c r="T987" s="291"/>
      <c r="U987" s="291"/>
      <c r="V987" s="291"/>
      <c r="W987" s="291"/>
      <c r="X987" s="291"/>
      <c r="Y987" s="412"/>
      <c r="Z987" s="421"/>
      <c r="AA987" s="421"/>
      <c r="AB987" s="421"/>
      <c r="AC987" s="421"/>
      <c r="AD987" s="421"/>
      <c r="AE987" s="421"/>
      <c r="AF987" s="421"/>
      <c r="AG987" s="421"/>
      <c r="AH987" s="421"/>
      <c r="AI987" s="421"/>
      <c r="AJ987" s="421"/>
      <c r="AK987" s="421"/>
      <c r="AL987" s="421"/>
      <c r="AM987" s="306"/>
    </row>
    <row r="988" spans="1:39" ht="28.5" hidden="1" customHeight="1" outlineLevel="1">
      <c r="A988" s="532">
        <v>12</v>
      </c>
      <c r="B988" s="428" t="s">
        <v>105</v>
      </c>
      <c r="C988" s="291" t="s">
        <v>25</v>
      </c>
      <c r="D988" s="295"/>
      <c r="E988" s="295"/>
      <c r="F988" s="295"/>
      <c r="G988" s="295"/>
      <c r="H988" s="295"/>
      <c r="I988" s="295"/>
      <c r="J988" s="295"/>
      <c r="K988" s="295"/>
      <c r="L988" s="295"/>
      <c r="M988" s="295"/>
      <c r="N988" s="295">
        <v>12</v>
      </c>
      <c r="O988" s="295"/>
      <c r="P988" s="295"/>
      <c r="Q988" s="295"/>
      <c r="R988" s="295"/>
      <c r="S988" s="295"/>
      <c r="T988" s="295"/>
      <c r="U988" s="295"/>
      <c r="V988" s="295"/>
      <c r="W988" s="295"/>
      <c r="X988" s="295"/>
      <c r="Y988" s="410"/>
      <c r="Z988" s="415"/>
      <c r="AA988" s="415"/>
      <c r="AB988" s="415"/>
      <c r="AC988" s="415"/>
      <c r="AD988" s="415"/>
      <c r="AE988" s="415"/>
      <c r="AF988" s="415"/>
      <c r="AG988" s="415"/>
      <c r="AH988" s="415"/>
      <c r="AI988" s="415"/>
      <c r="AJ988" s="415"/>
      <c r="AK988" s="415"/>
      <c r="AL988" s="415"/>
      <c r="AM988" s="296">
        <f>SUM(Y988:AL988)</f>
        <v>0</v>
      </c>
    </row>
    <row r="989" spans="1:39" ht="15" hidden="1" customHeight="1" outlineLevel="1">
      <c r="A989" s="532"/>
      <c r="B989" s="294" t="s">
        <v>346</v>
      </c>
      <c r="C989" s="291" t="s">
        <v>163</v>
      </c>
      <c r="D989" s="295"/>
      <c r="E989" s="295"/>
      <c r="F989" s="295"/>
      <c r="G989" s="295"/>
      <c r="H989" s="295"/>
      <c r="I989" s="295"/>
      <c r="J989" s="295"/>
      <c r="K989" s="295"/>
      <c r="L989" s="295"/>
      <c r="M989" s="295"/>
      <c r="N989" s="295">
        <f>N988</f>
        <v>12</v>
      </c>
      <c r="O989" s="295"/>
      <c r="P989" s="295"/>
      <c r="Q989" s="295"/>
      <c r="R989" s="295"/>
      <c r="S989" s="295"/>
      <c r="T989" s="295"/>
      <c r="U989" s="295"/>
      <c r="V989" s="295"/>
      <c r="W989" s="295"/>
      <c r="X989" s="295"/>
      <c r="Y989" s="411">
        <f>Y988</f>
        <v>0</v>
      </c>
      <c r="Z989" s="411">
        <f t="shared" ref="Z989" si="3000">Z988</f>
        <v>0</v>
      </c>
      <c r="AA989" s="411">
        <f t="shared" ref="AA989" si="3001">AA988</f>
        <v>0</v>
      </c>
      <c r="AB989" s="411">
        <f t="shared" ref="AB989" si="3002">AB988</f>
        <v>0</v>
      </c>
      <c r="AC989" s="411">
        <f t="shared" ref="AC989" si="3003">AC988</f>
        <v>0</v>
      </c>
      <c r="AD989" s="411">
        <f t="shared" ref="AD989" si="3004">AD988</f>
        <v>0</v>
      </c>
      <c r="AE989" s="411">
        <f t="shared" ref="AE989" si="3005">AE988</f>
        <v>0</v>
      </c>
      <c r="AF989" s="411">
        <f t="shared" ref="AF989" si="3006">AF988</f>
        <v>0</v>
      </c>
      <c r="AG989" s="411">
        <f t="shared" ref="AG989" si="3007">AG988</f>
        <v>0</v>
      </c>
      <c r="AH989" s="411">
        <f t="shared" ref="AH989" si="3008">AH988</f>
        <v>0</v>
      </c>
      <c r="AI989" s="411">
        <f t="shared" ref="AI989" si="3009">AI988</f>
        <v>0</v>
      </c>
      <c r="AJ989" s="411">
        <f t="shared" ref="AJ989" si="3010">AJ988</f>
        <v>0</v>
      </c>
      <c r="AK989" s="411">
        <f t="shared" ref="AK989" si="3011">AK988</f>
        <v>0</v>
      </c>
      <c r="AL989" s="411">
        <f t="shared" ref="AL989" si="3012">AL988</f>
        <v>0</v>
      </c>
      <c r="AM989" s="297"/>
    </row>
    <row r="990" spans="1:39" ht="15" hidden="1" customHeight="1" outlineLevel="1">
      <c r="A990" s="532"/>
      <c r="B990" s="315"/>
      <c r="C990" s="305"/>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22"/>
      <c r="Z990" s="422"/>
      <c r="AA990" s="412"/>
      <c r="AB990" s="412"/>
      <c r="AC990" s="412"/>
      <c r="AD990" s="412"/>
      <c r="AE990" s="412"/>
      <c r="AF990" s="412"/>
      <c r="AG990" s="412"/>
      <c r="AH990" s="412"/>
      <c r="AI990" s="412"/>
      <c r="AJ990" s="412"/>
      <c r="AK990" s="412"/>
      <c r="AL990" s="412"/>
      <c r="AM990" s="306"/>
    </row>
    <row r="991" spans="1:39" ht="15" hidden="1" customHeight="1" outlineLevel="1">
      <c r="A991" s="532">
        <v>13</v>
      </c>
      <c r="B991" s="428" t="s">
        <v>106</v>
      </c>
      <c r="C991" s="291" t="s">
        <v>25</v>
      </c>
      <c r="D991" s="295"/>
      <c r="E991" s="295"/>
      <c r="F991" s="295"/>
      <c r="G991" s="295"/>
      <c r="H991" s="295"/>
      <c r="I991" s="295"/>
      <c r="J991" s="295"/>
      <c r="K991" s="295"/>
      <c r="L991" s="295"/>
      <c r="M991" s="295"/>
      <c r="N991" s="295">
        <v>12</v>
      </c>
      <c r="O991" s="295"/>
      <c r="P991" s="295"/>
      <c r="Q991" s="295"/>
      <c r="R991" s="295"/>
      <c r="S991" s="295"/>
      <c r="T991" s="295"/>
      <c r="U991" s="295"/>
      <c r="V991" s="295"/>
      <c r="W991" s="295"/>
      <c r="X991" s="295"/>
      <c r="Y991" s="410"/>
      <c r="Z991" s="415"/>
      <c r="AA991" s="415"/>
      <c r="AB991" s="415"/>
      <c r="AC991" s="415"/>
      <c r="AD991" s="415"/>
      <c r="AE991" s="415"/>
      <c r="AF991" s="415"/>
      <c r="AG991" s="415"/>
      <c r="AH991" s="415"/>
      <c r="AI991" s="415"/>
      <c r="AJ991" s="415"/>
      <c r="AK991" s="415"/>
      <c r="AL991" s="415"/>
      <c r="AM991" s="296">
        <f>SUM(Y991:AL991)</f>
        <v>0</v>
      </c>
    </row>
    <row r="992" spans="1:39" ht="15" hidden="1" customHeight="1" outlineLevel="1">
      <c r="A992" s="532"/>
      <c r="B992" s="294" t="s">
        <v>346</v>
      </c>
      <c r="C992" s="291" t="s">
        <v>163</v>
      </c>
      <c r="D992" s="295"/>
      <c r="E992" s="295"/>
      <c r="F992" s="295"/>
      <c r="G992" s="295"/>
      <c r="H992" s="295"/>
      <c r="I992" s="295"/>
      <c r="J992" s="295"/>
      <c r="K992" s="295"/>
      <c r="L992" s="295"/>
      <c r="M992" s="295"/>
      <c r="N992" s="295">
        <f>N991</f>
        <v>12</v>
      </c>
      <c r="O992" s="295"/>
      <c r="P992" s="295"/>
      <c r="Q992" s="295"/>
      <c r="R992" s="295"/>
      <c r="S992" s="295"/>
      <c r="T992" s="295"/>
      <c r="U992" s="295"/>
      <c r="V992" s="295"/>
      <c r="W992" s="295"/>
      <c r="X992" s="295"/>
      <c r="Y992" s="411">
        <f>Y991</f>
        <v>0</v>
      </c>
      <c r="Z992" s="411">
        <f t="shared" ref="Z992" si="3013">Z991</f>
        <v>0</v>
      </c>
      <c r="AA992" s="411">
        <f t="shared" ref="AA992" si="3014">AA991</f>
        <v>0</v>
      </c>
      <c r="AB992" s="411">
        <f t="shared" ref="AB992" si="3015">AB991</f>
        <v>0</v>
      </c>
      <c r="AC992" s="411">
        <f t="shared" ref="AC992" si="3016">AC991</f>
        <v>0</v>
      </c>
      <c r="AD992" s="411">
        <f t="shared" ref="AD992" si="3017">AD991</f>
        <v>0</v>
      </c>
      <c r="AE992" s="411">
        <f t="shared" ref="AE992" si="3018">AE991</f>
        <v>0</v>
      </c>
      <c r="AF992" s="411">
        <f t="shared" ref="AF992" si="3019">AF991</f>
        <v>0</v>
      </c>
      <c r="AG992" s="411">
        <f t="shared" ref="AG992" si="3020">AG991</f>
        <v>0</v>
      </c>
      <c r="AH992" s="411">
        <f t="shared" ref="AH992" si="3021">AH991</f>
        <v>0</v>
      </c>
      <c r="AI992" s="411">
        <f t="shared" ref="AI992" si="3022">AI991</f>
        <v>0</v>
      </c>
      <c r="AJ992" s="411">
        <f t="shared" ref="AJ992" si="3023">AJ991</f>
        <v>0</v>
      </c>
      <c r="AK992" s="411">
        <f t="shared" ref="AK992" si="3024">AK991</f>
        <v>0</v>
      </c>
      <c r="AL992" s="411">
        <f t="shared" ref="AL992" si="3025">AL991</f>
        <v>0</v>
      </c>
      <c r="AM992" s="306"/>
    </row>
    <row r="993" spans="1:40" ht="15" hidden="1" customHeight="1" outlineLevel="1">
      <c r="A993" s="532"/>
      <c r="B993" s="315"/>
      <c r="C993" s="305"/>
      <c r="D993" s="291"/>
      <c r="E993" s="291"/>
      <c r="F993" s="291"/>
      <c r="G993" s="291"/>
      <c r="H993" s="291"/>
      <c r="I993" s="291"/>
      <c r="J993" s="291"/>
      <c r="K993" s="291"/>
      <c r="L993" s="291"/>
      <c r="M993" s="291"/>
      <c r="N993" s="291"/>
      <c r="O993" s="291"/>
      <c r="P993" s="291"/>
      <c r="Q993" s="291"/>
      <c r="R993" s="291"/>
      <c r="S993" s="291"/>
      <c r="T993" s="291"/>
      <c r="U993" s="291"/>
      <c r="V993" s="291"/>
      <c r="W993" s="291"/>
      <c r="X993" s="291"/>
      <c r="Y993" s="412"/>
      <c r="Z993" s="412"/>
      <c r="AA993" s="412"/>
      <c r="AB993" s="412"/>
      <c r="AC993" s="412"/>
      <c r="AD993" s="412"/>
      <c r="AE993" s="412"/>
      <c r="AF993" s="412"/>
      <c r="AG993" s="412"/>
      <c r="AH993" s="412"/>
      <c r="AI993" s="412"/>
      <c r="AJ993" s="412"/>
      <c r="AK993" s="412"/>
      <c r="AL993" s="412"/>
      <c r="AM993" s="306"/>
    </row>
    <row r="994" spans="1:40" ht="15" hidden="1" customHeight="1" outlineLevel="1">
      <c r="A994" s="532"/>
      <c r="B994" s="288" t="s">
        <v>107</v>
      </c>
      <c r="C994" s="289"/>
      <c r="D994" s="290"/>
      <c r="E994" s="290"/>
      <c r="F994" s="290"/>
      <c r="G994" s="290"/>
      <c r="H994" s="290"/>
      <c r="I994" s="290"/>
      <c r="J994" s="290"/>
      <c r="K994" s="290"/>
      <c r="L994" s="290"/>
      <c r="M994" s="290"/>
      <c r="N994" s="290"/>
      <c r="O994" s="290"/>
      <c r="P994" s="289"/>
      <c r="Q994" s="289"/>
      <c r="R994" s="289"/>
      <c r="S994" s="289"/>
      <c r="T994" s="289"/>
      <c r="U994" s="289"/>
      <c r="V994" s="289"/>
      <c r="W994" s="289"/>
      <c r="X994" s="289"/>
      <c r="Y994" s="414"/>
      <c r="Z994" s="414"/>
      <c r="AA994" s="414"/>
      <c r="AB994" s="414"/>
      <c r="AC994" s="414"/>
      <c r="AD994" s="414"/>
      <c r="AE994" s="414"/>
      <c r="AF994" s="414"/>
      <c r="AG994" s="414"/>
      <c r="AH994" s="414"/>
      <c r="AI994" s="414"/>
      <c r="AJ994" s="414"/>
      <c r="AK994" s="414"/>
      <c r="AL994" s="414"/>
      <c r="AM994" s="292"/>
    </row>
    <row r="995" spans="1:40" ht="15" hidden="1" customHeight="1" outlineLevel="1">
      <c r="A995" s="532">
        <v>14</v>
      </c>
      <c r="B995" s="315" t="s">
        <v>108</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0"/>
      <c r="Z995" s="410"/>
      <c r="AA995" s="410"/>
      <c r="AB995" s="410"/>
      <c r="AC995" s="410"/>
      <c r="AD995" s="410"/>
      <c r="AE995" s="410"/>
      <c r="AF995" s="410"/>
      <c r="AG995" s="410"/>
      <c r="AH995" s="410"/>
      <c r="AI995" s="410"/>
      <c r="AJ995" s="410"/>
      <c r="AK995" s="410"/>
      <c r="AL995" s="410"/>
      <c r="AM995" s="296">
        <f>SUM(Y995:AL995)</f>
        <v>0</v>
      </c>
    </row>
    <row r="996" spans="1:40" ht="15" hidden="1" customHeight="1" outlineLevel="1">
      <c r="A996" s="532"/>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1">
        <f>Y995</f>
        <v>0</v>
      </c>
      <c r="Z996" s="411">
        <f t="shared" ref="Z996" si="3026">Z995</f>
        <v>0</v>
      </c>
      <c r="AA996" s="411">
        <f t="shared" ref="AA996" si="3027">AA995</f>
        <v>0</v>
      </c>
      <c r="AB996" s="411">
        <f t="shared" ref="AB996" si="3028">AB995</f>
        <v>0</v>
      </c>
      <c r="AC996" s="411">
        <f t="shared" ref="AC996" si="3029">AC995</f>
        <v>0</v>
      </c>
      <c r="AD996" s="411">
        <f t="shared" ref="AD996" si="3030">AD995</f>
        <v>0</v>
      </c>
      <c r="AE996" s="411">
        <f t="shared" ref="AE996" si="3031">AE995</f>
        <v>0</v>
      </c>
      <c r="AF996" s="411">
        <f t="shared" ref="AF996" si="3032">AF995</f>
        <v>0</v>
      </c>
      <c r="AG996" s="411">
        <f t="shared" ref="AG996" si="3033">AG995</f>
        <v>0</v>
      </c>
      <c r="AH996" s="411">
        <f t="shared" ref="AH996" si="3034">AH995</f>
        <v>0</v>
      </c>
      <c r="AI996" s="411">
        <f t="shared" ref="AI996" si="3035">AI995</f>
        <v>0</v>
      </c>
      <c r="AJ996" s="411">
        <f t="shared" ref="AJ996" si="3036">AJ995</f>
        <v>0</v>
      </c>
      <c r="AK996" s="411">
        <f t="shared" ref="AK996" si="3037">AK995</f>
        <v>0</v>
      </c>
      <c r="AL996" s="411">
        <f t="shared" ref="AL996" si="3038">AL995</f>
        <v>0</v>
      </c>
      <c r="AM996" s="297"/>
    </row>
    <row r="997" spans="1:40" ht="15" hidden="1" customHeight="1" outlineLevel="1">
      <c r="A997" s="532"/>
      <c r="B997" s="315"/>
      <c r="C997" s="305"/>
      <c r="D997" s="291"/>
      <c r="E997" s="291"/>
      <c r="F997" s="291"/>
      <c r="G997" s="291"/>
      <c r="H997" s="291"/>
      <c r="I997" s="291"/>
      <c r="J997" s="291"/>
      <c r="K997" s="291"/>
      <c r="L997" s="291"/>
      <c r="M997" s="291"/>
      <c r="N997" s="468"/>
      <c r="O997" s="291"/>
      <c r="P997" s="291"/>
      <c r="Q997" s="291"/>
      <c r="R997" s="291"/>
      <c r="S997" s="291"/>
      <c r="T997" s="291"/>
      <c r="U997" s="291"/>
      <c r="V997" s="291"/>
      <c r="W997" s="291"/>
      <c r="X997" s="291"/>
      <c r="Y997" s="412"/>
      <c r="Z997" s="412"/>
      <c r="AA997" s="412"/>
      <c r="AB997" s="412"/>
      <c r="AC997" s="412"/>
      <c r="AD997" s="412"/>
      <c r="AE997" s="412"/>
      <c r="AF997" s="412"/>
      <c r="AG997" s="412"/>
      <c r="AH997" s="412"/>
      <c r="AI997" s="412"/>
      <c r="AJ997" s="412"/>
      <c r="AK997" s="412"/>
      <c r="AL997" s="412"/>
      <c r="AM997" s="301"/>
      <c r="AN997" s="630"/>
    </row>
    <row r="998" spans="1:40" s="309" customFormat="1" ht="15.75" hidden="1" outlineLevel="1">
      <c r="A998" s="532"/>
      <c r="B998" s="288" t="s">
        <v>489</v>
      </c>
      <c r="C998" s="291"/>
      <c r="D998" s="291"/>
      <c r="E998" s="291"/>
      <c r="F998" s="291"/>
      <c r="G998" s="291"/>
      <c r="H998" s="291"/>
      <c r="I998" s="291"/>
      <c r="J998" s="291"/>
      <c r="K998" s="291"/>
      <c r="L998" s="291"/>
      <c r="M998" s="291"/>
      <c r="N998" s="291"/>
      <c r="O998" s="291"/>
      <c r="P998" s="291"/>
      <c r="Q998" s="291"/>
      <c r="R998" s="291"/>
      <c r="S998" s="291"/>
      <c r="T998" s="291"/>
      <c r="U998" s="291"/>
      <c r="V998" s="291"/>
      <c r="W998" s="291"/>
      <c r="X998" s="291"/>
      <c r="Y998" s="412"/>
      <c r="Z998" s="412"/>
      <c r="AA998" s="412"/>
      <c r="AB998" s="412"/>
      <c r="AC998" s="412"/>
      <c r="AD998" s="412"/>
      <c r="AE998" s="416"/>
      <c r="AF998" s="416"/>
      <c r="AG998" s="416"/>
      <c r="AH998" s="416"/>
      <c r="AI998" s="416"/>
      <c r="AJ998" s="416"/>
      <c r="AK998" s="416"/>
      <c r="AL998" s="416"/>
      <c r="AM998" s="517"/>
      <c r="AN998" s="631"/>
    </row>
    <row r="999" spans="1:40" hidden="1" outlineLevel="1">
      <c r="A999" s="532">
        <v>15</v>
      </c>
      <c r="B999" s="294" t="s">
        <v>494</v>
      </c>
      <c r="C999" s="291" t="s">
        <v>25</v>
      </c>
      <c r="D999" s="295"/>
      <c r="E999" s="295"/>
      <c r="F999" s="295"/>
      <c r="G999" s="295"/>
      <c r="H999" s="295"/>
      <c r="I999" s="295"/>
      <c r="J999" s="295"/>
      <c r="K999" s="295"/>
      <c r="L999" s="295"/>
      <c r="M999" s="295"/>
      <c r="N999" s="295">
        <v>0</v>
      </c>
      <c r="O999" s="295"/>
      <c r="P999" s="295"/>
      <c r="Q999" s="295"/>
      <c r="R999" s="295"/>
      <c r="S999" s="295"/>
      <c r="T999" s="295"/>
      <c r="U999" s="295"/>
      <c r="V999" s="295"/>
      <c r="W999" s="295"/>
      <c r="X999" s="295"/>
      <c r="Y999" s="410"/>
      <c r="Z999" s="410"/>
      <c r="AA999" s="410"/>
      <c r="AB999" s="410"/>
      <c r="AC999" s="410"/>
      <c r="AD999" s="410"/>
      <c r="AE999" s="410"/>
      <c r="AF999" s="410"/>
      <c r="AG999" s="410"/>
      <c r="AH999" s="410"/>
      <c r="AI999" s="410"/>
      <c r="AJ999" s="410"/>
      <c r="AK999" s="410"/>
      <c r="AL999" s="410"/>
      <c r="AM999" s="632">
        <f>SUM(Y999:AL999)</f>
        <v>0</v>
      </c>
      <c r="AN999" s="630"/>
    </row>
    <row r="1000" spans="1:40" hidden="1" outlineLevel="1">
      <c r="A1000" s="532"/>
      <c r="B1000" s="294" t="s">
        <v>342</v>
      </c>
      <c r="C1000" s="291" t="s">
        <v>163</v>
      </c>
      <c r="D1000" s="295"/>
      <c r="E1000" s="295"/>
      <c r="F1000" s="295"/>
      <c r="G1000" s="295"/>
      <c r="H1000" s="295"/>
      <c r="I1000" s="295"/>
      <c r="J1000" s="295"/>
      <c r="K1000" s="295"/>
      <c r="L1000" s="295"/>
      <c r="M1000" s="295"/>
      <c r="N1000" s="295">
        <f>N999</f>
        <v>0</v>
      </c>
      <c r="O1000" s="295"/>
      <c r="P1000" s="295"/>
      <c r="Q1000" s="295"/>
      <c r="R1000" s="295"/>
      <c r="S1000" s="295"/>
      <c r="T1000" s="295"/>
      <c r="U1000" s="295"/>
      <c r="V1000" s="295"/>
      <c r="W1000" s="295"/>
      <c r="X1000" s="295"/>
      <c r="Y1000" s="411">
        <f>Y999</f>
        <v>0</v>
      </c>
      <c r="Z1000" s="411">
        <f>Z999</f>
        <v>0</v>
      </c>
      <c r="AA1000" s="411">
        <f t="shared" ref="AA1000:AL1000" si="3039">AA999</f>
        <v>0</v>
      </c>
      <c r="AB1000" s="411">
        <f t="shared" si="3039"/>
        <v>0</v>
      </c>
      <c r="AC1000" s="411">
        <f t="shared" si="3039"/>
        <v>0</v>
      </c>
      <c r="AD1000" s="411">
        <f>AD999</f>
        <v>0</v>
      </c>
      <c r="AE1000" s="411">
        <f t="shared" si="3039"/>
        <v>0</v>
      </c>
      <c r="AF1000" s="411">
        <f t="shared" si="3039"/>
        <v>0</v>
      </c>
      <c r="AG1000" s="411">
        <f t="shared" si="3039"/>
        <v>0</v>
      </c>
      <c r="AH1000" s="411">
        <f t="shared" si="3039"/>
        <v>0</v>
      </c>
      <c r="AI1000" s="411">
        <f t="shared" si="3039"/>
        <v>0</v>
      </c>
      <c r="AJ1000" s="411">
        <f t="shared" si="3039"/>
        <v>0</v>
      </c>
      <c r="AK1000" s="411">
        <f t="shared" si="3039"/>
        <v>0</v>
      </c>
      <c r="AL1000" s="411">
        <f t="shared" si="3039"/>
        <v>0</v>
      </c>
      <c r="AM1000" s="297"/>
    </row>
    <row r="1001" spans="1:40" hidden="1" outlineLevel="1">
      <c r="A1001" s="532"/>
      <c r="B1001" s="315"/>
      <c r="C1001" s="305"/>
      <c r="D1001" s="291"/>
      <c r="E1001" s="291"/>
      <c r="F1001" s="291"/>
      <c r="G1001" s="291"/>
      <c r="H1001" s="291"/>
      <c r="I1001" s="291"/>
      <c r="J1001" s="291"/>
      <c r="K1001" s="291"/>
      <c r="L1001" s="291"/>
      <c r="M1001" s="291"/>
      <c r="N1001" s="291"/>
      <c r="O1001" s="291"/>
      <c r="P1001" s="291"/>
      <c r="Q1001" s="291"/>
      <c r="R1001" s="291"/>
      <c r="S1001" s="291"/>
      <c r="T1001" s="291"/>
      <c r="U1001" s="291"/>
      <c r="V1001" s="291"/>
      <c r="W1001" s="291"/>
      <c r="X1001" s="291"/>
      <c r="Y1001" s="412"/>
      <c r="Z1001" s="412"/>
      <c r="AA1001" s="412"/>
      <c r="AB1001" s="412"/>
      <c r="AC1001" s="412"/>
      <c r="AD1001" s="412"/>
      <c r="AE1001" s="412"/>
      <c r="AF1001" s="412"/>
      <c r="AG1001" s="412"/>
      <c r="AH1001" s="412"/>
      <c r="AI1001" s="412"/>
      <c r="AJ1001" s="412"/>
      <c r="AK1001" s="412"/>
      <c r="AL1001" s="412"/>
      <c r="AM1001" s="306"/>
    </row>
    <row r="1002" spans="1:40" s="283" customFormat="1" hidden="1" outlineLevel="1">
      <c r="A1002" s="532">
        <v>16</v>
      </c>
      <c r="B1002" s="324" t="s">
        <v>490</v>
      </c>
      <c r="C1002" s="291" t="s">
        <v>25</v>
      </c>
      <c r="D1002" s="295"/>
      <c r="E1002" s="295"/>
      <c r="F1002" s="295"/>
      <c r="G1002" s="295"/>
      <c r="H1002" s="295"/>
      <c r="I1002" s="295"/>
      <c r="J1002" s="295"/>
      <c r="K1002" s="295"/>
      <c r="L1002" s="295"/>
      <c r="M1002" s="295"/>
      <c r="N1002" s="295">
        <v>0</v>
      </c>
      <c r="O1002" s="295"/>
      <c r="P1002" s="295"/>
      <c r="Q1002" s="295"/>
      <c r="R1002" s="295"/>
      <c r="S1002" s="295"/>
      <c r="T1002" s="295"/>
      <c r="U1002" s="295"/>
      <c r="V1002" s="295"/>
      <c r="W1002" s="295"/>
      <c r="X1002" s="295"/>
      <c r="Y1002" s="410"/>
      <c r="Z1002" s="410"/>
      <c r="AA1002" s="410"/>
      <c r="AB1002" s="410"/>
      <c r="AC1002" s="410"/>
      <c r="AD1002" s="410"/>
      <c r="AE1002" s="410"/>
      <c r="AF1002" s="410"/>
      <c r="AG1002" s="410"/>
      <c r="AH1002" s="410"/>
      <c r="AI1002" s="410"/>
      <c r="AJ1002" s="410"/>
      <c r="AK1002" s="410"/>
      <c r="AL1002" s="410"/>
      <c r="AM1002" s="296">
        <f>SUM(Y1002:AL1002)</f>
        <v>0</v>
      </c>
    </row>
    <row r="1003" spans="1:40" s="283" customFormat="1" hidden="1" outlineLevel="1">
      <c r="A1003" s="532"/>
      <c r="B1003" s="294" t="s">
        <v>342</v>
      </c>
      <c r="C1003" s="291" t="s">
        <v>163</v>
      </c>
      <c r="D1003" s="295"/>
      <c r="E1003" s="295"/>
      <c r="F1003" s="295"/>
      <c r="G1003" s="295"/>
      <c r="H1003" s="295"/>
      <c r="I1003" s="295"/>
      <c r="J1003" s="295"/>
      <c r="K1003" s="295"/>
      <c r="L1003" s="295"/>
      <c r="M1003" s="295"/>
      <c r="N1003" s="295">
        <f>N1002</f>
        <v>0</v>
      </c>
      <c r="O1003" s="295"/>
      <c r="P1003" s="295"/>
      <c r="Q1003" s="295"/>
      <c r="R1003" s="295"/>
      <c r="S1003" s="295"/>
      <c r="T1003" s="295"/>
      <c r="U1003" s="295"/>
      <c r="V1003" s="295"/>
      <c r="W1003" s="295"/>
      <c r="X1003" s="295"/>
      <c r="Y1003" s="411">
        <f>Y1002</f>
        <v>0</v>
      </c>
      <c r="Z1003" s="411">
        <f t="shared" ref="Z1003:AK1003" si="3040">Z1002</f>
        <v>0</v>
      </c>
      <c r="AA1003" s="411">
        <f t="shared" si="3040"/>
        <v>0</v>
      </c>
      <c r="AB1003" s="411">
        <f t="shared" si="3040"/>
        <v>0</v>
      </c>
      <c r="AC1003" s="411">
        <f t="shared" si="3040"/>
        <v>0</v>
      </c>
      <c r="AD1003" s="411">
        <f t="shared" si="3040"/>
        <v>0</v>
      </c>
      <c r="AE1003" s="411">
        <f t="shared" si="3040"/>
        <v>0</v>
      </c>
      <c r="AF1003" s="411">
        <f t="shared" si="3040"/>
        <v>0</v>
      </c>
      <c r="AG1003" s="411">
        <f t="shared" si="3040"/>
        <v>0</v>
      </c>
      <c r="AH1003" s="411">
        <f t="shared" si="3040"/>
        <v>0</v>
      </c>
      <c r="AI1003" s="411">
        <f t="shared" si="3040"/>
        <v>0</v>
      </c>
      <c r="AJ1003" s="411">
        <f t="shared" si="3040"/>
        <v>0</v>
      </c>
      <c r="AK1003" s="411">
        <f t="shared" si="3040"/>
        <v>0</v>
      </c>
      <c r="AL1003" s="411">
        <f>AL1002</f>
        <v>0</v>
      </c>
      <c r="AM1003" s="297"/>
    </row>
    <row r="1004" spans="1:40" s="283" customFormat="1" hidden="1" outlineLevel="1">
      <c r="A1004" s="532"/>
      <c r="B1004" s="324"/>
      <c r="C1004" s="291"/>
      <c r="D1004" s="291"/>
      <c r="E1004" s="291"/>
      <c r="F1004" s="291"/>
      <c r="G1004" s="291"/>
      <c r="H1004" s="291"/>
      <c r="I1004" s="291"/>
      <c r="J1004" s="291"/>
      <c r="K1004" s="291"/>
      <c r="L1004" s="291"/>
      <c r="M1004" s="291"/>
      <c r="N1004" s="291"/>
      <c r="O1004" s="291"/>
      <c r="P1004" s="291"/>
      <c r="Q1004" s="291"/>
      <c r="R1004" s="291"/>
      <c r="S1004" s="291"/>
      <c r="T1004" s="291"/>
      <c r="U1004" s="291"/>
      <c r="V1004" s="291"/>
      <c r="W1004" s="291"/>
      <c r="X1004" s="291"/>
      <c r="Y1004" s="412"/>
      <c r="Z1004" s="412"/>
      <c r="AA1004" s="412"/>
      <c r="AB1004" s="412"/>
      <c r="AC1004" s="412"/>
      <c r="AD1004" s="412"/>
      <c r="AE1004" s="416"/>
      <c r="AF1004" s="416"/>
      <c r="AG1004" s="416"/>
      <c r="AH1004" s="416"/>
      <c r="AI1004" s="416"/>
      <c r="AJ1004" s="416"/>
      <c r="AK1004" s="416"/>
      <c r="AL1004" s="416"/>
      <c r="AM1004" s="313"/>
    </row>
    <row r="1005" spans="1:40" ht="15.75" hidden="1" outlineLevel="1">
      <c r="A1005" s="532"/>
      <c r="B1005" s="519" t="s">
        <v>495</v>
      </c>
      <c r="C1005" s="320"/>
      <c r="D1005" s="290"/>
      <c r="E1005" s="289"/>
      <c r="F1005" s="289"/>
      <c r="G1005" s="289"/>
      <c r="H1005" s="289"/>
      <c r="I1005" s="289"/>
      <c r="J1005" s="289"/>
      <c r="K1005" s="289"/>
      <c r="L1005" s="289"/>
      <c r="M1005" s="289"/>
      <c r="N1005" s="290"/>
      <c r="O1005" s="289"/>
      <c r="P1005" s="289"/>
      <c r="Q1005" s="289"/>
      <c r="R1005" s="289"/>
      <c r="S1005" s="289"/>
      <c r="T1005" s="289"/>
      <c r="U1005" s="289"/>
      <c r="V1005" s="289"/>
      <c r="W1005" s="289"/>
      <c r="X1005" s="289"/>
      <c r="Y1005" s="414"/>
      <c r="Z1005" s="414"/>
      <c r="AA1005" s="414"/>
      <c r="AB1005" s="414"/>
      <c r="AC1005" s="414"/>
      <c r="AD1005" s="414"/>
      <c r="AE1005" s="414"/>
      <c r="AF1005" s="414"/>
      <c r="AG1005" s="414"/>
      <c r="AH1005" s="414"/>
      <c r="AI1005" s="414"/>
      <c r="AJ1005" s="414"/>
      <c r="AK1005" s="414"/>
      <c r="AL1005" s="414"/>
      <c r="AM1005" s="292"/>
    </row>
    <row r="1006" spans="1:40" hidden="1" outlineLevel="1">
      <c r="A1006" s="532">
        <v>17</v>
      </c>
      <c r="B1006" s="428" t="s">
        <v>112</v>
      </c>
      <c r="C1006" s="291" t="s">
        <v>25</v>
      </c>
      <c r="D1006" s="295"/>
      <c r="E1006" s="295"/>
      <c r="F1006" s="295"/>
      <c r="G1006" s="295"/>
      <c r="H1006" s="295"/>
      <c r="I1006" s="295"/>
      <c r="J1006" s="295"/>
      <c r="K1006" s="295"/>
      <c r="L1006" s="295"/>
      <c r="M1006" s="295"/>
      <c r="N1006" s="295">
        <v>12</v>
      </c>
      <c r="O1006" s="295"/>
      <c r="P1006" s="295"/>
      <c r="Q1006" s="295"/>
      <c r="R1006" s="295"/>
      <c r="S1006" s="295"/>
      <c r="T1006" s="295"/>
      <c r="U1006" s="295"/>
      <c r="V1006" s="295"/>
      <c r="W1006" s="295"/>
      <c r="X1006" s="295"/>
      <c r="Y1006" s="426"/>
      <c r="Z1006" s="410"/>
      <c r="AA1006" s="410"/>
      <c r="AB1006" s="410"/>
      <c r="AC1006" s="410"/>
      <c r="AD1006" s="410"/>
      <c r="AE1006" s="410"/>
      <c r="AF1006" s="415"/>
      <c r="AG1006" s="415"/>
      <c r="AH1006" s="415"/>
      <c r="AI1006" s="415"/>
      <c r="AJ1006" s="415"/>
      <c r="AK1006" s="415"/>
      <c r="AL1006" s="415"/>
      <c r="AM1006" s="296">
        <f>SUM(Y1006:AL1006)</f>
        <v>0</v>
      </c>
    </row>
    <row r="1007" spans="1:40" hidden="1" outlineLevel="1">
      <c r="A1007" s="532"/>
      <c r="B1007" s="294" t="s">
        <v>342</v>
      </c>
      <c r="C1007" s="291" t="s">
        <v>163</v>
      </c>
      <c r="D1007" s="295"/>
      <c r="E1007" s="295"/>
      <c r="F1007" s="295"/>
      <c r="G1007" s="295"/>
      <c r="H1007" s="295"/>
      <c r="I1007" s="295"/>
      <c r="J1007" s="295"/>
      <c r="K1007" s="295"/>
      <c r="L1007" s="295"/>
      <c r="M1007" s="295"/>
      <c r="N1007" s="295">
        <f>N1006</f>
        <v>12</v>
      </c>
      <c r="O1007" s="295"/>
      <c r="P1007" s="295"/>
      <c r="Q1007" s="295"/>
      <c r="R1007" s="295"/>
      <c r="S1007" s="295"/>
      <c r="T1007" s="295"/>
      <c r="U1007" s="295"/>
      <c r="V1007" s="295"/>
      <c r="W1007" s="295"/>
      <c r="X1007" s="295"/>
      <c r="Y1007" s="411">
        <f>Y1006</f>
        <v>0</v>
      </c>
      <c r="Z1007" s="411">
        <f t="shared" ref="Z1007:AL1007" si="3041">Z1006</f>
        <v>0</v>
      </c>
      <c r="AA1007" s="411">
        <f t="shared" si="3041"/>
        <v>0</v>
      </c>
      <c r="AB1007" s="411">
        <f t="shared" si="3041"/>
        <v>0</v>
      </c>
      <c r="AC1007" s="411">
        <f t="shared" si="3041"/>
        <v>0</v>
      </c>
      <c r="AD1007" s="411">
        <f t="shared" si="3041"/>
        <v>0</v>
      </c>
      <c r="AE1007" s="411">
        <f t="shared" si="3041"/>
        <v>0</v>
      </c>
      <c r="AF1007" s="411">
        <f t="shared" si="3041"/>
        <v>0</v>
      </c>
      <c r="AG1007" s="411">
        <f t="shared" si="3041"/>
        <v>0</v>
      </c>
      <c r="AH1007" s="411">
        <f t="shared" si="3041"/>
        <v>0</v>
      </c>
      <c r="AI1007" s="411">
        <f t="shared" si="3041"/>
        <v>0</v>
      </c>
      <c r="AJ1007" s="411">
        <f t="shared" si="3041"/>
        <v>0</v>
      </c>
      <c r="AK1007" s="411">
        <f t="shared" si="3041"/>
        <v>0</v>
      </c>
      <c r="AL1007" s="411">
        <f t="shared" si="3041"/>
        <v>0</v>
      </c>
      <c r="AM1007" s="306"/>
    </row>
    <row r="1008" spans="1:40" hidden="1" outlineLevel="1">
      <c r="A1008" s="532"/>
      <c r="B1008" s="294"/>
      <c r="C1008" s="291"/>
      <c r="D1008" s="291"/>
      <c r="E1008" s="291"/>
      <c r="F1008" s="291"/>
      <c r="G1008" s="291"/>
      <c r="H1008" s="291"/>
      <c r="I1008" s="291"/>
      <c r="J1008" s="291"/>
      <c r="K1008" s="291"/>
      <c r="L1008" s="291"/>
      <c r="M1008" s="291"/>
      <c r="N1008" s="291"/>
      <c r="O1008" s="291"/>
      <c r="P1008" s="291"/>
      <c r="Q1008" s="291"/>
      <c r="R1008" s="291"/>
      <c r="S1008" s="291"/>
      <c r="T1008" s="291"/>
      <c r="U1008" s="291"/>
      <c r="V1008" s="291"/>
      <c r="W1008" s="291"/>
      <c r="X1008" s="291"/>
      <c r="Y1008" s="422"/>
      <c r="Z1008" s="425"/>
      <c r="AA1008" s="425"/>
      <c r="AB1008" s="425"/>
      <c r="AC1008" s="425"/>
      <c r="AD1008" s="425"/>
      <c r="AE1008" s="425"/>
      <c r="AF1008" s="425"/>
      <c r="AG1008" s="425"/>
      <c r="AH1008" s="425"/>
      <c r="AI1008" s="425"/>
      <c r="AJ1008" s="425"/>
      <c r="AK1008" s="425"/>
      <c r="AL1008" s="425"/>
      <c r="AM1008" s="306"/>
    </row>
    <row r="1009" spans="1:39" hidden="1" outlineLevel="1">
      <c r="A1009" s="532">
        <v>18</v>
      </c>
      <c r="B1009" s="428" t="s">
        <v>109</v>
      </c>
      <c r="C1009" s="291" t="s">
        <v>25</v>
      </c>
      <c r="D1009" s="295"/>
      <c r="E1009" s="295"/>
      <c r="F1009" s="295"/>
      <c r="G1009" s="295"/>
      <c r="H1009" s="295"/>
      <c r="I1009" s="295"/>
      <c r="J1009" s="295"/>
      <c r="K1009" s="295"/>
      <c r="L1009" s="295"/>
      <c r="M1009" s="295"/>
      <c r="N1009" s="295">
        <v>12</v>
      </c>
      <c r="O1009" s="295"/>
      <c r="P1009" s="295"/>
      <c r="Q1009" s="295"/>
      <c r="R1009" s="295"/>
      <c r="S1009" s="295"/>
      <c r="T1009" s="295"/>
      <c r="U1009" s="295"/>
      <c r="V1009" s="295"/>
      <c r="W1009" s="295"/>
      <c r="X1009" s="295"/>
      <c r="Y1009" s="426"/>
      <c r="Z1009" s="410"/>
      <c r="AA1009" s="410"/>
      <c r="AB1009" s="410"/>
      <c r="AC1009" s="410"/>
      <c r="AD1009" s="410"/>
      <c r="AE1009" s="410"/>
      <c r="AF1009" s="415"/>
      <c r="AG1009" s="415"/>
      <c r="AH1009" s="415"/>
      <c r="AI1009" s="415"/>
      <c r="AJ1009" s="415"/>
      <c r="AK1009" s="415"/>
      <c r="AL1009" s="415"/>
      <c r="AM1009" s="296">
        <f>SUM(Y1009:AL1009)</f>
        <v>0</v>
      </c>
    </row>
    <row r="1010" spans="1:39" hidden="1" outlineLevel="1">
      <c r="A1010" s="532"/>
      <c r="B1010" s="294" t="s">
        <v>342</v>
      </c>
      <c r="C1010" s="291" t="s">
        <v>163</v>
      </c>
      <c r="D1010" s="295"/>
      <c r="E1010" s="295"/>
      <c r="F1010" s="295"/>
      <c r="G1010" s="295"/>
      <c r="H1010" s="295"/>
      <c r="I1010" s="295"/>
      <c r="J1010" s="295"/>
      <c r="K1010" s="295"/>
      <c r="L1010" s="295"/>
      <c r="M1010" s="295"/>
      <c r="N1010" s="295">
        <f>N1009</f>
        <v>12</v>
      </c>
      <c r="O1010" s="295"/>
      <c r="P1010" s="295"/>
      <c r="Q1010" s="295"/>
      <c r="R1010" s="295"/>
      <c r="S1010" s="295"/>
      <c r="T1010" s="295"/>
      <c r="U1010" s="295"/>
      <c r="V1010" s="295"/>
      <c r="W1010" s="295"/>
      <c r="X1010" s="295"/>
      <c r="Y1010" s="411">
        <f>Y1009</f>
        <v>0</v>
      </c>
      <c r="Z1010" s="411">
        <f t="shared" ref="Z1010:AL1010" si="3042">Z1009</f>
        <v>0</v>
      </c>
      <c r="AA1010" s="411">
        <f t="shared" si="3042"/>
        <v>0</v>
      </c>
      <c r="AB1010" s="411">
        <f t="shared" si="3042"/>
        <v>0</v>
      </c>
      <c r="AC1010" s="411">
        <f t="shared" si="3042"/>
        <v>0</v>
      </c>
      <c r="AD1010" s="411">
        <f t="shared" si="3042"/>
        <v>0</v>
      </c>
      <c r="AE1010" s="411">
        <f t="shared" si="3042"/>
        <v>0</v>
      </c>
      <c r="AF1010" s="411">
        <f t="shared" si="3042"/>
        <v>0</v>
      </c>
      <c r="AG1010" s="411">
        <f t="shared" si="3042"/>
        <v>0</v>
      </c>
      <c r="AH1010" s="411">
        <f t="shared" si="3042"/>
        <v>0</v>
      </c>
      <c r="AI1010" s="411">
        <f t="shared" si="3042"/>
        <v>0</v>
      </c>
      <c r="AJ1010" s="411">
        <f t="shared" si="3042"/>
        <v>0</v>
      </c>
      <c r="AK1010" s="411">
        <f t="shared" si="3042"/>
        <v>0</v>
      </c>
      <c r="AL1010" s="411">
        <f t="shared" si="3042"/>
        <v>0</v>
      </c>
      <c r="AM1010" s="306"/>
    </row>
    <row r="1011" spans="1:39" hidden="1" outlineLevel="1">
      <c r="A1011" s="532"/>
      <c r="B1011" s="322"/>
      <c r="C1011" s="291"/>
      <c r="D1011" s="291"/>
      <c r="E1011" s="291"/>
      <c r="F1011" s="291"/>
      <c r="G1011" s="291"/>
      <c r="H1011" s="291"/>
      <c r="I1011" s="291"/>
      <c r="J1011" s="291"/>
      <c r="K1011" s="291"/>
      <c r="L1011" s="291"/>
      <c r="M1011" s="291"/>
      <c r="N1011" s="291"/>
      <c r="O1011" s="291"/>
      <c r="P1011" s="291"/>
      <c r="Q1011" s="291"/>
      <c r="R1011" s="291"/>
      <c r="S1011" s="291"/>
      <c r="T1011" s="291"/>
      <c r="U1011" s="291"/>
      <c r="V1011" s="291"/>
      <c r="W1011" s="291"/>
      <c r="X1011" s="291"/>
      <c r="Y1011" s="423"/>
      <c r="Z1011" s="424"/>
      <c r="AA1011" s="424"/>
      <c r="AB1011" s="424"/>
      <c r="AC1011" s="424"/>
      <c r="AD1011" s="424"/>
      <c r="AE1011" s="424"/>
      <c r="AF1011" s="424"/>
      <c r="AG1011" s="424"/>
      <c r="AH1011" s="424"/>
      <c r="AI1011" s="424"/>
      <c r="AJ1011" s="424"/>
      <c r="AK1011" s="424"/>
      <c r="AL1011" s="424"/>
      <c r="AM1011" s="297"/>
    </row>
    <row r="1012" spans="1:39" hidden="1" outlineLevel="1">
      <c r="A1012" s="532">
        <v>19</v>
      </c>
      <c r="B1012" s="428" t="s">
        <v>111</v>
      </c>
      <c r="C1012" s="291" t="s">
        <v>25</v>
      </c>
      <c r="D1012" s="295"/>
      <c r="E1012" s="295"/>
      <c r="F1012" s="295"/>
      <c r="G1012" s="295"/>
      <c r="H1012" s="295"/>
      <c r="I1012" s="295"/>
      <c r="J1012" s="295"/>
      <c r="K1012" s="295"/>
      <c r="L1012" s="295"/>
      <c r="M1012" s="295"/>
      <c r="N1012" s="295">
        <v>12</v>
      </c>
      <c r="O1012" s="295"/>
      <c r="P1012" s="295"/>
      <c r="Q1012" s="295"/>
      <c r="R1012" s="295"/>
      <c r="S1012" s="295"/>
      <c r="T1012" s="295"/>
      <c r="U1012" s="295"/>
      <c r="V1012" s="295"/>
      <c r="W1012" s="295"/>
      <c r="X1012" s="295"/>
      <c r="Y1012" s="426"/>
      <c r="Z1012" s="410"/>
      <c r="AA1012" s="410"/>
      <c r="AB1012" s="410"/>
      <c r="AC1012" s="410"/>
      <c r="AD1012" s="410"/>
      <c r="AE1012" s="410"/>
      <c r="AF1012" s="415"/>
      <c r="AG1012" s="415"/>
      <c r="AH1012" s="415"/>
      <c r="AI1012" s="415"/>
      <c r="AJ1012" s="415"/>
      <c r="AK1012" s="415"/>
      <c r="AL1012" s="415"/>
      <c r="AM1012" s="296">
        <f>SUM(Y1012:AL1012)</f>
        <v>0</v>
      </c>
    </row>
    <row r="1013" spans="1:39" hidden="1" outlineLevel="1">
      <c r="A1013" s="532"/>
      <c r="B1013" s="294" t="s">
        <v>342</v>
      </c>
      <c r="C1013" s="291" t="s">
        <v>163</v>
      </c>
      <c r="D1013" s="295"/>
      <c r="E1013" s="295"/>
      <c r="F1013" s="295"/>
      <c r="G1013" s="295"/>
      <c r="H1013" s="295"/>
      <c r="I1013" s="295"/>
      <c r="J1013" s="295"/>
      <c r="K1013" s="295"/>
      <c r="L1013" s="295"/>
      <c r="M1013" s="295"/>
      <c r="N1013" s="295">
        <f>N1012</f>
        <v>12</v>
      </c>
      <c r="O1013" s="295"/>
      <c r="P1013" s="295"/>
      <c r="Q1013" s="295"/>
      <c r="R1013" s="295"/>
      <c r="S1013" s="295"/>
      <c r="T1013" s="295"/>
      <c r="U1013" s="295"/>
      <c r="V1013" s="295"/>
      <c r="W1013" s="295"/>
      <c r="X1013" s="295"/>
      <c r="Y1013" s="411">
        <f>Y1012</f>
        <v>0</v>
      </c>
      <c r="Z1013" s="411">
        <f t="shared" ref="Z1013:AL1013" si="3043">Z1012</f>
        <v>0</v>
      </c>
      <c r="AA1013" s="411">
        <f t="shared" si="3043"/>
        <v>0</v>
      </c>
      <c r="AB1013" s="411">
        <f t="shared" si="3043"/>
        <v>0</v>
      </c>
      <c r="AC1013" s="411">
        <f t="shared" si="3043"/>
        <v>0</v>
      </c>
      <c r="AD1013" s="411">
        <f t="shared" si="3043"/>
        <v>0</v>
      </c>
      <c r="AE1013" s="411">
        <f t="shared" si="3043"/>
        <v>0</v>
      </c>
      <c r="AF1013" s="411">
        <f t="shared" si="3043"/>
        <v>0</v>
      </c>
      <c r="AG1013" s="411">
        <f t="shared" si="3043"/>
        <v>0</v>
      </c>
      <c r="AH1013" s="411">
        <f t="shared" si="3043"/>
        <v>0</v>
      </c>
      <c r="AI1013" s="411">
        <f t="shared" si="3043"/>
        <v>0</v>
      </c>
      <c r="AJ1013" s="411">
        <f t="shared" si="3043"/>
        <v>0</v>
      </c>
      <c r="AK1013" s="411">
        <f t="shared" si="3043"/>
        <v>0</v>
      </c>
      <c r="AL1013" s="411">
        <f t="shared" si="3043"/>
        <v>0</v>
      </c>
      <c r="AM1013" s="297"/>
    </row>
    <row r="1014" spans="1:39" hidden="1" outlineLevel="1">
      <c r="A1014" s="532"/>
      <c r="B1014" s="322"/>
      <c r="C1014" s="291"/>
      <c r="D1014" s="291"/>
      <c r="E1014" s="291"/>
      <c r="F1014" s="291"/>
      <c r="G1014" s="291"/>
      <c r="H1014" s="291"/>
      <c r="I1014" s="291"/>
      <c r="J1014" s="291"/>
      <c r="K1014" s="291"/>
      <c r="L1014" s="291"/>
      <c r="M1014" s="291"/>
      <c r="N1014" s="291"/>
      <c r="O1014" s="291"/>
      <c r="P1014" s="291"/>
      <c r="Q1014" s="291"/>
      <c r="R1014" s="291"/>
      <c r="S1014" s="291"/>
      <c r="T1014" s="291"/>
      <c r="U1014" s="291"/>
      <c r="V1014" s="291"/>
      <c r="W1014" s="291"/>
      <c r="X1014" s="291"/>
      <c r="Y1014" s="412"/>
      <c r="Z1014" s="412"/>
      <c r="AA1014" s="412"/>
      <c r="AB1014" s="412"/>
      <c r="AC1014" s="412"/>
      <c r="AD1014" s="412"/>
      <c r="AE1014" s="412"/>
      <c r="AF1014" s="412"/>
      <c r="AG1014" s="412"/>
      <c r="AH1014" s="412"/>
      <c r="AI1014" s="412"/>
      <c r="AJ1014" s="412"/>
      <c r="AK1014" s="412"/>
      <c r="AL1014" s="412"/>
      <c r="AM1014" s="306"/>
    </row>
    <row r="1015" spans="1:39" hidden="1" outlineLevel="1">
      <c r="A1015" s="532">
        <v>20</v>
      </c>
      <c r="B1015" s="428" t="s">
        <v>110</v>
      </c>
      <c r="C1015" s="291" t="s">
        <v>25</v>
      </c>
      <c r="D1015" s="295"/>
      <c r="E1015" s="295"/>
      <c r="F1015" s="295"/>
      <c r="G1015" s="295"/>
      <c r="H1015" s="295"/>
      <c r="I1015" s="295"/>
      <c r="J1015" s="295"/>
      <c r="K1015" s="295"/>
      <c r="L1015" s="295"/>
      <c r="M1015" s="295"/>
      <c r="N1015" s="295">
        <v>12</v>
      </c>
      <c r="O1015" s="295"/>
      <c r="P1015" s="295"/>
      <c r="Q1015" s="295"/>
      <c r="R1015" s="295"/>
      <c r="S1015" s="295"/>
      <c r="T1015" s="295"/>
      <c r="U1015" s="295"/>
      <c r="V1015" s="295"/>
      <c r="W1015" s="295"/>
      <c r="X1015" s="295"/>
      <c r="Y1015" s="426"/>
      <c r="Z1015" s="410"/>
      <c r="AA1015" s="410"/>
      <c r="AB1015" s="410"/>
      <c r="AC1015" s="410"/>
      <c r="AD1015" s="410"/>
      <c r="AE1015" s="410"/>
      <c r="AF1015" s="415"/>
      <c r="AG1015" s="415"/>
      <c r="AH1015" s="415"/>
      <c r="AI1015" s="415"/>
      <c r="AJ1015" s="415"/>
      <c r="AK1015" s="415"/>
      <c r="AL1015" s="415"/>
      <c r="AM1015" s="296">
        <f>SUM(Y1015:AL1015)</f>
        <v>0</v>
      </c>
    </row>
    <row r="1016" spans="1:39" hidden="1" outlineLevel="1">
      <c r="A1016" s="532"/>
      <c r="B1016" s="294" t="s">
        <v>342</v>
      </c>
      <c r="C1016" s="291" t="s">
        <v>163</v>
      </c>
      <c r="D1016" s="295"/>
      <c r="E1016" s="295"/>
      <c r="F1016" s="295"/>
      <c r="G1016" s="295"/>
      <c r="H1016" s="295"/>
      <c r="I1016" s="295"/>
      <c r="J1016" s="295"/>
      <c r="K1016" s="295"/>
      <c r="L1016" s="295"/>
      <c r="M1016" s="295"/>
      <c r="N1016" s="295">
        <f>N1015</f>
        <v>12</v>
      </c>
      <c r="O1016" s="295"/>
      <c r="P1016" s="295"/>
      <c r="Q1016" s="295"/>
      <c r="R1016" s="295"/>
      <c r="S1016" s="295"/>
      <c r="T1016" s="295"/>
      <c r="U1016" s="295"/>
      <c r="V1016" s="295"/>
      <c r="W1016" s="295"/>
      <c r="X1016" s="295"/>
      <c r="Y1016" s="411">
        <f t="shared" ref="Y1016:AL1016" si="3044">Y1015</f>
        <v>0</v>
      </c>
      <c r="Z1016" s="411">
        <f t="shared" si="3044"/>
        <v>0</v>
      </c>
      <c r="AA1016" s="411">
        <f t="shared" si="3044"/>
        <v>0</v>
      </c>
      <c r="AB1016" s="411">
        <f t="shared" si="3044"/>
        <v>0</v>
      </c>
      <c r="AC1016" s="411">
        <f t="shared" si="3044"/>
        <v>0</v>
      </c>
      <c r="AD1016" s="411">
        <f t="shared" si="3044"/>
        <v>0</v>
      </c>
      <c r="AE1016" s="411">
        <f t="shared" si="3044"/>
        <v>0</v>
      </c>
      <c r="AF1016" s="411">
        <f t="shared" si="3044"/>
        <v>0</v>
      </c>
      <c r="AG1016" s="411">
        <f t="shared" si="3044"/>
        <v>0</v>
      </c>
      <c r="AH1016" s="411">
        <f t="shared" si="3044"/>
        <v>0</v>
      </c>
      <c r="AI1016" s="411">
        <f t="shared" si="3044"/>
        <v>0</v>
      </c>
      <c r="AJ1016" s="411">
        <f t="shared" si="3044"/>
        <v>0</v>
      </c>
      <c r="AK1016" s="411">
        <f t="shared" si="3044"/>
        <v>0</v>
      </c>
      <c r="AL1016" s="411">
        <f t="shared" si="3044"/>
        <v>0</v>
      </c>
      <c r="AM1016" s="306"/>
    </row>
    <row r="1017" spans="1:39" ht="15.75" hidden="1" outlineLevel="1">
      <c r="A1017" s="532"/>
      <c r="B1017" s="323"/>
      <c r="C1017" s="300"/>
      <c r="D1017" s="291"/>
      <c r="E1017" s="291"/>
      <c r="F1017" s="291"/>
      <c r="G1017" s="291"/>
      <c r="H1017" s="291"/>
      <c r="I1017" s="291"/>
      <c r="J1017" s="291"/>
      <c r="K1017" s="291"/>
      <c r="L1017" s="291"/>
      <c r="M1017" s="291"/>
      <c r="N1017" s="300"/>
      <c r="O1017" s="291"/>
      <c r="P1017" s="291"/>
      <c r="Q1017" s="291"/>
      <c r="R1017" s="291"/>
      <c r="S1017" s="291"/>
      <c r="T1017" s="291"/>
      <c r="U1017" s="291"/>
      <c r="V1017" s="291"/>
      <c r="W1017" s="291"/>
      <c r="X1017" s="291"/>
      <c r="Y1017" s="412"/>
      <c r="Z1017" s="412"/>
      <c r="AA1017" s="412"/>
      <c r="AB1017" s="412"/>
      <c r="AC1017" s="412"/>
      <c r="AD1017" s="412"/>
      <c r="AE1017" s="412"/>
      <c r="AF1017" s="412"/>
      <c r="AG1017" s="412"/>
      <c r="AH1017" s="412"/>
      <c r="AI1017" s="412"/>
      <c r="AJ1017" s="412"/>
      <c r="AK1017" s="412"/>
      <c r="AL1017" s="412"/>
      <c r="AM1017" s="306"/>
    </row>
    <row r="1018" spans="1:39" ht="15.75" hidden="1" outlineLevel="1">
      <c r="A1018" s="532"/>
      <c r="B1018" s="518" t="s">
        <v>502</v>
      </c>
      <c r="C1018" s="291"/>
      <c r="D1018" s="291"/>
      <c r="E1018" s="291"/>
      <c r="F1018" s="291"/>
      <c r="G1018" s="291"/>
      <c r="H1018" s="291"/>
      <c r="I1018" s="291"/>
      <c r="J1018" s="291"/>
      <c r="K1018" s="291"/>
      <c r="L1018" s="291"/>
      <c r="M1018" s="291"/>
      <c r="N1018" s="291"/>
      <c r="O1018" s="291"/>
      <c r="P1018" s="291"/>
      <c r="Q1018" s="291"/>
      <c r="R1018" s="291"/>
      <c r="S1018" s="291"/>
      <c r="T1018" s="291"/>
      <c r="U1018" s="291"/>
      <c r="V1018" s="291"/>
      <c r="W1018" s="291"/>
      <c r="X1018" s="291"/>
      <c r="Y1018" s="422"/>
      <c r="Z1018" s="425"/>
      <c r="AA1018" s="425"/>
      <c r="AB1018" s="425"/>
      <c r="AC1018" s="425"/>
      <c r="AD1018" s="425"/>
      <c r="AE1018" s="425"/>
      <c r="AF1018" s="425"/>
      <c r="AG1018" s="425"/>
      <c r="AH1018" s="425"/>
      <c r="AI1018" s="425"/>
      <c r="AJ1018" s="425"/>
      <c r="AK1018" s="425"/>
      <c r="AL1018" s="425"/>
      <c r="AM1018" s="306"/>
    </row>
    <row r="1019" spans="1:39" ht="15.75" hidden="1" outlineLevel="1">
      <c r="A1019" s="532"/>
      <c r="B1019" s="504" t="s">
        <v>498</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 hidden="1" customHeight="1" outlineLevel="1">
      <c r="A1020" s="532">
        <v>21</v>
      </c>
      <c r="B1020" s="428" t="s">
        <v>113</v>
      </c>
      <c r="C1020" s="291" t="s">
        <v>25</v>
      </c>
      <c r="D1020" s="295"/>
      <c r="E1020" s="295"/>
      <c r="F1020" s="295"/>
      <c r="G1020" s="295"/>
      <c r="H1020" s="295"/>
      <c r="I1020" s="295"/>
      <c r="J1020" s="295"/>
      <c r="K1020" s="295"/>
      <c r="L1020" s="295"/>
      <c r="M1020" s="295"/>
      <c r="N1020" s="291"/>
      <c r="O1020" s="295"/>
      <c r="P1020" s="295"/>
      <c r="Q1020" s="295"/>
      <c r="R1020" s="295"/>
      <c r="S1020" s="295"/>
      <c r="T1020" s="295"/>
      <c r="U1020" s="295"/>
      <c r="V1020" s="295"/>
      <c r="W1020" s="295"/>
      <c r="X1020" s="295"/>
      <c r="Y1020" s="410"/>
      <c r="Z1020" s="410"/>
      <c r="AA1020" s="410"/>
      <c r="AB1020" s="410"/>
      <c r="AC1020" s="410"/>
      <c r="AD1020" s="410"/>
      <c r="AE1020" s="410"/>
      <c r="AF1020" s="410"/>
      <c r="AG1020" s="410"/>
      <c r="AH1020" s="410"/>
      <c r="AI1020" s="410"/>
      <c r="AJ1020" s="410"/>
      <c r="AK1020" s="410"/>
      <c r="AL1020" s="410"/>
      <c r="AM1020" s="296">
        <f>SUM(Y1020:AL1020)</f>
        <v>0</v>
      </c>
    </row>
    <row r="1021" spans="1:39" ht="15" hidden="1" customHeight="1" outlineLevel="1">
      <c r="A1021" s="532"/>
      <c r="B1021" s="294" t="s">
        <v>346</v>
      </c>
      <c r="C1021" s="291" t="s">
        <v>163</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1">
        <f>Y1020</f>
        <v>0</v>
      </c>
      <c r="Z1021" s="411">
        <f t="shared" ref="Z1021" si="3045">Z1020</f>
        <v>0</v>
      </c>
      <c r="AA1021" s="411">
        <f t="shared" ref="AA1021" si="3046">AA1020</f>
        <v>0</v>
      </c>
      <c r="AB1021" s="411">
        <f t="shared" ref="AB1021" si="3047">AB1020</f>
        <v>0</v>
      </c>
      <c r="AC1021" s="411">
        <f t="shared" ref="AC1021" si="3048">AC1020</f>
        <v>0</v>
      </c>
      <c r="AD1021" s="411">
        <f t="shared" ref="AD1021" si="3049">AD1020</f>
        <v>0</v>
      </c>
      <c r="AE1021" s="411">
        <f t="shared" ref="AE1021" si="3050">AE1020</f>
        <v>0</v>
      </c>
      <c r="AF1021" s="411">
        <f t="shared" ref="AF1021" si="3051">AF1020</f>
        <v>0</v>
      </c>
      <c r="AG1021" s="411">
        <f t="shared" ref="AG1021" si="3052">AG1020</f>
        <v>0</v>
      </c>
      <c r="AH1021" s="411">
        <f t="shared" ref="AH1021" si="3053">AH1020</f>
        <v>0</v>
      </c>
      <c r="AI1021" s="411">
        <f t="shared" ref="AI1021" si="3054">AI1020</f>
        <v>0</v>
      </c>
      <c r="AJ1021" s="411">
        <f t="shared" ref="AJ1021" si="3055">AJ1020</f>
        <v>0</v>
      </c>
      <c r="AK1021" s="411">
        <f t="shared" ref="AK1021" si="3056">AK1020</f>
        <v>0</v>
      </c>
      <c r="AL1021" s="411">
        <f t="shared" ref="AL1021" si="3057">AL1020</f>
        <v>0</v>
      </c>
      <c r="AM1021" s="306"/>
    </row>
    <row r="1022" spans="1:39" ht="15" hidden="1" customHeight="1" outlineLevel="1">
      <c r="A1022" s="532"/>
      <c r="B1022" s="294"/>
      <c r="C1022" s="291"/>
      <c r="D1022" s="291"/>
      <c r="E1022" s="291"/>
      <c r="F1022" s="291"/>
      <c r="G1022" s="291"/>
      <c r="H1022" s="291"/>
      <c r="I1022" s="291"/>
      <c r="J1022" s="291"/>
      <c r="K1022" s="291"/>
      <c r="L1022" s="291"/>
      <c r="M1022" s="291"/>
      <c r="N1022" s="291"/>
      <c r="O1022" s="291"/>
      <c r="P1022" s="291"/>
      <c r="Q1022" s="291"/>
      <c r="R1022" s="291"/>
      <c r="S1022" s="291"/>
      <c r="T1022" s="291"/>
      <c r="U1022" s="291"/>
      <c r="V1022" s="291"/>
      <c r="W1022" s="291"/>
      <c r="X1022" s="291"/>
      <c r="Y1022" s="422"/>
      <c r="Z1022" s="425"/>
      <c r="AA1022" s="425"/>
      <c r="AB1022" s="425"/>
      <c r="AC1022" s="425"/>
      <c r="AD1022" s="425"/>
      <c r="AE1022" s="425"/>
      <c r="AF1022" s="425"/>
      <c r="AG1022" s="425"/>
      <c r="AH1022" s="425"/>
      <c r="AI1022" s="425"/>
      <c r="AJ1022" s="425"/>
      <c r="AK1022" s="425"/>
      <c r="AL1022" s="425"/>
      <c r="AM1022" s="306"/>
    </row>
    <row r="1023" spans="1:39" ht="15" hidden="1" customHeight="1" outlineLevel="1">
      <c r="A1023" s="532">
        <v>22</v>
      </c>
      <c r="B1023" s="428" t="s">
        <v>114</v>
      </c>
      <c r="C1023" s="291" t="s">
        <v>25</v>
      </c>
      <c r="D1023" s="295"/>
      <c r="E1023" s="295"/>
      <c r="F1023" s="295"/>
      <c r="G1023" s="295"/>
      <c r="H1023" s="295"/>
      <c r="I1023" s="295"/>
      <c r="J1023" s="295"/>
      <c r="K1023" s="295"/>
      <c r="L1023" s="295"/>
      <c r="M1023" s="295"/>
      <c r="N1023" s="291"/>
      <c r="O1023" s="295"/>
      <c r="P1023" s="295"/>
      <c r="Q1023" s="295"/>
      <c r="R1023" s="295"/>
      <c r="S1023" s="295"/>
      <c r="T1023" s="295"/>
      <c r="U1023" s="295"/>
      <c r="V1023" s="295"/>
      <c r="W1023" s="295"/>
      <c r="X1023" s="295"/>
      <c r="Y1023" s="410"/>
      <c r="Z1023" s="410"/>
      <c r="AA1023" s="410"/>
      <c r="AB1023" s="410"/>
      <c r="AC1023" s="410"/>
      <c r="AD1023" s="410"/>
      <c r="AE1023" s="410"/>
      <c r="AF1023" s="410"/>
      <c r="AG1023" s="410"/>
      <c r="AH1023" s="410"/>
      <c r="AI1023" s="410"/>
      <c r="AJ1023" s="410"/>
      <c r="AK1023" s="410"/>
      <c r="AL1023" s="410"/>
      <c r="AM1023" s="296">
        <f>SUM(Y1023:AL1023)</f>
        <v>0</v>
      </c>
    </row>
    <row r="1024" spans="1:39" ht="15" hidden="1" customHeight="1" outlineLevel="1">
      <c r="A1024" s="532"/>
      <c r="B1024" s="294" t="s">
        <v>346</v>
      </c>
      <c r="C1024" s="291" t="s">
        <v>163</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1">
        <f>Y1023</f>
        <v>0</v>
      </c>
      <c r="Z1024" s="411">
        <f t="shared" ref="Z1024" si="3058">Z1023</f>
        <v>0</v>
      </c>
      <c r="AA1024" s="411">
        <f t="shared" ref="AA1024" si="3059">AA1023</f>
        <v>0</v>
      </c>
      <c r="AB1024" s="411">
        <f t="shared" ref="AB1024" si="3060">AB1023</f>
        <v>0</v>
      </c>
      <c r="AC1024" s="411">
        <f t="shared" ref="AC1024" si="3061">AC1023</f>
        <v>0</v>
      </c>
      <c r="AD1024" s="411">
        <f t="shared" ref="AD1024" si="3062">AD1023</f>
        <v>0</v>
      </c>
      <c r="AE1024" s="411">
        <f t="shared" ref="AE1024" si="3063">AE1023</f>
        <v>0</v>
      </c>
      <c r="AF1024" s="411">
        <f t="shared" ref="AF1024" si="3064">AF1023</f>
        <v>0</v>
      </c>
      <c r="AG1024" s="411">
        <f t="shared" ref="AG1024" si="3065">AG1023</f>
        <v>0</v>
      </c>
      <c r="AH1024" s="411">
        <f t="shared" ref="AH1024" si="3066">AH1023</f>
        <v>0</v>
      </c>
      <c r="AI1024" s="411">
        <f t="shared" ref="AI1024" si="3067">AI1023</f>
        <v>0</v>
      </c>
      <c r="AJ1024" s="411">
        <f t="shared" ref="AJ1024" si="3068">AJ1023</f>
        <v>0</v>
      </c>
      <c r="AK1024" s="411">
        <f t="shared" ref="AK1024" si="3069">AK1023</f>
        <v>0</v>
      </c>
      <c r="AL1024" s="411">
        <f t="shared" ref="AL1024" si="3070">AL1023</f>
        <v>0</v>
      </c>
      <c r="AM1024" s="306"/>
    </row>
    <row r="1025" spans="1:39" ht="15" hidden="1" customHeight="1" outlineLevel="1">
      <c r="A1025" s="532"/>
      <c r="B1025" s="294"/>
      <c r="C1025" s="291"/>
      <c r="D1025" s="291"/>
      <c r="E1025" s="291"/>
      <c r="F1025" s="291"/>
      <c r="G1025" s="291"/>
      <c r="H1025" s="291"/>
      <c r="I1025" s="291"/>
      <c r="J1025" s="291"/>
      <c r="K1025" s="291"/>
      <c r="L1025" s="291"/>
      <c r="M1025" s="291"/>
      <c r="N1025" s="291"/>
      <c r="O1025" s="291"/>
      <c r="P1025" s="291"/>
      <c r="Q1025" s="291"/>
      <c r="R1025" s="291"/>
      <c r="S1025" s="291"/>
      <c r="T1025" s="291"/>
      <c r="U1025" s="291"/>
      <c r="V1025" s="291"/>
      <c r="W1025" s="291"/>
      <c r="X1025" s="291"/>
      <c r="Y1025" s="422"/>
      <c r="Z1025" s="425"/>
      <c r="AA1025" s="425"/>
      <c r="AB1025" s="425"/>
      <c r="AC1025" s="425"/>
      <c r="AD1025" s="425"/>
      <c r="AE1025" s="425"/>
      <c r="AF1025" s="425"/>
      <c r="AG1025" s="425"/>
      <c r="AH1025" s="425"/>
      <c r="AI1025" s="425"/>
      <c r="AJ1025" s="425"/>
      <c r="AK1025" s="425"/>
      <c r="AL1025" s="425"/>
      <c r="AM1025" s="306"/>
    </row>
    <row r="1026" spans="1:39" ht="15" hidden="1" customHeight="1" outlineLevel="1">
      <c r="A1026" s="532">
        <v>23</v>
      </c>
      <c r="B1026" s="428" t="s">
        <v>115</v>
      </c>
      <c r="C1026" s="291" t="s">
        <v>25</v>
      </c>
      <c r="D1026" s="295"/>
      <c r="E1026" s="295"/>
      <c r="F1026" s="295"/>
      <c r="G1026" s="295"/>
      <c r="H1026" s="295"/>
      <c r="I1026" s="295"/>
      <c r="J1026" s="295"/>
      <c r="K1026" s="295"/>
      <c r="L1026" s="295"/>
      <c r="M1026" s="295"/>
      <c r="N1026" s="291"/>
      <c r="O1026" s="295"/>
      <c r="P1026" s="295"/>
      <c r="Q1026" s="295"/>
      <c r="R1026" s="295"/>
      <c r="S1026" s="295"/>
      <c r="T1026" s="295"/>
      <c r="U1026" s="295"/>
      <c r="V1026" s="295"/>
      <c r="W1026" s="295"/>
      <c r="X1026" s="295"/>
      <c r="Y1026" s="410"/>
      <c r="Z1026" s="410"/>
      <c r="AA1026" s="410"/>
      <c r="AB1026" s="410"/>
      <c r="AC1026" s="410"/>
      <c r="AD1026" s="410"/>
      <c r="AE1026" s="410"/>
      <c r="AF1026" s="410"/>
      <c r="AG1026" s="410"/>
      <c r="AH1026" s="410"/>
      <c r="AI1026" s="410"/>
      <c r="AJ1026" s="410"/>
      <c r="AK1026" s="410"/>
      <c r="AL1026" s="410"/>
      <c r="AM1026" s="296">
        <f>SUM(Y1026:AL1026)</f>
        <v>0</v>
      </c>
    </row>
    <row r="1027" spans="1:39" ht="15" hidden="1" customHeight="1" outlineLevel="1">
      <c r="A1027" s="532"/>
      <c r="B1027" s="294" t="s">
        <v>346</v>
      </c>
      <c r="C1027" s="291" t="s">
        <v>163</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1">
        <f>Y1026</f>
        <v>0</v>
      </c>
      <c r="Z1027" s="411">
        <f t="shared" ref="Z1027" si="3071">Z1026</f>
        <v>0</v>
      </c>
      <c r="AA1027" s="411">
        <f t="shared" ref="AA1027" si="3072">AA1026</f>
        <v>0</v>
      </c>
      <c r="AB1027" s="411">
        <f t="shared" ref="AB1027" si="3073">AB1026</f>
        <v>0</v>
      </c>
      <c r="AC1027" s="411">
        <f t="shared" ref="AC1027" si="3074">AC1026</f>
        <v>0</v>
      </c>
      <c r="AD1027" s="411">
        <f t="shared" ref="AD1027" si="3075">AD1026</f>
        <v>0</v>
      </c>
      <c r="AE1027" s="411">
        <f t="shared" ref="AE1027" si="3076">AE1026</f>
        <v>0</v>
      </c>
      <c r="AF1027" s="411">
        <f t="shared" ref="AF1027" si="3077">AF1026</f>
        <v>0</v>
      </c>
      <c r="AG1027" s="411">
        <f t="shared" ref="AG1027" si="3078">AG1026</f>
        <v>0</v>
      </c>
      <c r="AH1027" s="411">
        <f t="shared" ref="AH1027" si="3079">AH1026</f>
        <v>0</v>
      </c>
      <c r="AI1027" s="411">
        <f t="shared" ref="AI1027" si="3080">AI1026</f>
        <v>0</v>
      </c>
      <c r="AJ1027" s="411">
        <f t="shared" ref="AJ1027" si="3081">AJ1026</f>
        <v>0</v>
      </c>
      <c r="AK1027" s="411">
        <f t="shared" ref="AK1027" si="3082">AK1026</f>
        <v>0</v>
      </c>
      <c r="AL1027" s="411">
        <f t="shared" ref="AL1027" si="3083">AL1026</f>
        <v>0</v>
      </c>
      <c r="AM1027" s="306"/>
    </row>
    <row r="1028" spans="1:39" ht="15" hidden="1" customHeight="1" outlineLevel="1">
      <c r="A1028" s="532"/>
      <c r="B1028" s="430"/>
      <c r="C1028" s="291"/>
      <c r="D1028" s="291"/>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422"/>
      <c r="Z1028" s="425"/>
      <c r="AA1028" s="425"/>
      <c r="AB1028" s="425"/>
      <c r="AC1028" s="425"/>
      <c r="AD1028" s="425"/>
      <c r="AE1028" s="425"/>
      <c r="AF1028" s="425"/>
      <c r="AG1028" s="425"/>
      <c r="AH1028" s="425"/>
      <c r="AI1028" s="425"/>
      <c r="AJ1028" s="425"/>
      <c r="AK1028" s="425"/>
      <c r="AL1028" s="425"/>
      <c r="AM1028" s="306"/>
    </row>
    <row r="1029" spans="1:39" ht="15" hidden="1" customHeight="1" outlineLevel="1">
      <c r="A1029" s="532">
        <v>24</v>
      </c>
      <c r="B1029" s="428" t="s">
        <v>116</v>
      </c>
      <c r="C1029" s="291" t="s">
        <v>25</v>
      </c>
      <c r="D1029" s="295"/>
      <c r="E1029" s="295"/>
      <c r="F1029" s="295"/>
      <c r="G1029" s="295"/>
      <c r="H1029" s="295"/>
      <c r="I1029" s="295"/>
      <c r="J1029" s="295"/>
      <c r="K1029" s="295"/>
      <c r="L1029" s="295"/>
      <c r="M1029" s="295"/>
      <c r="N1029" s="291"/>
      <c r="O1029" s="295"/>
      <c r="P1029" s="295"/>
      <c r="Q1029" s="295"/>
      <c r="R1029" s="295"/>
      <c r="S1029" s="295"/>
      <c r="T1029" s="295"/>
      <c r="U1029" s="295"/>
      <c r="V1029" s="295"/>
      <c r="W1029" s="295"/>
      <c r="X1029" s="295"/>
      <c r="Y1029" s="410"/>
      <c r="Z1029" s="410"/>
      <c r="AA1029" s="410"/>
      <c r="AB1029" s="410"/>
      <c r="AC1029" s="410"/>
      <c r="AD1029" s="410"/>
      <c r="AE1029" s="410"/>
      <c r="AF1029" s="410"/>
      <c r="AG1029" s="410"/>
      <c r="AH1029" s="410"/>
      <c r="AI1029" s="410"/>
      <c r="AJ1029" s="410"/>
      <c r="AK1029" s="410"/>
      <c r="AL1029" s="410"/>
      <c r="AM1029" s="296">
        <f>SUM(Y1029:AL1029)</f>
        <v>0</v>
      </c>
    </row>
    <row r="1030" spans="1:39" ht="15" hidden="1" customHeight="1" outlineLevel="1">
      <c r="A1030" s="532"/>
      <c r="B1030" s="294" t="s">
        <v>346</v>
      </c>
      <c r="C1030" s="291" t="s">
        <v>163</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1">
        <f>Y1029</f>
        <v>0</v>
      </c>
      <c r="Z1030" s="411">
        <f t="shared" ref="Z1030" si="3084">Z1029</f>
        <v>0</v>
      </c>
      <c r="AA1030" s="411">
        <f t="shared" ref="AA1030" si="3085">AA1029</f>
        <v>0</v>
      </c>
      <c r="AB1030" s="411">
        <f t="shared" ref="AB1030" si="3086">AB1029</f>
        <v>0</v>
      </c>
      <c r="AC1030" s="411">
        <f t="shared" ref="AC1030" si="3087">AC1029</f>
        <v>0</v>
      </c>
      <c r="AD1030" s="411">
        <f t="shared" ref="AD1030" si="3088">AD1029</f>
        <v>0</v>
      </c>
      <c r="AE1030" s="411">
        <f t="shared" ref="AE1030" si="3089">AE1029</f>
        <v>0</v>
      </c>
      <c r="AF1030" s="411">
        <f t="shared" ref="AF1030" si="3090">AF1029</f>
        <v>0</v>
      </c>
      <c r="AG1030" s="411">
        <f t="shared" ref="AG1030" si="3091">AG1029</f>
        <v>0</v>
      </c>
      <c r="AH1030" s="411">
        <f t="shared" ref="AH1030" si="3092">AH1029</f>
        <v>0</v>
      </c>
      <c r="AI1030" s="411">
        <f t="shared" ref="AI1030" si="3093">AI1029</f>
        <v>0</v>
      </c>
      <c r="AJ1030" s="411">
        <f t="shared" ref="AJ1030" si="3094">AJ1029</f>
        <v>0</v>
      </c>
      <c r="AK1030" s="411">
        <f t="shared" ref="AK1030" si="3095">AK1029</f>
        <v>0</v>
      </c>
      <c r="AL1030" s="411">
        <f t="shared" ref="AL1030" si="3096">AL1029</f>
        <v>0</v>
      </c>
      <c r="AM1030" s="306"/>
    </row>
    <row r="1031" spans="1:39" ht="15" hidden="1" customHeight="1" outlineLevel="1">
      <c r="A1031" s="532"/>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2"/>
      <c r="Z1031" s="425"/>
      <c r="AA1031" s="425"/>
      <c r="AB1031" s="425"/>
      <c r="AC1031" s="425"/>
      <c r="AD1031" s="425"/>
      <c r="AE1031" s="425"/>
      <c r="AF1031" s="425"/>
      <c r="AG1031" s="425"/>
      <c r="AH1031" s="425"/>
      <c r="AI1031" s="425"/>
      <c r="AJ1031" s="425"/>
      <c r="AK1031" s="425"/>
      <c r="AL1031" s="425"/>
      <c r="AM1031" s="306"/>
    </row>
    <row r="1032" spans="1:39" ht="15" hidden="1" customHeight="1" outlineLevel="1">
      <c r="A1032" s="532"/>
      <c r="B1032" s="288" t="s">
        <v>499</v>
      </c>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v>25</v>
      </c>
      <c r="B1033" s="428" t="s">
        <v>117</v>
      </c>
      <c r="C1033" s="291" t="s">
        <v>25</v>
      </c>
      <c r="D1033" s="295"/>
      <c r="E1033" s="295"/>
      <c r="F1033" s="295"/>
      <c r="G1033" s="295"/>
      <c r="H1033" s="295"/>
      <c r="I1033" s="295"/>
      <c r="J1033" s="295"/>
      <c r="K1033" s="295"/>
      <c r="L1033" s="295"/>
      <c r="M1033" s="295"/>
      <c r="N1033" s="295">
        <v>12</v>
      </c>
      <c r="O1033" s="295"/>
      <c r="P1033" s="295"/>
      <c r="Q1033" s="295"/>
      <c r="R1033" s="295"/>
      <c r="S1033" s="295"/>
      <c r="T1033" s="295"/>
      <c r="U1033" s="295"/>
      <c r="V1033" s="295"/>
      <c r="W1033" s="295"/>
      <c r="X1033" s="295"/>
      <c r="Y1033" s="426"/>
      <c r="Z1033" s="415"/>
      <c r="AA1033" s="415"/>
      <c r="AB1033" s="415"/>
      <c r="AC1033" s="415"/>
      <c r="AD1033" s="415"/>
      <c r="AE1033" s="415"/>
      <c r="AF1033" s="415"/>
      <c r="AG1033" s="415"/>
      <c r="AH1033" s="415"/>
      <c r="AI1033" s="415"/>
      <c r="AJ1033" s="415"/>
      <c r="AK1033" s="415"/>
      <c r="AL1033" s="415"/>
      <c r="AM1033" s="296">
        <f>SUM(Y1033:AL1033)</f>
        <v>0</v>
      </c>
    </row>
    <row r="1034" spans="1:39" ht="15" hidden="1" customHeight="1" outlineLevel="1">
      <c r="A1034" s="532"/>
      <c r="B1034" s="294" t="s">
        <v>346</v>
      </c>
      <c r="C1034" s="291" t="s">
        <v>163</v>
      </c>
      <c r="D1034" s="295"/>
      <c r="E1034" s="295"/>
      <c r="F1034" s="295"/>
      <c r="G1034" s="295"/>
      <c r="H1034" s="295"/>
      <c r="I1034" s="295"/>
      <c r="J1034" s="295"/>
      <c r="K1034" s="295"/>
      <c r="L1034" s="295"/>
      <c r="M1034" s="295"/>
      <c r="N1034" s="295">
        <f>N1033</f>
        <v>12</v>
      </c>
      <c r="O1034" s="295"/>
      <c r="P1034" s="295"/>
      <c r="Q1034" s="295"/>
      <c r="R1034" s="295"/>
      <c r="S1034" s="295"/>
      <c r="T1034" s="295"/>
      <c r="U1034" s="295"/>
      <c r="V1034" s="295"/>
      <c r="W1034" s="295"/>
      <c r="X1034" s="295"/>
      <c r="Y1034" s="411">
        <f>Y1033</f>
        <v>0</v>
      </c>
      <c r="Z1034" s="411">
        <f t="shared" ref="Z1034" si="3097">Z1033</f>
        <v>0</v>
      </c>
      <c r="AA1034" s="411">
        <f t="shared" ref="AA1034" si="3098">AA1033</f>
        <v>0</v>
      </c>
      <c r="AB1034" s="411">
        <f t="shared" ref="AB1034" si="3099">AB1033</f>
        <v>0</v>
      </c>
      <c r="AC1034" s="411">
        <f t="shared" ref="AC1034" si="3100">AC1033</f>
        <v>0</v>
      </c>
      <c r="AD1034" s="411">
        <f t="shared" ref="AD1034" si="3101">AD1033</f>
        <v>0</v>
      </c>
      <c r="AE1034" s="411">
        <f t="shared" ref="AE1034" si="3102">AE1033</f>
        <v>0</v>
      </c>
      <c r="AF1034" s="411">
        <f t="shared" ref="AF1034" si="3103">AF1033</f>
        <v>0</v>
      </c>
      <c r="AG1034" s="411">
        <f t="shared" ref="AG1034" si="3104">AG1033</f>
        <v>0</v>
      </c>
      <c r="AH1034" s="411">
        <f t="shared" ref="AH1034" si="3105">AH1033</f>
        <v>0</v>
      </c>
      <c r="AI1034" s="411">
        <f t="shared" ref="AI1034" si="3106">AI1033</f>
        <v>0</v>
      </c>
      <c r="AJ1034" s="411">
        <f t="shared" ref="AJ1034" si="3107">AJ1033</f>
        <v>0</v>
      </c>
      <c r="AK1034" s="411">
        <f t="shared" ref="AK1034" si="3108">AK1033</f>
        <v>0</v>
      </c>
      <c r="AL1034" s="411">
        <f t="shared" ref="AL1034" si="3109">AL1033</f>
        <v>0</v>
      </c>
      <c r="AM1034" s="306"/>
    </row>
    <row r="1035" spans="1:39" ht="15" hidden="1" customHeight="1" outlineLevel="1">
      <c r="A1035" s="532"/>
      <c r="B1035" s="294"/>
      <c r="C1035" s="291"/>
      <c r="D1035" s="291"/>
      <c r="E1035" s="291"/>
      <c r="F1035" s="291"/>
      <c r="G1035" s="291"/>
      <c r="H1035" s="291"/>
      <c r="I1035" s="291"/>
      <c r="J1035" s="291"/>
      <c r="K1035" s="291"/>
      <c r="L1035" s="291"/>
      <c r="M1035" s="291"/>
      <c r="N1035" s="291"/>
      <c r="O1035" s="291"/>
      <c r="P1035" s="291"/>
      <c r="Q1035" s="291"/>
      <c r="R1035" s="291"/>
      <c r="S1035" s="291"/>
      <c r="T1035" s="291"/>
      <c r="U1035" s="291"/>
      <c r="V1035" s="291"/>
      <c r="W1035" s="291"/>
      <c r="X1035" s="291"/>
      <c r="Y1035" s="412"/>
      <c r="Z1035" s="425"/>
      <c r="AA1035" s="425"/>
      <c r="AB1035" s="425"/>
      <c r="AC1035" s="425"/>
      <c r="AD1035" s="425"/>
      <c r="AE1035" s="425"/>
      <c r="AF1035" s="425"/>
      <c r="AG1035" s="425"/>
      <c r="AH1035" s="425"/>
      <c r="AI1035" s="425"/>
      <c r="AJ1035" s="425"/>
      <c r="AK1035" s="425"/>
      <c r="AL1035" s="425"/>
      <c r="AM1035" s="306"/>
    </row>
    <row r="1036" spans="1:39" ht="15" hidden="1" customHeight="1" outlineLevel="1">
      <c r="A1036" s="532">
        <v>26</v>
      </c>
      <c r="B1036" s="428" t="s">
        <v>118</v>
      </c>
      <c r="C1036" s="291" t="s">
        <v>25</v>
      </c>
      <c r="D1036" s="295"/>
      <c r="E1036" s="295"/>
      <c r="F1036" s="295"/>
      <c r="G1036" s="295"/>
      <c r="H1036" s="295"/>
      <c r="I1036" s="295"/>
      <c r="J1036" s="295"/>
      <c r="K1036" s="295"/>
      <c r="L1036" s="295"/>
      <c r="M1036" s="295"/>
      <c r="N1036" s="295">
        <v>12</v>
      </c>
      <c r="O1036" s="295"/>
      <c r="P1036" s="295"/>
      <c r="Q1036" s="295"/>
      <c r="R1036" s="295"/>
      <c r="S1036" s="295"/>
      <c r="T1036" s="295"/>
      <c r="U1036" s="295"/>
      <c r="V1036" s="295"/>
      <c r="W1036" s="295"/>
      <c r="X1036" s="295"/>
      <c r="Y1036" s="426"/>
      <c r="Z1036" s="415"/>
      <c r="AA1036" s="415"/>
      <c r="AB1036" s="415"/>
      <c r="AC1036" s="415"/>
      <c r="AD1036" s="415"/>
      <c r="AE1036" s="415"/>
      <c r="AF1036" s="415"/>
      <c r="AG1036" s="415"/>
      <c r="AH1036" s="415"/>
      <c r="AI1036" s="415"/>
      <c r="AJ1036" s="415"/>
      <c r="AK1036" s="415"/>
      <c r="AL1036" s="415"/>
      <c r="AM1036" s="296">
        <f>SUM(Y1036:AL1036)</f>
        <v>0</v>
      </c>
    </row>
    <row r="1037" spans="1:39" ht="15" hidden="1" customHeight="1" outlineLevel="1">
      <c r="A1037" s="532"/>
      <c r="B1037" s="294" t="s">
        <v>346</v>
      </c>
      <c r="C1037" s="291" t="s">
        <v>163</v>
      </c>
      <c r="D1037" s="295"/>
      <c r="E1037" s="295"/>
      <c r="F1037" s="295"/>
      <c r="G1037" s="295"/>
      <c r="H1037" s="295"/>
      <c r="I1037" s="295"/>
      <c r="J1037" s="295"/>
      <c r="K1037" s="295"/>
      <c r="L1037" s="295"/>
      <c r="M1037" s="295"/>
      <c r="N1037" s="295">
        <f>N1036</f>
        <v>12</v>
      </c>
      <c r="O1037" s="295"/>
      <c r="P1037" s="295"/>
      <c r="Q1037" s="295"/>
      <c r="R1037" s="295"/>
      <c r="S1037" s="295"/>
      <c r="T1037" s="295"/>
      <c r="U1037" s="295"/>
      <c r="V1037" s="295"/>
      <c r="W1037" s="295"/>
      <c r="X1037" s="295"/>
      <c r="Y1037" s="411">
        <f>Y1036</f>
        <v>0</v>
      </c>
      <c r="Z1037" s="411">
        <f t="shared" ref="Z1037" si="3110">Z1036</f>
        <v>0</v>
      </c>
      <c r="AA1037" s="411">
        <f t="shared" ref="AA1037" si="3111">AA1036</f>
        <v>0</v>
      </c>
      <c r="AB1037" s="411">
        <f t="shared" ref="AB1037" si="3112">AB1036</f>
        <v>0</v>
      </c>
      <c r="AC1037" s="411">
        <f t="shared" ref="AC1037" si="3113">AC1036</f>
        <v>0</v>
      </c>
      <c r="AD1037" s="411">
        <f t="shared" ref="AD1037" si="3114">AD1036</f>
        <v>0</v>
      </c>
      <c r="AE1037" s="411">
        <f t="shared" ref="AE1037" si="3115">AE1036</f>
        <v>0</v>
      </c>
      <c r="AF1037" s="411">
        <f t="shared" ref="AF1037" si="3116">AF1036</f>
        <v>0</v>
      </c>
      <c r="AG1037" s="411">
        <f t="shared" ref="AG1037" si="3117">AG1036</f>
        <v>0</v>
      </c>
      <c r="AH1037" s="411">
        <f t="shared" ref="AH1037" si="3118">AH1036</f>
        <v>0</v>
      </c>
      <c r="AI1037" s="411">
        <f t="shared" ref="AI1037" si="3119">AI1036</f>
        <v>0</v>
      </c>
      <c r="AJ1037" s="411">
        <f t="shared" ref="AJ1037" si="3120">AJ1036</f>
        <v>0</v>
      </c>
      <c r="AK1037" s="411">
        <f t="shared" ref="AK1037" si="3121">AK1036</f>
        <v>0</v>
      </c>
      <c r="AL1037" s="411">
        <f t="shared" ref="AL1037" si="3122">AL1036</f>
        <v>0</v>
      </c>
      <c r="AM1037" s="306"/>
    </row>
    <row r="1038" spans="1:39" ht="15" hidden="1" customHeight="1" outlineLevel="1">
      <c r="A1038" s="532"/>
      <c r="B1038" s="294"/>
      <c r="C1038" s="291"/>
      <c r="D1038" s="291"/>
      <c r="E1038" s="291"/>
      <c r="F1038" s="291"/>
      <c r="G1038" s="291"/>
      <c r="H1038" s="291"/>
      <c r="I1038" s="291"/>
      <c r="J1038" s="291"/>
      <c r="K1038" s="291"/>
      <c r="L1038" s="291"/>
      <c r="M1038" s="291"/>
      <c r="N1038" s="291"/>
      <c r="O1038" s="291"/>
      <c r="P1038" s="291"/>
      <c r="Q1038" s="291"/>
      <c r="R1038" s="291"/>
      <c r="S1038" s="291"/>
      <c r="T1038" s="291"/>
      <c r="U1038" s="291"/>
      <c r="V1038" s="291"/>
      <c r="W1038" s="291"/>
      <c r="X1038" s="291"/>
      <c r="Y1038" s="412"/>
      <c r="Z1038" s="425"/>
      <c r="AA1038" s="425"/>
      <c r="AB1038" s="425"/>
      <c r="AC1038" s="425"/>
      <c r="AD1038" s="425"/>
      <c r="AE1038" s="425"/>
      <c r="AF1038" s="425"/>
      <c r="AG1038" s="425"/>
      <c r="AH1038" s="425"/>
      <c r="AI1038" s="425"/>
      <c r="AJ1038" s="425"/>
      <c r="AK1038" s="425"/>
      <c r="AL1038" s="425"/>
      <c r="AM1038" s="306"/>
    </row>
    <row r="1039" spans="1:39" ht="15" hidden="1" customHeight="1" outlineLevel="1">
      <c r="A1039" s="532">
        <v>27</v>
      </c>
      <c r="B1039" s="428" t="s">
        <v>119</v>
      </c>
      <c r="C1039" s="291" t="s">
        <v>25</v>
      </c>
      <c r="D1039" s="295"/>
      <c r="E1039" s="295"/>
      <c r="F1039" s="295"/>
      <c r="G1039" s="295"/>
      <c r="H1039" s="295"/>
      <c r="I1039" s="295"/>
      <c r="J1039" s="295"/>
      <c r="K1039" s="295"/>
      <c r="L1039" s="295"/>
      <c r="M1039" s="295"/>
      <c r="N1039" s="295">
        <v>12</v>
      </c>
      <c r="O1039" s="295"/>
      <c r="P1039" s="295"/>
      <c r="Q1039" s="295"/>
      <c r="R1039" s="295"/>
      <c r="S1039" s="295"/>
      <c r="T1039" s="295"/>
      <c r="U1039" s="295"/>
      <c r="V1039" s="295"/>
      <c r="W1039" s="295"/>
      <c r="X1039" s="295"/>
      <c r="Y1039" s="426"/>
      <c r="Z1039" s="415"/>
      <c r="AA1039" s="415"/>
      <c r="AB1039" s="415"/>
      <c r="AC1039" s="415"/>
      <c r="AD1039" s="415"/>
      <c r="AE1039" s="415"/>
      <c r="AF1039" s="415"/>
      <c r="AG1039" s="415"/>
      <c r="AH1039" s="415"/>
      <c r="AI1039" s="415"/>
      <c r="AJ1039" s="415"/>
      <c r="AK1039" s="415"/>
      <c r="AL1039" s="415"/>
      <c r="AM1039" s="296">
        <f>SUM(Y1039:AL1039)</f>
        <v>0</v>
      </c>
    </row>
    <row r="1040" spans="1:39" ht="15" hidden="1" customHeight="1" outlineLevel="1">
      <c r="A1040" s="532"/>
      <c r="B1040" s="294" t="s">
        <v>346</v>
      </c>
      <c r="C1040" s="291" t="s">
        <v>163</v>
      </c>
      <c r="D1040" s="295"/>
      <c r="E1040" s="295"/>
      <c r="F1040" s="295"/>
      <c r="G1040" s="295"/>
      <c r="H1040" s="295"/>
      <c r="I1040" s="295"/>
      <c r="J1040" s="295"/>
      <c r="K1040" s="295"/>
      <c r="L1040" s="295"/>
      <c r="M1040" s="295"/>
      <c r="N1040" s="295">
        <f>N1039</f>
        <v>12</v>
      </c>
      <c r="O1040" s="295"/>
      <c r="P1040" s="295"/>
      <c r="Q1040" s="295"/>
      <c r="R1040" s="295"/>
      <c r="S1040" s="295"/>
      <c r="T1040" s="295"/>
      <c r="U1040" s="295"/>
      <c r="V1040" s="295"/>
      <c r="W1040" s="295"/>
      <c r="X1040" s="295"/>
      <c r="Y1040" s="411">
        <f>Y1039</f>
        <v>0</v>
      </c>
      <c r="Z1040" s="411">
        <f t="shared" ref="Z1040" si="3123">Z1039</f>
        <v>0</v>
      </c>
      <c r="AA1040" s="411">
        <f t="shared" ref="AA1040" si="3124">AA1039</f>
        <v>0</v>
      </c>
      <c r="AB1040" s="411">
        <f t="shared" ref="AB1040" si="3125">AB1039</f>
        <v>0</v>
      </c>
      <c r="AC1040" s="411">
        <f t="shared" ref="AC1040" si="3126">AC1039</f>
        <v>0</v>
      </c>
      <c r="AD1040" s="411">
        <f t="shared" ref="AD1040" si="3127">AD1039</f>
        <v>0</v>
      </c>
      <c r="AE1040" s="411">
        <f t="shared" ref="AE1040" si="3128">AE1039</f>
        <v>0</v>
      </c>
      <c r="AF1040" s="411">
        <f t="shared" ref="AF1040" si="3129">AF1039</f>
        <v>0</v>
      </c>
      <c r="AG1040" s="411">
        <f t="shared" ref="AG1040" si="3130">AG1039</f>
        <v>0</v>
      </c>
      <c r="AH1040" s="411">
        <f t="shared" ref="AH1040" si="3131">AH1039</f>
        <v>0</v>
      </c>
      <c r="AI1040" s="411">
        <f t="shared" ref="AI1040" si="3132">AI1039</f>
        <v>0</v>
      </c>
      <c r="AJ1040" s="411">
        <f t="shared" ref="AJ1040" si="3133">AJ1039</f>
        <v>0</v>
      </c>
      <c r="AK1040" s="411">
        <f t="shared" ref="AK1040" si="3134">AK1039</f>
        <v>0</v>
      </c>
      <c r="AL1040" s="411">
        <f t="shared" ref="AL1040" si="3135">AL1039</f>
        <v>0</v>
      </c>
      <c r="AM1040" s="306"/>
    </row>
    <row r="1041" spans="1:39" ht="15" hidden="1" customHeight="1" outlineLevel="1">
      <c r="A1041" s="532"/>
      <c r="B1041" s="294"/>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2"/>
      <c r="Z1041" s="425"/>
      <c r="AA1041" s="425"/>
      <c r="AB1041" s="425"/>
      <c r="AC1041" s="425"/>
      <c r="AD1041" s="425"/>
      <c r="AE1041" s="425"/>
      <c r="AF1041" s="425"/>
      <c r="AG1041" s="425"/>
      <c r="AH1041" s="425"/>
      <c r="AI1041" s="425"/>
      <c r="AJ1041" s="425"/>
      <c r="AK1041" s="425"/>
      <c r="AL1041" s="425"/>
      <c r="AM1041" s="306"/>
    </row>
    <row r="1042" spans="1:39" ht="15" hidden="1" customHeight="1" outlineLevel="1">
      <c r="A1042" s="532">
        <v>28</v>
      </c>
      <c r="B1042" s="428" t="s">
        <v>120</v>
      </c>
      <c r="C1042" s="291" t="s">
        <v>25</v>
      </c>
      <c r="D1042" s="295"/>
      <c r="E1042" s="295"/>
      <c r="F1042" s="295"/>
      <c r="G1042" s="295"/>
      <c r="H1042" s="295"/>
      <c r="I1042" s="295"/>
      <c r="J1042" s="295"/>
      <c r="K1042" s="295"/>
      <c r="L1042" s="295"/>
      <c r="M1042" s="295"/>
      <c r="N1042" s="295">
        <v>12</v>
      </c>
      <c r="O1042" s="295"/>
      <c r="P1042" s="295"/>
      <c r="Q1042" s="295"/>
      <c r="R1042" s="295"/>
      <c r="S1042" s="295"/>
      <c r="T1042" s="295"/>
      <c r="U1042" s="295"/>
      <c r="V1042" s="295"/>
      <c r="W1042" s="295"/>
      <c r="X1042" s="295"/>
      <c r="Y1042" s="426"/>
      <c r="Z1042" s="415"/>
      <c r="AA1042" s="415"/>
      <c r="AB1042" s="415"/>
      <c r="AC1042" s="415"/>
      <c r="AD1042" s="415"/>
      <c r="AE1042" s="415"/>
      <c r="AF1042" s="415"/>
      <c r="AG1042" s="415"/>
      <c r="AH1042" s="415"/>
      <c r="AI1042" s="415"/>
      <c r="AJ1042" s="415"/>
      <c r="AK1042" s="415"/>
      <c r="AL1042" s="415"/>
      <c r="AM1042" s="296">
        <f>SUM(Y1042:AL1042)</f>
        <v>0</v>
      </c>
    </row>
    <row r="1043" spans="1:39" ht="15" hidden="1" customHeight="1" outlineLevel="1">
      <c r="A1043" s="532"/>
      <c r="B1043" s="294" t="s">
        <v>346</v>
      </c>
      <c r="C1043" s="291" t="s">
        <v>163</v>
      </c>
      <c r="D1043" s="295"/>
      <c r="E1043" s="295"/>
      <c r="F1043" s="295"/>
      <c r="G1043" s="295"/>
      <c r="H1043" s="295"/>
      <c r="I1043" s="295"/>
      <c r="J1043" s="295"/>
      <c r="K1043" s="295"/>
      <c r="L1043" s="295"/>
      <c r="M1043" s="295"/>
      <c r="N1043" s="295">
        <f>N1042</f>
        <v>12</v>
      </c>
      <c r="O1043" s="295"/>
      <c r="P1043" s="295"/>
      <c r="Q1043" s="295"/>
      <c r="R1043" s="295"/>
      <c r="S1043" s="295"/>
      <c r="T1043" s="295"/>
      <c r="U1043" s="295"/>
      <c r="V1043" s="295"/>
      <c r="W1043" s="295"/>
      <c r="X1043" s="295"/>
      <c r="Y1043" s="411">
        <f>Y1042</f>
        <v>0</v>
      </c>
      <c r="Z1043" s="411">
        <f>Z1042</f>
        <v>0</v>
      </c>
      <c r="AA1043" s="411">
        <f t="shared" ref="AA1043" si="3136">AA1042</f>
        <v>0</v>
      </c>
      <c r="AB1043" s="411">
        <f t="shared" ref="AB1043" si="3137">AB1042</f>
        <v>0</v>
      </c>
      <c r="AC1043" s="411">
        <f t="shared" ref="AC1043" si="3138">AC1042</f>
        <v>0</v>
      </c>
      <c r="AD1043" s="411">
        <f t="shared" ref="AD1043" si="3139">AD1042</f>
        <v>0</v>
      </c>
      <c r="AE1043" s="411">
        <f>AE1042</f>
        <v>0</v>
      </c>
      <c r="AF1043" s="411">
        <f t="shared" ref="AF1043" si="3140">AF1042</f>
        <v>0</v>
      </c>
      <c r="AG1043" s="411">
        <f t="shared" ref="AG1043" si="3141">AG1042</f>
        <v>0</v>
      </c>
      <c r="AH1043" s="411">
        <f t="shared" ref="AH1043" si="3142">AH1042</f>
        <v>0</v>
      </c>
      <c r="AI1043" s="411">
        <f t="shared" ref="AI1043" si="3143">AI1042</f>
        <v>0</v>
      </c>
      <c r="AJ1043" s="411">
        <f t="shared" ref="AJ1043" si="3144">AJ1042</f>
        <v>0</v>
      </c>
      <c r="AK1043" s="411">
        <f t="shared" ref="AK1043" si="3145">AK1042</f>
        <v>0</v>
      </c>
      <c r="AL1043" s="411">
        <f t="shared" ref="AL1043" si="3146">AL1042</f>
        <v>0</v>
      </c>
      <c r="AM1043" s="306"/>
    </row>
    <row r="1044" spans="1:39" ht="15" hidden="1" customHeight="1" outlineLevel="1">
      <c r="A1044" s="532"/>
      <c r="B1044" s="294"/>
      <c r="C1044" s="291"/>
      <c r="D1044" s="291"/>
      <c r="E1044" s="291"/>
      <c r="F1044" s="291"/>
      <c r="G1044" s="291"/>
      <c r="H1044" s="291"/>
      <c r="I1044" s="291"/>
      <c r="J1044" s="291"/>
      <c r="K1044" s="291"/>
      <c r="L1044" s="291"/>
      <c r="M1044" s="291"/>
      <c r="N1044" s="291"/>
      <c r="O1044" s="291"/>
      <c r="P1044" s="291"/>
      <c r="Q1044" s="291"/>
      <c r="R1044" s="291"/>
      <c r="S1044" s="291"/>
      <c r="T1044" s="291"/>
      <c r="U1044" s="291"/>
      <c r="V1044" s="291"/>
      <c r="W1044" s="291"/>
      <c r="X1044" s="291"/>
      <c r="Y1044" s="412"/>
      <c r="Z1044" s="425"/>
      <c r="AA1044" s="425"/>
      <c r="AB1044" s="425"/>
      <c r="AC1044" s="425"/>
      <c r="AD1044" s="425"/>
      <c r="AE1044" s="425"/>
      <c r="AF1044" s="425"/>
      <c r="AG1044" s="425"/>
      <c r="AH1044" s="425"/>
      <c r="AI1044" s="425"/>
      <c r="AJ1044" s="425"/>
      <c r="AK1044" s="425"/>
      <c r="AL1044" s="425"/>
      <c r="AM1044" s="306"/>
    </row>
    <row r="1045" spans="1:39" ht="15" hidden="1" customHeight="1" outlineLevel="1">
      <c r="A1045" s="532">
        <v>29</v>
      </c>
      <c r="B1045" s="428" t="s">
        <v>121</v>
      </c>
      <c r="C1045" s="291" t="s">
        <v>25</v>
      </c>
      <c r="D1045" s="295"/>
      <c r="E1045" s="295"/>
      <c r="F1045" s="295"/>
      <c r="G1045" s="295"/>
      <c r="H1045" s="295"/>
      <c r="I1045" s="295"/>
      <c r="J1045" s="295"/>
      <c r="K1045" s="295"/>
      <c r="L1045" s="295"/>
      <c r="M1045" s="295"/>
      <c r="N1045" s="295">
        <v>3</v>
      </c>
      <c r="O1045" s="295"/>
      <c r="P1045" s="295"/>
      <c r="Q1045" s="295"/>
      <c r="R1045" s="295"/>
      <c r="S1045" s="295"/>
      <c r="T1045" s="295"/>
      <c r="U1045" s="295"/>
      <c r="V1045" s="295"/>
      <c r="W1045" s="295"/>
      <c r="X1045" s="295"/>
      <c r="Y1045" s="426"/>
      <c r="Z1045" s="415"/>
      <c r="AA1045" s="415"/>
      <c r="AB1045" s="415"/>
      <c r="AC1045" s="415"/>
      <c r="AD1045" s="415"/>
      <c r="AE1045" s="415"/>
      <c r="AF1045" s="415"/>
      <c r="AG1045" s="415"/>
      <c r="AH1045" s="415"/>
      <c r="AI1045" s="415"/>
      <c r="AJ1045" s="415"/>
      <c r="AK1045" s="415"/>
      <c r="AL1045" s="415"/>
      <c r="AM1045" s="296">
        <f>SUM(Y1045:AL1045)</f>
        <v>0</v>
      </c>
    </row>
    <row r="1046" spans="1:39" ht="15" hidden="1" customHeight="1" outlineLevel="1">
      <c r="A1046" s="532"/>
      <c r="B1046" s="294" t="s">
        <v>346</v>
      </c>
      <c r="C1046" s="291" t="s">
        <v>163</v>
      </c>
      <c r="D1046" s="295"/>
      <c r="E1046" s="295"/>
      <c r="F1046" s="295"/>
      <c r="G1046" s="295"/>
      <c r="H1046" s="295"/>
      <c r="I1046" s="295"/>
      <c r="J1046" s="295"/>
      <c r="K1046" s="295"/>
      <c r="L1046" s="295"/>
      <c r="M1046" s="295"/>
      <c r="N1046" s="295">
        <f>N1045</f>
        <v>3</v>
      </c>
      <c r="O1046" s="295"/>
      <c r="P1046" s="295"/>
      <c r="Q1046" s="295"/>
      <c r="R1046" s="295"/>
      <c r="S1046" s="295"/>
      <c r="T1046" s="295"/>
      <c r="U1046" s="295"/>
      <c r="V1046" s="295"/>
      <c r="W1046" s="295"/>
      <c r="X1046" s="295"/>
      <c r="Y1046" s="411">
        <f>Y1045</f>
        <v>0</v>
      </c>
      <c r="Z1046" s="411">
        <f t="shared" ref="Z1046" si="3147">Z1045</f>
        <v>0</v>
      </c>
      <c r="AA1046" s="411">
        <f t="shared" ref="AA1046" si="3148">AA1045</f>
        <v>0</v>
      </c>
      <c r="AB1046" s="411">
        <f t="shared" ref="AB1046" si="3149">AB1045</f>
        <v>0</v>
      </c>
      <c r="AC1046" s="411">
        <f t="shared" ref="AC1046" si="3150">AC1045</f>
        <v>0</v>
      </c>
      <c r="AD1046" s="411">
        <f t="shared" ref="AD1046" si="3151">AD1045</f>
        <v>0</v>
      </c>
      <c r="AE1046" s="411">
        <f t="shared" ref="AE1046" si="3152">AE1045</f>
        <v>0</v>
      </c>
      <c r="AF1046" s="411">
        <f t="shared" ref="AF1046" si="3153">AF1045</f>
        <v>0</v>
      </c>
      <c r="AG1046" s="411">
        <f t="shared" ref="AG1046" si="3154">AG1045</f>
        <v>0</v>
      </c>
      <c r="AH1046" s="411">
        <f t="shared" ref="AH1046" si="3155">AH1045</f>
        <v>0</v>
      </c>
      <c r="AI1046" s="411">
        <f t="shared" ref="AI1046" si="3156">AI1045</f>
        <v>0</v>
      </c>
      <c r="AJ1046" s="411">
        <f t="shared" ref="AJ1046" si="3157">AJ1045</f>
        <v>0</v>
      </c>
      <c r="AK1046" s="411">
        <f t="shared" ref="AK1046" si="3158">AK1045</f>
        <v>0</v>
      </c>
      <c r="AL1046" s="411">
        <f t="shared" ref="AL1046" si="3159">AL1045</f>
        <v>0</v>
      </c>
      <c r="AM1046" s="306"/>
    </row>
    <row r="1047" spans="1:39" ht="15" hidden="1" customHeight="1" outlineLevel="1">
      <c r="A1047" s="532"/>
      <c r="B1047" s="294"/>
      <c r="C1047" s="291"/>
      <c r="D1047" s="291"/>
      <c r="E1047" s="291"/>
      <c r="F1047" s="291"/>
      <c r="G1047" s="291"/>
      <c r="H1047" s="291"/>
      <c r="I1047" s="291"/>
      <c r="J1047" s="291"/>
      <c r="K1047" s="291"/>
      <c r="L1047" s="291"/>
      <c r="M1047" s="291"/>
      <c r="N1047" s="291"/>
      <c r="O1047" s="291"/>
      <c r="P1047" s="291"/>
      <c r="Q1047" s="291"/>
      <c r="R1047" s="291"/>
      <c r="S1047" s="291"/>
      <c r="T1047" s="291"/>
      <c r="U1047" s="291"/>
      <c r="V1047" s="291"/>
      <c r="W1047" s="291"/>
      <c r="X1047" s="291"/>
      <c r="Y1047" s="412"/>
      <c r="Z1047" s="425"/>
      <c r="AA1047" s="425"/>
      <c r="AB1047" s="425"/>
      <c r="AC1047" s="425"/>
      <c r="AD1047" s="425"/>
      <c r="AE1047" s="425"/>
      <c r="AF1047" s="425"/>
      <c r="AG1047" s="425"/>
      <c r="AH1047" s="425"/>
      <c r="AI1047" s="425"/>
      <c r="AJ1047" s="425"/>
      <c r="AK1047" s="425"/>
      <c r="AL1047" s="425"/>
      <c r="AM1047" s="306"/>
    </row>
    <row r="1048" spans="1:39" ht="15" hidden="1" customHeight="1" outlineLevel="1">
      <c r="A1048" s="532">
        <v>30</v>
      </c>
      <c r="B1048" s="428" t="s">
        <v>122</v>
      </c>
      <c r="C1048" s="291" t="s">
        <v>25</v>
      </c>
      <c r="D1048" s="295"/>
      <c r="E1048" s="295"/>
      <c r="F1048" s="295"/>
      <c r="G1048" s="295"/>
      <c r="H1048" s="295"/>
      <c r="I1048" s="295"/>
      <c r="J1048" s="295"/>
      <c r="K1048" s="295"/>
      <c r="L1048" s="295"/>
      <c r="M1048" s="295"/>
      <c r="N1048" s="295">
        <v>12</v>
      </c>
      <c r="O1048" s="295"/>
      <c r="P1048" s="295"/>
      <c r="Q1048" s="295"/>
      <c r="R1048" s="295"/>
      <c r="S1048" s="295"/>
      <c r="T1048" s="295"/>
      <c r="U1048" s="295"/>
      <c r="V1048" s="295"/>
      <c r="W1048" s="295"/>
      <c r="X1048" s="295"/>
      <c r="Y1048" s="426"/>
      <c r="Z1048" s="415"/>
      <c r="AA1048" s="415"/>
      <c r="AB1048" s="415"/>
      <c r="AC1048" s="415"/>
      <c r="AD1048" s="415"/>
      <c r="AE1048" s="415"/>
      <c r="AF1048" s="415"/>
      <c r="AG1048" s="415"/>
      <c r="AH1048" s="415"/>
      <c r="AI1048" s="415"/>
      <c r="AJ1048" s="415"/>
      <c r="AK1048" s="415"/>
      <c r="AL1048" s="415"/>
      <c r="AM1048" s="296">
        <f>SUM(Y1048:AL1048)</f>
        <v>0</v>
      </c>
    </row>
    <row r="1049" spans="1:39" ht="15" hidden="1" customHeight="1" outlineLevel="1">
      <c r="A1049" s="532"/>
      <c r="B1049" s="294" t="s">
        <v>346</v>
      </c>
      <c r="C1049" s="291" t="s">
        <v>163</v>
      </c>
      <c r="D1049" s="295"/>
      <c r="E1049" s="295"/>
      <c r="F1049" s="295"/>
      <c r="G1049" s="295"/>
      <c r="H1049" s="295"/>
      <c r="I1049" s="295"/>
      <c r="J1049" s="295"/>
      <c r="K1049" s="295"/>
      <c r="L1049" s="295"/>
      <c r="M1049" s="295"/>
      <c r="N1049" s="295">
        <f>N1048</f>
        <v>12</v>
      </c>
      <c r="O1049" s="295"/>
      <c r="P1049" s="295"/>
      <c r="Q1049" s="295"/>
      <c r="R1049" s="295"/>
      <c r="S1049" s="295"/>
      <c r="T1049" s="295"/>
      <c r="U1049" s="295"/>
      <c r="V1049" s="295"/>
      <c r="W1049" s="295"/>
      <c r="X1049" s="295"/>
      <c r="Y1049" s="411">
        <f>Y1048</f>
        <v>0</v>
      </c>
      <c r="Z1049" s="411">
        <f t="shared" ref="Z1049" si="3160">Z1048</f>
        <v>0</v>
      </c>
      <c r="AA1049" s="411">
        <f t="shared" ref="AA1049" si="3161">AA1048</f>
        <v>0</v>
      </c>
      <c r="AB1049" s="411">
        <f t="shared" ref="AB1049" si="3162">AB1048</f>
        <v>0</v>
      </c>
      <c r="AC1049" s="411">
        <f t="shared" ref="AC1049" si="3163">AC1048</f>
        <v>0</v>
      </c>
      <c r="AD1049" s="411">
        <f t="shared" ref="AD1049" si="3164">AD1048</f>
        <v>0</v>
      </c>
      <c r="AE1049" s="411">
        <f t="shared" ref="AE1049" si="3165">AE1048</f>
        <v>0</v>
      </c>
      <c r="AF1049" s="411">
        <f t="shared" ref="AF1049" si="3166">AF1048</f>
        <v>0</v>
      </c>
      <c r="AG1049" s="411">
        <f t="shared" ref="AG1049" si="3167">AG1048</f>
        <v>0</v>
      </c>
      <c r="AH1049" s="411">
        <f t="shared" ref="AH1049" si="3168">AH1048</f>
        <v>0</v>
      </c>
      <c r="AI1049" s="411">
        <f t="shared" ref="AI1049" si="3169">AI1048</f>
        <v>0</v>
      </c>
      <c r="AJ1049" s="411">
        <f t="shared" ref="AJ1049" si="3170">AJ1048</f>
        <v>0</v>
      </c>
      <c r="AK1049" s="411">
        <f t="shared" ref="AK1049" si="3171">AK1048</f>
        <v>0</v>
      </c>
      <c r="AL1049" s="411">
        <f t="shared" ref="AL1049" si="3172">AL1048</f>
        <v>0</v>
      </c>
      <c r="AM1049" s="306"/>
    </row>
    <row r="1050" spans="1:39" ht="15" hidden="1" customHeight="1" outlineLevel="1">
      <c r="A1050" s="532"/>
      <c r="B1050" s="294"/>
      <c r="C1050" s="291"/>
      <c r="D1050" s="291"/>
      <c r="E1050" s="291"/>
      <c r="F1050" s="291"/>
      <c r="G1050" s="291"/>
      <c r="H1050" s="291"/>
      <c r="I1050" s="291"/>
      <c r="J1050" s="291"/>
      <c r="K1050" s="291"/>
      <c r="L1050" s="291"/>
      <c r="M1050" s="291"/>
      <c r="N1050" s="291"/>
      <c r="O1050" s="291"/>
      <c r="P1050" s="291"/>
      <c r="Q1050" s="291"/>
      <c r="R1050" s="291"/>
      <c r="S1050" s="291"/>
      <c r="T1050" s="291"/>
      <c r="U1050" s="291"/>
      <c r="V1050" s="291"/>
      <c r="W1050" s="291"/>
      <c r="X1050" s="291"/>
      <c r="Y1050" s="412"/>
      <c r="Z1050" s="425"/>
      <c r="AA1050" s="425"/>
      <c r="AB1050" s="425"/>
      <c r="AC1050" s="425"/>
      <c r="AD1050" s="425"/>
      <c r="AE1050" s="425"/>
      <c r="AF1050" s="425"/>
      <c r="AG1050" s="425"/>
      <c r="AH1050" s="425"/>
      <c r="AI1050" s="425"/>
      <c r="AJ1050" s="425"/>
      <c r="AK1050" s="425"/>
      <c r="AL1050" s="425"/>
      <c r="AM1050" s="306"/>
    </row>
    <row r="1051" spans="1:39" ht="15" hidden="1" customHeight="1" outlineLevel="1">
      <c r="A1051" s="532">
        <v>31</v>
      </c>
      <c r="B1051" s="428" t="s">
        <v>123</v>
      </c>
      <c r="C1051" s="291" t="s">
        <v>25</v>
      </c>
      <c r="D1051" s="295"/>
      <c r="E1051" s="295"/>
      <c r="F1051" s="295"/>
      <c r="G1051" s="295"/>
      <c r="H1051" s="295"/>
      <c r="I1051" s="295"/>
      <c r="J1051" s="295"/>
      <c r="K1051" s="295"/>
      <c r="L1051" s="295"/>
      <c r="M1051" s="295"/>
      <c r="N1051" s="295">
        <v>12</v>
      </c>
      <c r="O1051" s="295"/>
      <c r="P1051" s="295"/>
      <c r="Q1051" s="295"/>
      <c r="R1051" s="295"/>
      <c r="S1051" s="295"/>
      <c r="T1051" s="295"/>
      <c r="U1051" s="295"/>
      <c r="V1051" s="295"/>
      <c r="W1051" s="295"/>
      <c r="X1051" s="295"/>
      <c r="Y1051" s="426"/>
      <c r="Z1051" s="415"/>
      <c r="AA1051" s="415"/>
      <c r="AB1051" s="415"/>
      <c r="AC1051" s="415"/>
      <c r="AD1051" s="415"/>
      <c r="AE1051" s="415"/>
      <c r="AF1051" s="415"/>
      <c r="AG1051" s="415"/>
      <c r="AH1051" s="415"/>
      <c r="AI1051" s="415"/>
      <c r="AJ1051" s="415"/>
      <c r="AK1051" s="415"/>
      <c r="AL1051" s="415"/>
      <c r="AM1051" s="296">
        <f>SUM(Y1051:AL1051)</f>
        <v>0</v>
      </c>
    </row>
    <row r="1052" spans="1:39" ht="15" hidden="1" customHeight="1" outlineLevel="1">
      <c r="A1052" s="532"/>
      <c r="B1052" s="294" t="s">
        <v>346</v>
      </c>
      <c r="C1052" s="291" t="s">
        <v>163</v>
      </c>
      <c r="D1052" s="295"/>
      <c r="E1052" s="295"/>
      <c r="F1052" s="295"/>
      <c r="G1052" s="295"/>
      <c r="H1052" s="295"/>
      <c r="I1052" s="295"/>
      <c r="J1052" s="295"/>
      <c r="K1052" s="295"/>
      <c r="L1052" s="295"/>
      <c r="M1052" s="295"/>
      <c r="N1052" s="295">
        <f>N1051</f>
        <v>12</v>
      </c>
      <c r="O1052" s="295"/>
      <c r="P1052" s="295"/>
      <c r="Q1052" s="295"/>
      <c r="R1052" s="295"/>
      <c r="S1052" s="295"/>
      <c r="T1052" s="295"/>
      <c r="U1052" s="295"/>
      <c r="V1052" s="295"/>
      <c r="W1052" s="295"/>
      <c r="X1052" s="295"/>
      <c r="Y1052" s="411">
        <f>Y1051</f>
        <v>0</v>
      </c>
      <c r="Z1052" s="411">
        <f t="shared" ref="Z1052" si="3173">Z1051</f>
        <v>0</v>
      </c>
      <c r="AA1052" s="411">
        <f t="shared" ref="AA1052" si="3174">AA1051</f>
        <v>0</v>
      </c>
      <c r="AB1052" s="411">
        <f t="shared" ref="AB1052" si="3175">AB1051</f>
        <v>0</v>
      </c>
      <c r="AC1052" s="411">
        <f t="shared" ref="AC1052" si="3176">AC1051</f>
        <v>0</v>
      </c>
      <c r="AD1052" s="411">
        <f t="shared" ref="AD1052" si="3177">AD1051</f>
        <v>0</v>
      </c>
      <c r="AE1052" s="411">
        <f t="shared" ref="AE1052" si="3178">AE1051</f>
        <v>0</v>
      </c>
      <c r="AF1052" s="411">
        <f t="shared" ref="AF1052" si="3179">AF1051</f>
        <v>0</v>
      </c>
      <c r="AG1052" s="411">
        <f t="shared" ref="AG1052" si="3180">AG1051</f>
        <v>0</v>
      </c>
      <c r="AH1052" s="411">
        <f t="shared" ref="AH1052" si="3181">AH1051</f>
        <v>0</v>
      </c>
      <c r="AI1052" s="411">
        <f t="shared" ref="AI1052" si="3182">AI1051</f>
        <v>0</v>
      </c>
      <c r="AJ1052" s="411">
        <f t="shared" ref="AJ1052" si="3183">AJ1051</f>
        <v>0</v>
      </c>
      <c r="AK1052" s="411">
        <f t="shared" ref="AK1052" si="3184">AK1051</f>
        <v>0</v>
      </c>
      <c r="AL1052" s="411">
        <f t="shared" ref="AL1052" si="3185">AL1051</f>
        <v>0</v>
      </c>
      <c r="AM1052" s="306"/>
    </row>
    <row r="1053" spans="1:39" ht="15" hidden="1" customHeight="1" outlineLevel="1">
      <c r="A1053" s="532"/>
      <c r="B1053" s="428"/>
      <c r="C1053" s="291"/>
      <c r="D1053" s="291"/>
      <c r="E1053" s="291"/>
      <c r="F1053" s="291"/>
      <c r="G1053" s="291"/>
      <c r="H1053" s="291"/>
      <c r="I1053" s="291"/>
      <c r="J1053" s="291"/>
      <c r="K1053" s="291"/>
      <c r="L1053" s="291"/>
      <c r="M1053" s="291"/>
      <c r="N1053" s="291"/>
      <c r="O1053" s="291"/>
      <c r="P1053" s="291"/>
      <c r="Q1053" s="291"/>
      <c r="R1053" s="291"/>
      <c r="S1053" s="291"/>
      <c r="T1053" s="291"/>
      <c r="U1053" s="291"/>
      <c r="V1053" s="291"/>
      <c r="W1053" s="291"/>
      <c r="X1053" s="291"/>
      <c r="Y1053" s="412"/>
      <c r="Z1053" s="425"/>
      <c r="AA1053" s="425"/>
      <c r="AB1053" s="425"/>
      <c r="AC1053" s="425"/>
      <c r="AD1053" s="425"/>
      <c r="AE1053" s="425"/>
      <c r="AF1053" s="425"/>
      <c r="AG1053" s="425"/>
      <c r="AH1053" s="425"/>
      <c r="AI1053" s="425"/>
      <c r="AJ1053" s="425"/>
      <c r="AK1053" s="425"/>
      <c r="AL1053" s="425"/>
      <c r="AM1053" s="306"/>
    </row>
    <row r="1054" spans="1:39" ht="15" hidden="1" customHeight="1" outlineLevel="1">
      <c r="A1054" s="532">
        <v>32</v>
      </c>
      <c r="B1054" s="428" t="s">
        <v>124</v>
      </c>
      <c r="C1054" s="291" t="s">
        <v>25</v>
      </c>
      <c r="D1054" s="295"/>
      <c r="E1054" s="295"/>
      <c r="F1054" s="295"/>
      <c r="G1054" s="295"/>
      <c r="H1054" s="295"/>
      <c r="I1054" s="295"/>
      <c r="J1054" s="295"/>
      <c r="K1054" s="295"/>
      <c r="L1054" s="295"/>
      <c r="M1054" s="295"/>
      <c r="N1054" s="295">
        <v>12</v>
      </c>
      <c r="O1054" s="295"/>
      <c r="P1054" s="295"/>
      <c r="Q1054" s="295"/>
      <c r="R1054" s="295"/>
      <c r="S1054" s="295"/>
      <c r="T1054" s="295"/>
      <c r="U1054" s="295"/>
      <c r="V1054" s="295"/>
      <c r="W1054" s="295"/>
      <c r="X1054" s="295"/>
      <c r="Y1054" s="426"/>
      <c r="Z1054" s="415"/>
      <c r="AA1054" s="415"/>
      <c r="AB1054" s="415"/>
      <c r="AC1054" s="415"/>
      <c r="AD1054" s="415"/>
      <c r="AE1054" s="415"/>
      <c r="AF1054" s="415"/>
      <c r="AG1054" s="415"/>
      <c r="AH1054" s="415"/>
      <c r="AI1054" s="415"/>
      <c r="AJ1054" s="415"/>
      <c r="AK1054" s="415"/>
      <c r="AL1054" s="415"/>
      <c r="AM1054" s="296">
        <f>SUM(Y1054:AL1054)</f>
        <v>0</v>
      </c>
    </row>
    <row r="1055" spans="1:39" ht="15" hidden="1" customHeight="1" outlineLevel="1">
      <c r="A1055" s="532"/>
      <c r="B1055" s="294" t="s">
        <v>346</v>
      </c>
      <c r="C1055" s="291" t="s">
        <v>163</v>
      </c>
      <c r="D1055" s="295"/>
      <c r="E1055" s="295"/>
      <c r="F1055" s="295"/>
      <c r="G1055" s="295"/>
      <c r="H1055" s="295"/>
      <c r="I1055" s="295"/>
      <c r="J1055" s="295"/>
      <c r="K1055" s="295"/>
      <c r="L1055" s="295"/>
      <c r="M1055" s="295"/>
      <c r="N1055" s="295">
        <f>N1054</f>
        <v>12</v>
      </c>
      <c r="O1055" s="295"/>
      <c r="P1055" s="295"/>
      <c r="Q1055" s="295"/>
      <c r="R1055" s="295"/>
      <c r="S1055" s="295"/>
      <c r="T1055" s="295"/>
      <c r="U1055" s="295"/>
      <c r="V1055" s="295"/>
      <c r="W1055" s="295"/>
      <c r="X1055" s="295"/>
      <c r="Y1055" s="411">
        <f>Y1054</f>
        <v>0</v>
      </c>
      <c r="Z1055" s="411">
        <f t="shared" ref="Z1055" si="3186">Z1054</f>
        <v>0</v>
      </c>
      <c r="AA1055" s="411">
        <f t="shared" ref="AA1055" si="3187">AA1054</f>
        <v>0</v>
      </c>
      <c r="AB1055" s="411">
        <f t="shared" ref="AB1055" si="3188">AB1054</f>
        <v>0</v>
      </c>
      <c r="AC1055" s="411">
        <f t="shared" ref="AC1055" si="3189">AC1054</f>
        <v>0</v>
      </c>
      <c r="AD1055" s="411">
        <f t="shared" ref="AD1055" si="3190">AD1054</f>
        <v>0</v>
      </c>
      <c r="AE1055" s="411">
        <f t="shared" ref="AE1055" si="3191">AE1054</f>
        <v>0</v>
      </c>
      <c r="AF1055" s="411">
        <f t="shared" ref="AF1055" si="3192">AF1054</f>
        <v>0</v>
      </c>
      <c r="AG1055" s="411">
        <f t="shared" ref="AG1055" si="3193">AG1054</f>
        <v>0</v>
      </c>
      <c r="AH1055" s="411">
        <f t="shared" ref="AH1055" si="3194">AH1054</f>
        <v>0</v>
      </c>
      <c r="AI1055" s="411">
        <f t="shared" ref="AI1055" si="3195">AI1054</f>
        <v>0</v>
      </c>
      <c r="AJ1055" s="411">
        <f t="shared" ref="AJ1055" si="3196">AJ1054</f>
        <v>0</v>
      </c>
      <c r="AK1055" s="411">
        <f t="shared" ref="AK1055" si="3197">AK1054</f>
        <v>0</v>
      </c>
      <c r="AL1055" s="411">
        <f t="shared" ref="AL1055" si="3198">AL1054</f>
        <v>0</v>
      </c>
      <c r="AM1055" s="306"/>
    </row>
    <row r="1056" spans="1:39" ht="15" hidden="1" customHeight="1" outlineLevel="1">
      <c r="A1056" s="532"/>
      <c r="B1056" s="428"/>
      <c r="C1056" s="291"/>
      <c r="D1056" s="291"/>
      <c r="E1056" s="291"/>
      <c r="F1056" s="291"/>
      <c r="G1056" s="291"/>
      <c r="H1056" s="291"/>
      <c r="I1056" s="291"/>
      <c r="J1056" s="291"/>
      <c r="K1056" s="291"/>
      <c r="L1056" s="291"/>
      <c r="M1056" s="291"/>
      <c r="N1056" s="291"/>
      <c r="O1056" s="291"/>
      <c r="P1056" s="291"/>
      <c r="Q1056" s="291"/>
      <c r="R1056" s="291"/>
      <c r="S1056" s="291"/>
      <c r="T1056" s="291"/>
      <c r="U1056" s="291"/>
      <c r="V1056" s="291"/>
      <c r="W1056" s="291"/>
      <c r="X1056" s="291"/>
      <c r="Y1056" s="412"/>
      <c r="Z1056" s="425"/>
      <c r="AA1056" s="425"/>
      <c r="AB1056" s="425"/>
      <c r="AC1056" s="425"/>
      <c r="AD1056" s="425"/>
      <c r="AE1056" s="425"/>
      <c r="AF1056" s="425"/>
      <c r="AG1056" s="425"/>
      <c r="AH1056" s="425"/>
      <c r="AI1056" s="425"/>
      <c r="AJ1056" s="425"/>
      <c r="AK1056" s="425"/>
      <c r="AL1056" s="425"/>
      <c r="AM1056" s="306"/>
    </row>
    <row r="1057" spans="1:39" ht="15" hidden="1" customHeight="1" outlineLevel="1">
      <c r="A1057" s="532"/>
      <c r="B1057" s="288" t="s">
        <v>500</v>
      </c>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v>33</v>
      </c>
      <c r="B1058" s="428" t="s">
        <v>125</v>
      </c>
      <c r="C1058" s="291" t="s">
        <v>25</v>
      </c>
      <c r="D1058" s="295"/>
      <c r="E1058" s="295"/>
      <c r="F1058" s="295"/>
      <c r="G1058" s="295"/>
      <c r="H1058" s="295"/>
      <c r="I1058" s="295"/>
      <c r="J1058" s="295"/>
      <c r="K1058" s="295"/>
      <c r="L1058" s="295"/>
      <c r="M1058" s="295"/>
      <c r="N1058" s="295">
        <v>0</v>
      </c>
      <c r="O1058" s="295"/>
      <c r="P1058" s="295"/>
      <c r="Q1058" s="295"/>
      <c r="R1058" s="295"/>
      <c r="S1058" s="295"/>
      <c r="T1058" s="295"/>
      <c r="U1058" s="295"/>
      <c r="V1058" s="295"/>
      <c r="W1058" s="295"/>
      <c r="X1058" s="295"/>
      <c r="Y1058" s="426"/>
      <c r="Z1058" s="415"/>
      <c r="AA1058" s="415"/>
      <c r="AB1058" s="415"/>
      <c r="AC1058" s="415"/>
      <c r="AD1058" s="415"/>
      <c r="AE1058" s="415"/>
      <c r="AF1058" s="415"/>
      <c r="AG1058" s="415"/>
      <c r="AH1058" s="415"/>
      <c r="AI1058" s="415"/>
      <c r="AJ1058" s="415"/>
      <c r="AK1058" s="415"/>
      <c r="AL1058" s="415"/>
      <c r="AM1058" s="296">
        <f>SUM(Y1058:AL1058)</f>
        <v>0</v>
      </c>
    </row>
    <row r="1059" spans="1:39" ht="15" hidden="1" customHeight="1" outlineLevel="1">
      <c r="A1059" s="532"/>
      <c r="B1059" s="294" t="s">
        <v>346</v>
      </c>
      <c r="C1059" s="291" t="s">
        <v>163</v>
      </c>
      <c r="D1059" s="295"/>
      <c r="E1059" s="295"/>
      <c r="F1059" s="295"/>
      <c r="G1059" s="295"/>
      <c r="H1059" s="295"/>
      <c r="I1059" s="295"/>
      <c r="J1059" s="295"/>
      <c r="K1059" s="295"/>
      <c r="L1059" s="295"/>
      <c r="M1059" s="295"/>
      <c r="N1059" s="295">
        <f>N1058</f>
        <v>0</v>
      </c>
      <c r="O1059" s="295"/>
      <c r="P1059" s="295"/>
      <c r="Q1059" s="295"/>
      <c r="R1059" s="295"/>
      <c r="S1059" s="295"/>
      <c r="T1059" s="295"/>
      <c r="U1059" s="295"/>
      <c r="V1059" s="295"/>
      <c r="W1059" s="295"/>
      <c r="X1059" s="295"/>
      <c r="Y1059" s="411">
        <f>Y1058</f>
        <v>0</v>
      </c>
      <c r="Z1059" s="411">
        <f t="shared" ref="Z1059" si="3199">Z1058</f>
        <v>0</v>
      </c>
      <c r="AA1059" s="411">
        <f t="shared" ref="AA1059" si="3200">AA1058</f>
        <v>0</v>
      </c>
      <c r="AB1059" s="411">
        <f t="shared" ref="AB1059" si="3201">AB1058</f>
        <v>0</v>
      </c>
      <c r="AC1059" s="411">
        <f t="shared" ref="AC1059" si="3202">AC1058</f>
        <v>0</v>
      </c>
      <c r="AD1059" s="411">
        <f t="shared" ref="AD1059" si="3203">AD1058</f>
        <v>0</v>
      </c>
      <c r="AE1059" s="411">
        <f t="shared" ref="AE1059" si="3204">AE1058</f>
        <v>0</v>
      </c>
      <c r="AF1059" s="411">
        <f t="shared" ref="AF1059" si="3205">AF1058</f>
        <v>0</v>
      </c>
      <c r="AG1059" s="411">
        <f t="shared" ref="AG1059" si="3206">AG1058</f>
        <v>0</v>
      </c>
      <c r="AH1059" s="411">
        <f t="shared" ref="AH1059" si="3207">AH1058</f>
        <v>0</v>
      </c>
      <c r="AI1059" s="411">
        <f t="shared" ref="AI1059" si="3208">AI1058</f>
        <v>0</v>
      </c>
      <c r="AJ1059" s="411">
        <f t="shared" ref="AJ1059" si="3209">AJ1058</f>
        <v>0</v>
      </c>
      <c r="AK1059" s="411">
        <f t="shared" ref="AK1059" si="3210">AK1058</f>
        <v>0</v>
      </c>
      <c r="AL1059" s="411">
        <f t="shared" ref="AL1059" si="3211">AL1058</f>
        <v>0</v>
      </c>
      <c r="AM1059" s="306"/>
    </row>
    <row r="1060" spans="1:39" ht="15" hidden="1" customHeight="1" outlineLevel="1">
      <c r="A1060" s="532"/>
      <c r="B1060" s="428"/>
      <c r="C1060" s="291"/>
      <c r="D1060" s="291"/>
      <c r="E1060" s="291"/>
      <c r="F1060" s="291"/>
      <c r="G1060" s="291"/>
      <c r="H1060" s="291"/>
      <c r="I1060" s="291"/>
      <c r="J1060" s="291"/>
      <c r="K1060" s="291"/>
      <c r="L1060" s="291"/>
      <c r="M1060" s="291"/>
      <c r="N1060" s="291"/>
      <c r="O1060" s="291"/>
      <c r="P1060" s="291"/>
      <c r="Q1060" s="291"/>
      <c r="R1060" s="291"/>
      <c r="S1060" s="291"/>
      <c r="T1060" s="291"/>
      <c r="U1060" s="291"/>
      <c r="V1060" s="291"/>
      <c r="W1060" s="291"/>
      <c r="X1060" s="291"/>
      <c r="Y1060" s="412"/>
      <c r="Z1060" s="425"/>
      <c r="AA1060" s="425"/>
      <c r="AB1060" s="425"/>
      <c r="AC1060" s="425"/>
      <c r="AD1060" s="425"/>
      <c r="AE1060" s="425"/>
      <c r="AF1060" s="425"/>
      <c r="AG1060" s="425"/>
      <c r="AH1060" s="425"/>
      <c r="AI1060" s="425"/>
      <c r="AJ1060" s="425"/>
      <c r="AK1060" s="425"/>
      <c r="AL1060" s="425"/>
      <c r="AM1060" s="306"/>
    </row>
    <row r="1061" spans="1:39" ht="15" hidden="1" customHeight="1" outlineLevel="1">
      <c r="A1061" s="532">
        <v>34</v>
      </c>
      <c r="B1061" s="428" t="s">
        <v>126</v>
      </c>
      <c r="C1061" s="291" t="s">
        <v>25</v>
      </c>
      <c r="D1061" s="295"/>
      <c r="E1061" s="295"/>
      <c r="F1061" s="295"/>
      <c r="G1061" s="295"/>
      <c r="H1061" s="295"/>
      <c r="I1061" s="295"/>
      <c r="J1061" s="295"/>
      <c r="K1061" s="295"/>
      <c r="L1061" s="295"/>
      <c r="M1061" s="295"/>
      <c r="N1061" s="295">
        <v>0</v>
      </c>
      <c r="O1061" s="295"/>
      <c r="P1061" s="295"/>
      <c r="Q1061" s="295"/>
      <c r="R1061" s="295"/>
      <c r="S1061" s="295"/>
      <c r="T1061" s="295"/>
      <c r="U1061" s="295"/>
      <c r="V1061" s="295"/>
      <c r="W1061" s="295"/>
      <c r="X1061" s="295"/>
      <c r="Y1061" s="426"/>
      <c r="Z1061" s="415"/>
      <c r="AA1061" s="415"/>
      <c r="AB1061" s="415"/>
      <c r="AC1061" s="415"/>
      <c r="AD1061" s="415"/>
      <c r="AE1061" s="415"/>
      <c r="AF1061" s="415"/>
      <c r="AG1061" s="415"/>
      <c r="AH1061" s="415"/>
      <c r="AI1061" s="415"/>
      <c r="AJ1061" s="415"/>
      <c r="AK1061" s="415"/>
      <c r="AL1061" s="415"/>
      <c r="AM1061" s="296">
        <f>SUM(Y1061:AL1061)</f>
        <v>0</v>
      </c>
    </row>
    <row r="1062" spans="1:39" ht="15" hidden="1" customHeight="1" outlineLevel="1">
      <c r="A1062" s="532"/>
      <c r="B1062" s="294" t="s">
        <v>346</v>
      </c>
      <c r="C1062" s="291" t="s">
        <v>163</v>
      </c>
      <c r="D1062" s="295"/>
      <c r="E1062" s="295"/>
      <c r="F1062" s="295"/>
      <c r="G1062" s="295"/>
      <c r="H1062" s="295"/>
      <c r="I1062" s="295"/>
      <c r="J1062" s="295"/>
      <c r="K1062" s="295"/>
      <c r="L1062" s="295"/>
      <c r="M1062" s="295"/>
      <c r="N1062" s="295">
        <f>N1061</f>
        <v>0</v>
      </c>
      <c r="O1062" s="295"/>
      <c r="P1062" s="295"/>
      <c r="Q1062" s="295"/>
      <c r="R1062" s="295"/>
      <c r="S1062" s="295"/>
      <c r="T1062" s="295"/>
      <c r="U1062" s="295"/>
      <c r="V1062" s="295"/>
      <c r="W1062" s="295"/>
      <c r="X1062" s="295"/>
      <c r="Y1062" s="411">
        <f>Y1061</f>
        <v>0</v>
      </c>
      <c r="Z1062" s="411">
        <f t="shared" ref="Z1062" si="3212">Z1061</f>
        <v>0</v>
      </c>
      <c r="AA1062" s="411">
        <f t="shared" ref="AA1062" si="3213">AA1061</f>
        <v>0</v>
      </c>
      <c r="AB1062" s="411">
        <f t="shared" ref="AB1062" si="3214">AB1061</f>
        <v>0</v>
      </c>
      <c r="AC1062" s="411">
        <f t="shared" ref="AC1062" si="3215">AC1061</f>
        <v>0</v>
      </c>
      <c r="AD1062" s="411">
        <f t="shared" ref="AD1062" si="3216">AD1061</f>
        <v>0</v>
      </c>
      <c r="AE1062" s="411">
        <f t="shared" ref="AE1062" si="3217">AE1061</f>
        <v>0</v>
      </c>
      <c r="AF1062" s="411">
        <f t="shared" ref="AF1062" si="3218">AF1061</f>
        <v>0</v>
      </c>
      <c r="AG1062" s="411">
        <f t="shared" ref="AG1062" si="3219">AG1061</f>
        <v>0</v>
      </c>
      <c r="AH1062" s="411">
        <f t="shared" ref="AH1062" si="3220">AH1061</f>
        <v>0</v>
      </c>
      <c r="AI1062" s="411">
        <f t="shared" ref="AI1062" si="3221">AI1061</f>
        <v>0</v>
      </c>
      <c r="AJ1062" s="411">
        <f t="shared" ref="AJ1062" si="3222">AJ1061</f>
        <v>0</v>
      </c>
      <c r="AK1062" s="411">
        <f t="shared" ref="AK1062" si="3223">AK1061</f>
        <v>0</v>
      </c>
      <c r="AL1062" s="411">
        <f t="shared" ref="AL1062" si="3224">AL1061</f>
        <v>0</v>
      </c>
      <c r="AM1062" s="306"/>
    </row>
    <row r="1063" spans="1:39" ht="15" hidden="1" customHeight="1" outlineLevel="1">
      <c r="A1063" s="532"/>
      <c r="B1063" s="428"/>
      <c r="C1063" s="291"/>
      <c r="D1063" s="291"/>
      <c r="E1063" s="291"/>
      <c r="F1063" s="291"/>
      <c r="G1063" s="291"/>
      <c r="H1063" s="291"/>
      <c r="I1063" s="291"/>
      <c r="J1063" s="291"/>
      <c r="K1063" s="291"/>
      <c r="L1063" s="291"/>
      <c r="M1063" s="291"/>
      <c r="N1063" s="291"/>
      <c r="O1063" s="291"/>
      <c r="P1063" s="291"/>
      <c r="Q1063" s="291"/>
      <c r="R1063" s="291"/>
      <c r="S1063" s="291"/>
      <c r="T1063" s="291"/>
      <c r="U1063" s="291"/>
      <c r="V1063" s="291"/>
      <c r="W1063" s="291"/>
      <c r="X1063" s="291"/>
      <c r="Y1063" s="412"/>
      <c r="Z1063" s="425"/>
      <c r="AA1063" s="425"/>
      <c r="AB1063" s="425"/>
      <c r="AC1063" s="425"/>
      <c r="AD1063" s="425"/>
      <c r="AE1063" s="425"/>
      <c r="AF1063" s="425"/>
      <c r="AG1063" s="425"/>
      <c r="AH1063" s="425"/>
      <c r="AI1063" s="425"/>
      <c r="AJ1063" s="425"/>
      <c r="AK1063" s="425"/>
      <c r="AL1063" s="425"/>
      <c r="AM1063" s="306"/>
    </row>
    <row r="1064" spans="1:39" ht="15" hidden="1" customHeight="1" outlineLevel="1">
      <c r="A1064" s="532">
        <v>35</v>
      </c>
      <c r="B1064" s="428" t="s">
        <v>127</v>
      </c>
      <c r="C1064" s="291" t="s">
        <v>25</v>
      </c>
      <c r="D1064" s="295"/>
      <c r="E1064" s="295"/>
      <c r="F1064" s="295"/>
      <c r="G1064" s="295"/>
      <c r="H1064" s="295"/>
      <c r="I1064" s="295"/>
      <c r="J1064" s="295"/>
      <c r="K1064" s="295"/>
      <c r="L1064" s="295"/>
      <c r="M1064" s="295"/>
      <c r="N1064" s="295">
        <v>0</v>
      </c>
      <c r="O1064" s="295"/>
      <c r="P1064" s="295"/>
      <c r="Q1064" s="295"/>
      <c r="R1064" s="295"/>
      <c r="S1064" s="295"/>
      <c r="T1064" s="295"/>
      <c r="U1064" s="295"/>
      <c r="V1064" s="295"/>
      <c r="W1064" s="295"/>
      <c r="X1064" s="295"/>
      <c r="Y1064" s="426"/>
      <c r="Z1064" s="415"/>
      <c r="AA1064" s="415"/>
      <c r="AB1064" s="415"/>
      <c r="AC1064" s="415"/>
      <c r="AD1064" s="415"/>
      <c r="AE1064" s="415"/>
      <c r="AF1064" s="415"/>
      <c r="AG1064" s="415"/>
      <c r="AH1064" s="415"/>
      <c r="AI1064" s="415"/>
      <c r="AJ1064" s="415"/>
      <c r="AK1064" s="415"/>
      <c r="AL1064" s="415"/>
      <c r="AM1064" s="296">
        <f>SUM(Y1064:AL1064)</f>
        <v>0</v>
      </c>
    </row>
    <row r="1065" spans="1:39" ht="15" hidden="1" customHeight="1" outlineLevel="1">
      <c r="A1065" s="532"/>
      <c r="B1065" s="294" t="s">
        <v>346</v>
      </c>
      <c r="C1065" s="291" t="s">
        <v>163</v>
      </c>
      <c r="D1065" s="295"/>
      <c r="E1065" s="295"/>
      <c r="F1065" s="295"/>
      <c r="G1065" s="295"/>
      <c r="H1065" s="295"/>
      <c r="I1065" s="295"/>
      <c r="J1065" s="295"/>
      <c r="K1065" s="295"/>
      <c r="L1065" s="295"/>
      <c r="M1065" s="295"/>
      <c r="N1065" s="295">
        <f>N1064</f>
        <v>0</v>
      </c>
      <c r="O1065" s="295"/>
      <c r="P1065" s="295"/>
      <c r="Q1065" s="295"/>
      <c r="R1065" s="295"/>
      <c r="S1065" s="295"/>
      <c r="T1065" s="295"/>
      <c r="U1065" s="295"/>
      <c r="V1065" s="295"/>
      <c r="W1065" s="295"/>
      <c r="X1065" s="295"/>
      <c r="Y1065" s="411">
        <f>Y1064</f>
        <v>0</v>
      </c>
      <c r="Z1065" s="411">
        <f t="shared" ref="Z1065" si="3225">Z1064</f>
        <v>0</v>
      </c>
      <c r="AA1065" s="411">
        <f t="shared" ref="AA1065" si="3226">AA1064</f>
        <v>0</v>
      </c>
      <c r="AB1065" s="411">
        <f t="shared" ref="AB1065" si="3227">AB1064</f>
        <v>0</v>
      </c>
      <c r="AC1065" s="411">
        <f t="shared" ref="AC1065" si="3228">AC1064</f>
        <v>0</v>
      </c>
      <c r="AD1065" s="411">
        <f t="shared" ref="AD1065" si="3229">AD1064</f>
        <v>0</v>
      </c>
      <c r="AE1065" s="411">
        <f t="shared" ref="AE1065" si="3230">AE1064</f>
        <v>0</v>
      </c>
      <c r="AF1065" s="411">
        <f t="shared" ref="AF1065" si="3231">AF1064</f>
        <v>0</v>
      </c>
      <c r="AG1065" s="411">
        <f t="shared" ref="AG1065" si="3232">AG1064</f>
        <v>0</v>
      </c>
      <c r="AH1065" s="411">
        <f t="shared" ref="AH1065" si="3233">AH1064</f>
        <v>0</v>
      </c>
      <c r="AI1065" s="411">
        <f t="shared" ref="AI1065" si="3234">AI1064</f>
        <v>0</v>
      </c>
      <c r="AJ1065" s="411">
        <f t="shared" ref="AJ1065" si="3235">AJ1064</f>
        <v>0</v>
      </c>
      <c r="AK1065" s="411">
        <f t="shared" ref="AK1065" si="3236">AK1064</f>
        <v>0</v>
      </c>
      <c r="AL1065" s="411">
        <f t="shared" ref="AL1065" si="3237">AL1064</f>
        <v>0</v>
      </c>
      <c r="AM1065" s="306"/>
    </row>
    <row r="1066" spans="1:39" ht="15" hidden="1" customHeight="1" outlineLevel="1">
      <c r="A1066" s="532"/>
      <c r="B1066" s="431"/>
      <c r="C1066" s="291"/>
      <c r="D1066" s="291"/>
      <c r="E1066" s="291"/>
      <c r="F1066" s="291"/>
      <c r="G1066" s="291"/>
      <c r="H1066" s="291"/>
      <c r="I1066" s="291"/>
      <c r="J1066" s="291"/>
      <c r="K1066" s="291"/>
      <c r="L1066" s="291"/>
      <c r="M1066" s="291"/>
      <c r="N1066" s="291"/>
      <c r="O1066" s="291"/>
      <c r="P1066" s="291"/>
      <c r="Q1066" s="291"/>
      <c r="R1066" s="291"/>
      <c r="S1066" s="291"/>
      <c r="T1066" s="291"/>
      <c r="U1066" s="291"/>
      <c r="V1066" s="291"/>
      <c r="W1066" s="291"/>
      <c r="X1066" s="291"/>
      <c r="Y1066" s="412"/>
      <c r="Z1066" s="425"/>
      <c r="AA1066" s="425"/>
      <c r="AB1066" s="425"/>
      <c r="AC1066" s="425"/>
      <c r="AD1066" s="425"/>
      <c r="AE1066" s="425"/>
      <c r="AF1066" s="425"/>
      <c r="AG1066" s="425"/>
      <c r="AH1066" s="425"/>
      <c r="AI1066" s="425"/>
      <c r="AJ1066" s="425"/>
      <c r="AK1066" s="425"/>
      <c r="AL1066" s="425"/>
      <c r="AM1066" s="306"/>
    </row>
    <row r="1067" spans="1:39" ht="15" hidden="1" customHeight="1" outlineLevel="1">
      <c r="A1067" s="532"/>
      <c r="B1067" s="288" t="s">
        <v>501</v>
      </c>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28.5" hidden="1" customHeight="1" outlineLevel="1">
      <c r="A1068" s="532">
        <v>36</v>
      </c>
      <c r="B1068" s="428" t="s">
        <v>128</v>
      </c>
      <c r="C1068" s="291" t="s">
        <v>25</v>
      </c>
      <c r="D1068" s="295"/>
      <c r="E1068" s="295"/>
      <c r="F1068" s="295"/>
      <c r="G1068" s="295"/>
      <c r="H1068" s="295"/>
      <c r="I1068" s="295"/>
      <c r="J1068" s="295"/>
      <c r="K1068" s="295"/>
      <c r="L1068" s="295"/>
      <c r="M1068" s="295"/>
      <c r="N1068" s="295">
        <v>12</v>
      </c>
      <c r="O1068" s="295"/>
      <c r="P1068" s="295"/>
      <c r="Q1068" s="295"/>
      <c r="R1068" s="295"/>
      <c r="S1068" s="295"/>
      <c r="T1068" s="295"/>
      <c r="U1068" s="295"/>
      <c r="V1068" s="295"/>
      <c r="W1068" s="295"/>
      <c r="X1068" s="295"/>
      <c r="Y1068" s="426"/>
      <c r="Z1068" s="415"/>
      <c r="AA1068" s="415"/>
      <c r="AB1068" s="415"/>
      <c r="AC1068" s="415"/>
      <c r="AD1068" s="415"/>
      <c r="AE1068" s="415"/>
      <c r="AF1068" s="415"/>
      <c r="AG1068" s="415"/>
      <c r="AH1068" s="415"/>
      <c r="AI1068" s="415"/>
      <c r="AJ1068" s="415"/>
      <c r="AK1068" s="415"/>
      <c r="AL1068" s="415"/>
      <c r="AM1068" s="296">
        <f>SUM(Y1068:AL1068)</f>
        <v>0</v>
      </c>
    </row>
    <row r="1069" spans="1:39" ht="15" hidden="1" customHeight="1" outlineLevel="1">
      <c r="A1069" s="532"/>
      <c r="B1069" s="294" t="s">
        <v>346</v>
      </c>
      <c r="C1069" s="291" t="s">
        <v>163</v>
      </c>
      <c r="D1069" s="295"/>
      <c r="E1069" s="295"/>
      <c r="F1069" s="295"/>
      <c r="G1069" s="295"/>
      <c r="H1069" s="295"/>
      <c r="I1069" s="295"/>
      <c r="J1069" s="295"/>
      <c r="K1069" s="295"/>
      <c r="L1069" s="295"/>
      <c r="M1069" s="295"/>
      <c r="N1069" s="295">
        <f>N1068</f>
        <v>12</v>
      </c>
      <c r="O1069" s="295"/>
      <c r="P1069" s="295"/>
      <c r="Q1069" s="295"/>
      <c r="R1069" s="295"/>
      <c r="S1069" s="295"/>
      <c r="T1069" s="295"/>
      <c r="U1069" s="295"/>
      <c r="V1069" s="295"/>
      <c r="W1069" s="295"/>
      <c r="X1069" s="295"/>
      <c r="Y1069" s="411">
        <f>Y1068</f>
        <v>0</v>
      </c>
      <c r="Z1069" s="411">
        <f t="shared" ref="Z1069" si="3238">Z1068</f>
        <v>0</v>
      </c>
      <c r="AA1069" s="411">
        <f t="shared" ref="AA1069" si="3239">AA1068</f>
        <v>0</v>
      </c>
      <c r="AB1069" s="411">
        <f t="shared" ref="AB1069" si="3240">AB1068</f>
        <v>0</v>
      </c>
      <c r="AC1069" s="411">
        <f t="shared" ref="AC1069" si="3241">AC1068</f>
        <v>0</v>
      </c>
      <c r="AD1069" s="411">
        <f t="shared" ref="AD1069" si="3242">AD1068</f>
        <v>0</v>
      </c>
      <c r="AE1069" s="411">
        <f t="shared" ref="AE1069" si="3243">AE1068</f>
        <v>0</v>
      </c>
      <c r="AF1069" s="411">
        <f t="shared" ref="AF1069" si="3244">AF1068</f>
        <v>0</v>
      </c>
      <c r="AG1069" s="411">
        <f t="shared" ref="AG1069" si="3245">AG1068</f>
        <v>0</v>
      </c>
      <c r="AH1069" s="411">
        <f t="shared" ref="AH1069" si="3246">AH1068</f>
        <v>0</v>
      </c>
      <c r="AI1069" s="411">
        <f t="shared" ref="AI1069" si="3247">AI1068</f>
        <v>0</v>
      </c>
      <c r="AJ1069" s="411">
        <f t="shared" ref="AJ1069" si="3248">AJ1068</f>
        <v>0</v>
      </c>
      <c r="AK1069" s="411">
        <f t="shared" ref="AK1069" si="3249">AK1068</f>
        <v>0</v>
      </c>
      <c r="AL1069" s="411">
        <f t="shared" ref="AL1069" si="3250">AL1068</f>
        <v>0</v>
      </c>
      <c r="AM1069" s="306"/>
    </row>
    <row r="1070" spans="1:39" ht="15" hidden="1" customHeight="1" outlineLevel="1">
      <c r="A1070" s="532"/>
      <c r="B1070" s="428"/>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2"/>
      <c r="Z1070" s="425"/>
      <c r="AA1070" s="425"/>
      <c r="AB1070" s="425"/>
      <c r="AC1070" s="425"/>
      <c r="AD1070" s="425"/>
      <c r="AE1070" s="425"/>
      <c r="AF1070" s="425"/>
      <c r="AG1070" s="425"/>
      <c r="AH1070" s="425"/>
      <c r="AI1070" s="425"/>
      <c r="AJ1070" s="425"/>
      <c r="AK1070" s="425"/>
      <c r="AL1070" s="425"/>
      <c r="AM1070" s="306"/>
    </row>
    <row r="1071" spans="1:39" ht="15" hidden="1" customHeight="1" outlineLevel="1">
      <c r="A1071" s="532">
        <v>37</v>
      </c>
      <c r="B1071" s="428" t="s">
        <v>129</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6"/>
      <c r="Z1071" s="415"/>
      <c r="AA1071" s="415"/>
      <c r="AB1071" s="415"/>
      <c r="AC1071" s="415"/>
      <c r="AD1071" s="415"/>
      <c r="AE1071" s="415"/>
      <c r="AF1071" s="415"/>
      <c r="AG1071" s="415"/>
      <c r="AH1071" s="415"/>
      <c r="AI1071" s="415"/>
      <c r="AJ1071" s="415"/>
      <c r="AK1071" s="415"/>
      <c r="AL1071" s="415"/>
      <c r="AM1071" s="296">
        <f>SUM(Y1071:AL1071)</f>
        <v>0</v>
      </c>
    </row>
    <row r="1072" spans="1:39" ht="15" hidden="1" customHeight="1" outlineLevel="1">
      <c r="A1072" s="532"/>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1">
        <f>Y1071</f>
        <v>0</v>
      </c>
      <c r="Z1072" s="411">
        <f t="shared" ref="Z1072" si="3251">Z1071</f>
        <v>0</v>
      </c>
      <c r="AA1072" s="411">
        <f t="shared" ref="AA1072" si="3252">AA1071</f>
        <v>0</v>
      </c>
      <c r="AB1072" s="411">
        <f t="shared" ref="AB1072" si="3253">AB1071</f>
        <v>0</v>
      </c>
      <c r="AC1072" s="411">
        <f t="shared" ref="AC1072" si="3254">AC1071</f>
        <v>0</v>
      </c>
      <c r="AD1072" s="411">
        <f t="shared" ref="AD1072" si="3255">AD1071</f>
        <v>0</v>
      </c>
      <c r="AE1072" s="411">
        <f t="shared" ref="AE1072" si="3256">AE1071</f>
        <v>0</v>
      </c>
      <c r="AF1072" s="411">
        <f t="shared" ref="AF1072" si="3257">AF1071</f>
        <v>0</v>
      </c>
      <c r="AG1072" s="411">
        <f t="shared" ref="AG1072" si="3258">AG1071</f>
        <v>0</v>
      </c>
      <c r="AH1072" s="411">
        <f t="shared" ref="AH1072" si="3259">AH1071</f>
        <v>0</v>
      </c>
      <c r="AI1072" s="411">
        <f t="shared" ref="AI1072" si="3260">AI1071</f>
        <v>0</v>
      </c>
      <c r="AJ1072" s="411">
        <f t="shared" ref="AJ1072" si="3261">AJ1071</f>
        <v>0</v>
      </c>
      <c r="AK1072" s="411">
        <f t="shared" ref="AK1072" si="3262">AK1071</f>
        <v>0</v>
      </c>
      <c r="AL1072" s="411">
        <f t="shared" ref="AL1072" si="3263">AL1071</f>
        <v>0</v>
      </c>
      <c r="AM1072" s="306"/>
    </row>
    <row r="1073" spans="1:39" ht="15" hidden="1" customHeight="1" outlineLevel="1">
      <c r="A1073" s="532"/>
      <c r="B1073" s="428"/>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2"/>
      <c r="Z1073" s="425"/>
      <c r="AA1073" s="425"/>
      <c r="AB1073" s="425"/>
      <c r="AC1073" s="425"/>
      <c r="AD1073" s="425"/>
      <c r="AE1073" s="425"/>
      <c r="AF1073" s="425"/>
      <c r="AG1073" s="425"/>
      <c r="AH1073" s="425"/>
      <c r="AI1073" s="425"/>
      <c r="AJ1073" s="425"/>
      <c r="AK1073" s="425"/>
      <c r="AL1073" s="425"/>
      <c r="AM1073" s="306"/>
    </row>
    <row r="1074" spans="1:39" ht="15" hidden="1" customHeight="1" outlineLevel="1">
      <c r="A1074" s="532">
        <v>38</v>
      </c>
      <c r="B1074" s="428" t="s">
        <v>130</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6"/>
      <c r="Z1074" s="415"/>
      <c r="AA1074" s="415"/>
      <c r="AB1074" s="415"/>
      <c r="AC1074" s="415"/>
      <c r="AD1074" s="415"/>
      <c r="AE1074" s="415"/>
      <c r="AF1074" s="415"/>
      <c r="AG1074" s="415"/>
      <c r="AH1074" s="415"/>
      <c r="AI1074" s="415"/>
      <c r="AJ1074" s="415"/>
      <c r="AK1074" s="415"/>
      <c r="AL1074" s="415"/>
      <c r="AM1074" s="296">
        <f>SUM(Y1074:AL1074)</f>
        <v>0</v>
      </c>
    </row>
    <row r="1075" spans="1:39" ht="15" hidden="1" customHeight="1" outlineLevel="1">
      <c r="A1075" s="532"/>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1">
        <f>Y1074</f>
        <v>0</v>
      </c>
      <c r="Z1075" s="411">
        <f t="shared" ref="Z1075" si="3264">Z1074</f>
        <v>0</v>
      </c>
      <c r="AA1075" s="411">
        <f t="shared" ref="AA1075" si="3265">AA1074</f>
        <v>0</v>
      </c>
      <c r="AB1075" s="411">
        <f t="shared" ref="AB1075" si="3266">AB1074</f>
        <v>0</v>
      </c>
      <c r="AC1075" s="411">
        <f t="shared" ref="AC1075" si="3267">AC1074</f>
        <v>0</v>
      </c>
      <c r="AD1075" s="411">
        <f t="shared" ref="AD1075" si="3268">AD1074</f>
        <v>0</v>
      </c>
      <c r="AE1075" s="411">
        <f t="shared" ref="AE1075" si="3269">AE1074</f>
        <v>0</v>
      </c>
      <c r="AF1075" s="411">
        <f t="shared" ref="AF1075" si="3270">AF1074</f>
        <v>0</v>
      </c>
      <c r="AG1075" s="411">
        <f t="shared" ref="AG1075" si="3271">AG1074</f>
        <v>0</v>
      </c>
      <c r="AH1075" s="411">
        <f t="shared" ref="AH1075" si="3272">AH1074</f>
        <v>0</v>
      </c>
      <c r="AI1075" s="411">
        <f t="shared" ref="AI1075" si="3273">AI1074</f>
        <v>0</v>
      </c>
      <c r="AJ1075" s="411">
        <f t="shared" ref="AJ1075" si="3274">AJ1074</f>
        <v>0</v>
      </c>
      <c r="AK1075" s="411">
        <f t="shared" ref="AK1075" si="3275">AK1074</f>
        <v>0</v>
      </c>
      <c r="AL1075" s="411">
        <f t="shared" ref="AL1075" si="3276">AL1074</f>
        <v>0</v>
      </c>
      <c r="AM1075" s="306"/>
    </row>
    <row r="1076" spans="1:39" ht="15" hidden="1" customHeight="1" outlineLevel="1">
      <c r="A1076" s="532"/>
      <c r="B1076" s="428"/>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2"/>
      <c r="Z1076" s="425"/>
      <c r="AA1076" s="425"/>
      <c r="AB1076" s="425"/>
      <c r="AC1076" s="425"/>
      <c r="AD1076" s="425"/>
      <c r="AE1076" s="425"/>
      <c r="AF1076" s="425"/>
      <c r="AG1076" s="425"/>
      <c r="AH1076" s="425"/>
      <c r="AI1076" s="425"/>
      <c r="AJ1076" s="425"/>
      <c r="AK1076" s="425"/>
      <c r="AL1076" s="425"/>
      <c r="AM1076" s="306"/>
    </row>
    <row r="1077" spans="1:39" ht="15" hidden="1" customHeight="1" outlineLevel="1">
      <c r="A1077" s="532">
        <v>39</v>
      </c>
      <c r="B1077" s="428" t="s">
        <v>131</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6"/>
      <c r="Z1077" s="415"/>
      <c r="AA1077" s="415"/>
      <c r="AB1077" s="415"/>
      <c r="AC1077" s="415"/>
      <c r="AD1077" s="415"/>
      <c r="AE1077" s="415"/>
      <c r="AF1077" s="415"/>
      <c r="AG1077" s="415"/>
      <c r="AH1077" s="415"/>
      <c r="AI1077" s="415"/>
      <c r="AJ1077" s="415"/>
      <c r="AK1077" s="415"/>
      <c r="AL1077" s="415"/>
      <c r="AM1077" s="296">
        <f>SUM(Y1077:AL1077)</f>
        <v>0</v>
      </c>
    </row>
    <row r="1078" spans="1:39" ht="15" hidden="1" customHeight="1" outlineLevel="1">
      <c r="A1078" s="532"/>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1">
        <f>Y1077</f>
        <v>0</v>
      </c>
      <c r="Z1078" s="411">
        <f t="shared" ref="Z1078" si="3277">Z1077</f>
        <v>0</v>
      </c>
      <c r="AA1078" s="411">
        <f t="shared" ref="AA1078" si="3278">AA1077</f>
        <v>0</v>
      </c>
      <c r="AB1078" s="411">
        <f t="shared" ref="AB1078" si="3279">AB1077</f>
        <v>0</v>
      </c>
      <c r="AC1078" s="411">
        <f t="shared" ref="AC1078" si="3280">AC1077</f>
        <v>0</v>
      </c>
      <c r="AD1078" s="411">
        <f t="shared" ref="AD1078" si="3281">AD1077</f>
        <v>0</v>
      </c>
      <c r="AE1078" s="411">
        <f t="shared" ref="AE1078" si="3282">AE1077</f>
        <v>0</v>
      </c>
      <c r="AF1078" s="411">
        <f t="shared" ref="AF1078" si="3283">AF1077</f>
        <v>0</v>
      </c>
      <c r="AG1078" s="411">
        <f t="shared" ref="AG1078" si="3284">AG1077</f>
        <v>0</v>
      </c>
      <c r="AH1078" s="411">
        <f t="shared" ref="AH1078" si="3285">AH1077</f>
        <v>0</v>
      </c>
      <c r="AI1078" s="411">
        <f t="shared" ref="AI1078" si="3286">AI1077</f>
        <v>0</v>
      </c>
      <c r="AJ1078" s="411">
        <f t="shared" ref="AJ1078" si="3287">AJ1077</f>
        <v>0</v>
      </c>
      <c r="AK1078" s="411">
        <f t="shared" ref="AK1078" si="3288">AK1077</f>
        <v>0</v>
      </c>
      <c r="AL1078" s="411">
        <f t="shared" ref="AL1078" si="3289">AL1077</f>
        <v>0</v>
      </c>
      <c r="AM1078" s="306"/>
    </row>
    <row r="1079" spans="1:39" ht="15" hidden="1" customHeight="1" outlineLevel="1">
      <c r="A1079" s="532"/>
      <c r="B1079" s="428"/>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2"/>
      <c r="Z1079" s="425"/>
      <c r="AA1079" s="425"/>
      <c r="AB1079" s="425"/>
      <c r="AC1079" s="425"/>
      <c r="AD1079" s="425"/>
      <c r="AE1079" s="425"/>
      <c r="AF1079" s="425"/>
      <c r="AG1079" s="425"/>
      <c r="AH1079" s="425"/>
      <c r="AI1079" s="425"/>
      <c r="AJ1079" s="425"/>
      <c r="AK1079" s="425"/>
      <c r="AL1079" s="425"/>
      <c r="AM1079" s="306"/>
    </row>
    <row r="1080" spans="1:39" ht="15" hidden="1" customHeight="1" outlineLevel="1">
      <c r="A1080" s="532">
        <v>40</v>
      </c>
      <c r="B1080" s="428" t="s">
        <v>132</v>
      </c>
      <c r="C1080" s="291" t="s">
        <v>25</v>
      </c>
      <c r="D1080" s="295"/>
      <c r="E1080" s="295"/>
      <c r="F1080" s="295"/>
      <c r="G1080" s="295"/>
      <c r="H1080" s="295"/>
      <c r="I1080" s="295"/>
      <c r="J1080" s="295"/>
      <c r="K1080" s="295"/>
      <c r="L1080" s="295"/>
      <c r="M1080" s="295"/>
      <c r="N1080" s="295">
        <v>12</v>
      </c>
      <c r="O1080" s="295"/>
      <c r="P1080" s="295"/>
      <c r="Q1080" s="295"/>
      <c r="R1080" s="295"/>
      <c r="S1080" s="295"/>
      <c r="T1080" s="295"/>
      <c r="U1080" s="295"/>
      <c r="V1080" s="295"/>
      <c r="W1080" s="295"/>
      <c r="X1080" s="295"/>
      <c r="Y1080" s="426"/>
      <c r="Z1080" s="415"/>
      <c r="AA1080" s="415"/>
      <c r="AB1080" s="415"/>
      <c r="AC1080" s="415"/>
      <c r="AD1080" s="415"/>
      <c r="AE1080" s="415"/>
      <c r="AF1080" s="415"/>
      <c r="AG1080" s="415"/>
      <c r="AH1080" s="415"/>
      <c r="AI1080" s="415"/>
      <c r="AJ1080" s="415"/>
      <c r="AK1080" s="415"/>
      <c r="AL1080" s="415"/>
      <c r="AM1080" s="296">
        <f>SUM(Y1080:AL1080)</f>
        <v>0</v>
      </c>
    </row>
    <row r="1081" spans="1:39" ht="15" hidden="1" customHeight="1" outlineLevel="1">
      <c r="A1081" s="532"/>
      <c r="B1081" s="294" t="s">
        <v>346</v>
      </c>
      <c r="C1081" s="291" t="s">
        <v>163</v>
      </c>
      <c r="D1081" s="295"/>
      <c r="E1081" s="295"/>
      <c r="F1081" s="295"/>
      <c r="G1081" s="295"/>
      <c r="H1081" s="295"/>
      <c r="I1081" s="295"/>
      <c r="J1081" s="295"/>
      <c r="K1081" s="295"/>
      <c r="L1081" s="295"/>
      <c r="M1081" s="295"/>
      <c r="N1081" s="295">
        <f>N1080</f>
        <v>12</v>
      </c>
      <c r="O1081" s="295"/>
      <c r="P1081" s="295"/>
      <c r="Q1081" s="295"/>
      <c r="R1081" s="295"/>
      <c r="S1081" s="295"/>
      <c r="T1081" s="295"/>
      <c r="U1081" s="295"/>
      <c r="V1081" s="295"/>
      <c r="W1081" s="295"/>
      <c r="X1081" s="295"/>
      <c r="Y1081" s="411">
        <f>Y1080</f>
        <v>0</v>
      </c>
      <c r="Z1081" s="411">
        <f t="shared" ref="Z1081" si="3290">Z1080</f>
        <v>0</v>
      </c>
      <c r="AA1081" s="411">
        <f t="shared" ref="AA1081" si="3291">AA1080</f>
        <v>0</v>
      </c>
      <c r="AB1081" s="411">
        <f t="shared" ref="AB1081" si="3292">AB1080</f>
        <v>0</v>
      </c>
      <c r="AC1081" s="411">
        <f t="shared" ref="AC1081" si="3293">AC1080</f>
        <v>0</v>
      </c>
      <c r="AD1081" s="411">
        <f t="shared" ref="AD1081" si="3294">AD1080</f>
        <v>0</v>
      </c>
      <c r="AE1081" s="411">
        <f t="shared" ref="AE1081" si="3295">AE1080</f>
        <v>0</v>
      </c>
      <c r="AF1081" s="411">
        <f t="shared" ref="AF1081" si="3296">AF1080</f>
        <v>0</v>
      </c>
      <c r="AG1081" s="411">
        <f t="shared" ref="AG1081" si="3297">AG1080</f>
        <v>0</v>
      </c>
      <c r="AH1081" s="411">
        <f t="shared" ref="AH1081" si="3298">AH1080</f>
        <v>0</v>
      </c>
      <c r="AI1081" s="411">
        <f t="shared" ref="AI1081" si="3299">AI1080</f>
        <v>0</v>
      </c>
      <c r="AJ1081" s="411">
        <f t="shared" ref="AJ1081" si="3300">AJ1080</f>
        <v>0</v>
      </c>
      <c r="AK1081" s="411">
        <f t="shared" ref="AK1081" si="3301">AK1080</f>
        <v>0</v>
      </c>
      <c r="AL1081" s="411">
        <f t="shared" ref="AL1081" si="3302">AL1080</f>
        <v>0</v>
      </c>
      <c r="AM1081" s="306"/>
    </row>
    <row r="1082" spans="1:39" ht="15" hidden="1" customHeight="1" outlineLevel="1">
      <c r="A1082" s="532"/>
      <c r="B1082" s="428"/>
      <c r="C1082" s="291"/>
      <c r="D1082" s="291"/>
      <c r="E1082" s="291"/>
      <c r="F1082" s="291"/>
      <c r="G1082" s="291"/>
      <c r="H1082" s="291"/>
      <c r="I1082" s="291"/>
      <c r="J1082" s="291"/>
      <c r="K1082" s="291"/>
      <c r="L1082" s="291"/>
      <c r="M1082" s="291"/>
      <c r="N1082" s="291"/>
      <c r="O1082" s="291"/>
      <c r="P1082" s="291"/>
      <c r="Q1082" s="291"/>
      <c r="R1082" s="291"/>
      <c r="S1082" s="291"/>
      <c r="T1082" s="291"/>
      <c r="U1082" s="291"/>
      <c r="V1082" s="291"/>
      <c r="W1082" s="291"/>
      <c r="X1082" s="291"/>
      <c r="Y1082" s="412"/>
      <c r="Z1082" s="425"/>
      <c r="AA1082" s="425"/>
      <c r="AB1082" s="425"/>
      <c r="AC1082" s="425"/>
      <c r="AD1082" s="425"/>
      <c r="AE1082" s="425"/>
      <c r="AF1082" s="425"/>
      <c r="AG1082" s="425"/>
      <c r="AH1082" s="425"/>
      <c r="AI1082" s="425"/>
      <c r="AJ1082" s="425"/>
      <c r="AK1082" s="425"/>
      <c r="AL1082" s="425"/>
      <c r="AM1082" s="306"/>
    </row>
    <row r="1083" spans="1:39" ht="28.5" hidden="1" customHeight="1" outlineLevel="1">
      <c r="A1083" s="532">
        <v>41</v>
      </c>
      <c r="B1083" s="428" t="s">
        <v>133</v>
      </c>
      <c r="C1083" s="291" t="s">
        <v>25</v>
      </c>
      <c r="D1083" s="295"/>
      <c r="E1083" s="295"/>
      <c r="F1083" s="295"/>
      <c r="G1083" s="295"/>
      <c r="H1083" s="295"/>
      <c r="I1083" s="295"/>
      <c r="J1083" s="295"/>
      <c r="K1083" s="295"/>
      <c r="L1083" s="295"/>
      <c r="M1083" s="295"/>
      <c r="N1083" s="295">
        <v>12</v>
      </c>
      <c r="O1083" s="295"/>
      <c r="P1083" s="295"/>
      <c r="Q1083" s="295"/>
      <c r="R1083" s="295"/>
      <c r="S1083" s="295"/>
      <c r="T1083" s="295"/>
      <c r="U1083" s="295"/>
      <c r="V1083" s="295"/>
      <c r="W1083" s="295"/>
      <c r="X1083" s="295"/>
      <c r="Y1083" s="426"/>
      <c r="Z1083" s="415"/>
      <c r="AA1083" s="415"/>
      <c r="AB1083" s="415"/>
      <c r="AC1083" s="415"/>
      <c r="AD1083" s="415"/>
      <c r="AE1083" s="415"/>
      <c r="AF1083" s="415"/>
      <c r="AG1083" s="415"/>
      <c r="AH1083" s="415"/>
      <c r="AI1083" s="415"/>
      <c r="AJ1083" s="415"/>
      <c r="AK1083" s="415"/>
      <c r="AL1083" s="415"/>
      <c r="AM1083" s="296">
        <f>SUM(Y1083:AL1083)</f>
        <v>0</v>
      </c>
    </row>
    <row r="1084" spans="1:39" ht="15" hidden="1" customHeight="1" outlineLevel="1">
      <c r="A1084" s="532"/>
      <c r="B1084" s="294" t="s">
        <v>346</v>
      </c>
      <c r="C1084" s="291" t="s">
        <v>163</v>
      </c>
      <c r="D1084" s="295"/>
      <c r="E1084" s="295"/>
      <c r="F1084" s="295"/>
      <c r="G1084" s="295"/>
      <c r="H1084" s="295"/>
      <c r="I1084" s="295"/>
      <c r="J1084" s="295"/>
      <c r="K1084" s="295"/>
      <c r="L1084" s="295"/>
      <c r="M1084" s="295"/>
      <c r="N1084" s="295">
        <f>N1083</f>
        <v>12</v>
      </c>
      <c r="O1084" s="295"/>
      <c r="P1084" s="295"/>
      <c r="Q1084" s="295"/>
      <c r="R1084" s="295"/>
      <c r="S1084" s="295"/>
      <c r="T1084" s="295"/>
      <c r="U1084" s="295"/>
      <c r="V1084" s="295"/>
      <c r="W1084" s="295"/>
      <c r="X1084" s="295"/>
      <c r="Y1084" s="411">
        <f>Y1083</f>
        <v>0</v>
      </c>
      <c r="Z1084" s="411">
        <f t="shared" ref="Z1084" si="3303">Z1083</f>
        <v>0</v>
      </c>
      <c r="AA1084" s="411">
        <f t="shared" ref="AA1084" si="3304">AA1083</f>
        <v>0</v>
      </c>
      <c r="AB1084" s="411">
        <f t="shared" ref="AB1084" si="3305">AB1083</f>
        <v>0</v>
      </c>
      <c r="AC1084" s="411">
        <f t="shared" ref="AC1084" si="3306">AC1083</f>
        <v>0</v>
      </c>
      <c r="AD1084" s="411">
        <f t="shared" ref="AD1084" si="3307">AD1083</f>
        <v>0</v>
      </c>
      <c r="AE1084" s="411">
        <f t="shared" ref="AE1084" si="3308">AE1083</f>
        <v>0</v>
      </c>
      <c r="AF1084" s="411">
        <f t="shared" ref="AF1084" si="3309">AF1083</f>
        <v>0</v>
      </c>
      <c r="AG1084" s="411">
        <f t="shared" ref="AG1084" si="3310">AG1083</f>
        <v>0</v>
      </c>
      <c r="AH1084" s="411">
        <f t="shared" ref="AH1084" si="3311">AH1083</f>
        <v>0</v>
      </c>
      <c r="AI1084" s="411">
        <f t="shared" ref="AI1084" si="3312">AI1083</f>
        <v>0</v>
      </c>
      <c r="AJ1084" s="411">
        <f t="shared" ref="AJ1084" si="3313">AJ1083</f>
        <v>0</v>
      </c>
      <c r="AK1084" s="411">
        <f t="shared" ref="AK1084" si="3314">AK1083</f>
        <v>0</v>
      </c>
      <c r="AL1084" s="411">
        <f t="shared" ref="AL1084" si="3315">AL1083</f>
        <v>0</v>
      </c>
      <c r="AM1084" s="306"/>
    </row>
    <row r="1085" spans="1:39" ht="15" hidden="1" customHeight="1" outlineLevel="1">
      <c r="A1085" s="532"/>
      <c r="B1085" s="428"/>
      <c r="C1085" s="291"/>
      <c r="D1085" s="291"/>
      <c r="E1085" s="291"/>
      <c r="F1085" s="291"/>
      <c r="G1085" s="291"/>
      <c r="H1085" s="291"/>
      <c r="I1085" s="291"/>
      <c r="J1085" s="291"/>
      <c r="K1085" s="291"/>
      <c r="L1085" s="291"/>
      <c r="M1085" s="291"/>
      <c r="N1085" s="291"/>
      <c r="O1085" s="291"/>
      <c r="P1085" s="291"/>
      <c r="Q1085" s="291"/>
      <c r="R1085" s="291"/>
      <c r="S1085" s="291"/>
      <c r="T1085" s="291"/>
      <c r="U1085" s="291"/>
      <c r="V1085" s="291"/>
      <c r="W1085" s="291"/>
      <c r="X1085" s="291"/>
      <c r="Y1085" s="412"/>
      <c r="Z1085" s="425"/>
      <c r="AA1085" s="425"/>
      <c r="AB1085" s="425"/>
      <c r="AC1085" s="425"/>
      <c r="AD1085" s="425"/>
      <c r="AE1085" s="425"/>
      <c r="AF1085" s="425"/>
      <c r="AG1085" s="425"/>
      <c r="AH1085" s="425"/>
      <c r="AI1085" s="425"/>
      <c r="AJ1085" s="425"/>
      <c r="AK1085" s="425"/>
      <c r="AL1085" s="425"/>
      <c r="AM1085" s="306"/>
    </row>
    <row r="1086" spans="1:39" ht="28.5" hidden="1" customHeight="1" outlineLevel="1">
      <c r="A1086" s="532">
        <v>42</v>
      </c>
      <c r="B1086" s="428" t="s">
        <v>134</v>
      </c>
      <c r="C1086" s="291" t="s">
        <v>25</v>
      </c>
      <c r="D1086" s="295"/>
      <c r="E1086" s="295"/>
      <c r="F1086" s="295"/>
      <c r="G1086" s="295"/>
      <c r="H1086" s="295"/>
      <c r="I1086" s="295"/>
      <c r="J1086" s="295"/>
      <c r="K1086" s="295"/>
      <c r="L1086" s="295"/>
      <c r="M1086" s="295"/>
      <c r="N1086" s="291"/>
      <c r="O1086" s="295"/>
      <c r="P1086" s="295"/>
      <c r="Q1086" s="295"/>
      <c r="R1086" s="295"/>
      <c r="S1086" s="295"/>
      <c r="T1086" s="295"/>
      <c r="U1086" s="295"/>
      <c r="V1086" s="295"/>
      <c r="W1086" s="295"/>
      <c r="X1086" s="295"/>
      <c r="Y1086" s="426"/>
      <c r="Z1086" s="415"/>
      <c r="AA1086" s="415"/>
      <c r="AB1086" s="415"/>
      <c r="AC1086" s="415"/>
      <c r="AD1086" s="415"/>
      <c r="AE1086" s="415"/>
      <c r="AF1086" s="415"/>
      <c r="AG1086" s="415"/>
      <c r="AH1086" s="415"/>
      <c r="AI1086" s="415"/>
      <c r="AJ1086" s="415"/>
      <c r="AK1086" s="415"/>
      <c r="AL1086" s="415"/>
      <c r="AM1086" s="296">
        <f>SUM(Y1086:AL1086)</f>
        <v>0</v>
      </c>
    </row>
    <row r="1087" spans="1:39" ht="15" hidden="1" customHeight="1" outlineLevel="1">
      <c r="A1087" s="532"/>
      <c r="B1087" s="294" t="s">
        <v>346</v>
      </c>
      <c r="C1087" s="291" t="s">
        <v>163</v>
      </c>
      <c r="D1087" s="295"/>
      <c r="E1087" s="295"/>
      <c r="F1087" s="295"/>
      <c r="G1087" s="295"/>
      <c r="H1087" s="295"/>
      <c r="I1087" s="295"/>
      <c r="J1087" s="295"/>
      <c r="K1087" s="295"/>
      <c r="L1087" s="295"/>
      <c r="M1087" s="295"/>
      <c r="N1087" s="468"/>
      <c r="O1087" s="295"/>
      <c r="P1087" s="295"/>
      <c r="Q1087" s="295"/>
      <c r="R1087" s="295"/>
      <c r="S1087" s="295"/>
      <c r="T1087" s="295"/>
      <c r="U1087" s="295"/>
      <c r="V1087" s="295"/>
      <c r="W1087" s="295"/>
      <c r="X1087" s="295"/>
      <c r="Y1087" s="411">
        <f>Y1086</f>
        <v>0</v>
      </c>
      <c r="Z1087" s="411">
        <f t="shared" ref="Z1087" si="3316">Z1086</f>
        <v>0</v>
      </c>
      <c r="AA1087" s="411">
        <f t="shared" ref="AA1087" si="3317">AA1086</f>
        <v>0</v>
      </c>
      <c r="AB1087" s="411">
        <f t="shared" ref="AB1087" si="3318">AB1086</f>
        <v>0</v>
      </c>
      <c r="AC1087" s="411">
        <f t="shared" ref="AC1087" si="3319">AC1086</f>
        <v>0</v>
      </c>
      <c r="AD1087" s="411">
        <f t="shared" ref="AD1087" si="3320">AD1086</f>
        <v>0</v>
      </c>
      <c r="AE1087" s="411">
        <f t="shared" ref="AE1087" si="3321">AE1086</f>
        <v>0</v>
      </c>
      <c r="AF1087" s="411">
        <f t="shared" ref="AF1087" si="3322">AF1086</f>
        <v>0</v>
      </c>
      <c r="AG1087" s="411">
        <f t="shared" ref="AG1087" si="3323">AG1086</f>
        <v>0</v>
      </c>
      <c r="AH1087" s="411">
        <f t="shared" ref="AH1087" si="3324">AH1086</f>
        <v>0</v>
      </c>
      <c r="AI1087" s="411">
        <f t="shared" ref="AI1087" si="3325">AI1086</f>
        <v>0</v>
      </c>
      <c r="AJ1087" s="411">
        <f t="shared" ref="AJ1087" si="3326">AJ1086</f>
        <v>0</v>
      </c>
      <c r="AK1087" s="411">
        <f t="shared" ref="AK1087" si="3327">AK1086</f>
        <v>0</v>
      </c>
      <c r="AL1087" s="411">
        <f t="shared" ref="AL1087" si="3328">AL1086</f>
        <v>0</v>
      </c>
      <c r="AM1087" s="306"/>
    </row>
    <row r="1088" spans="1:39" ht="15" hidden="1" customHeight="1" outlineLevel="1">
      <c r="A1088" s="532"/>
      <c r="B1088" s="428"/>
      <c r="C1088" s="291"/>
      <c r="D1088" s="291"/>
      <c r="E1088" s="291"/>
      <c r="F1088" s="291"/>
      <c r="G1088" s="291"/>
      <c r="H1088" s="291"/>
      <c r="I1088" s="291"/>
      <c r="J1088" s="291"/>
      <c r="K1088" s="291"/>
      <c r="L1088" s="291"/>
      <c r="M1088" s="291"/>
      <c r="N1088" s="291"/>
      <c r="O1088" s="291"/>
      <c r="P1088" s="291"/>
      <c r="Q1088" s="291"/>
      <c r="R1088" s="291"/>
      <c r="S1088" s="291"/>
      <c r="T1088" s="291"/>
      <c r="U1088" s="291"/>
      <c r="V1088" s="291"/>
      <c r="W1088" s="291"/>
      <c r="X1088" s="291"/>
      <c r="Y1088" s="412"/>
      <c r="Z1088" s="425"/>
      <c r="AA1088" s="425"/>
      <c r="AB1088" s="425"/>
      <c r="AC1088" s="425"/>
      <c r="AD1088" s="425"/>
      <c r="AE1088" s="425"/>
      <c r="AF1088" s="425"/>
      <c r="AG1088" s="425"/>
      <c r="AH1088" s="425"/>
      <c r="AI1088" s="425"/>
      <c r="AJ1088" s="425"/>
      <c r="AK1088" s="425"/>
      <c r="AL1088" s="425"/>
      <c r="AM1088" s="306"/>
    </row>
    <row r="1089" spans="1:39" ht="15" hidden="1" customHeight="1" outlineLevel="1">
      <c r="A1089" s="532">
        <v>43</v>
      </c>
      <c r="B1089" s="428" t="s">
        <v>135</v>
      </c>
      <c r="C1089" s="291" t="s">
        <v>25</v>
      </c>
      <c r="D1089" s="295"/>
      <c r="E1089" s="295"/>
      <c r="F1089" s="295"/>
      <c r="G1089" s="295"/>
      <c r="H1089" s="295"/>
      <c r="I1089" s="295"/>
      <c r="J1089" s="295"/>
      <c r="K1089" s="295"/>
      <c r="L1089" s="295"/>
      <c r="M1089" s="295"/>
      <c r="N1089" s="295">
        <v>12</v>
      </c>
      <c r="O1089" s="295"/>
      <c r="P1089" s="295"/>
      <c r="Q1089" s="295"/>
      <c r="R1089" s="295"/>
      <c r="S1089" s="295"/>
      <c r="T1089" s="295"/>
      <c r="U1089" s="295"/>
      <c r="V1089" s="295"/>
      <c r="W1089" s="295"/>
      <c r="X1089" s="295"/>
      <c r="Y1089" s="426"/>
      <c r="Z1089" s="415"/>
      <c r="AA1089" s="415"/>
      <c r="AB1089" s="415"/>
      <c r="AC1089" s="415"/>
      <c r="AD1089" s="415"/>
      <c r="AE1089" s="415"/>
      <c r="AF1089" s="415"/>
      <c r="AG1089" s="415"/>
      <c r="AH1089" s="415"/>
      <c r="AI1089" s="415"/>
      <c r="AJ1089" s="415"/>
      <c r="AK1089" s="415"/>
      <c r="AL1089" s="415"/>
      <c r="AM1089" s="296">
        <f>SUM(Y1089:AL1089)</f>
        <v>0</v>
      </c>
    </row>
    <row r="1090" spans="1:39" ht="15" hidden="1" customHeight="1" outlineLevel="1">
      <c r="A1090" s="532"/>
      <c r="B1090" s="294" t="s">
        <v>346</v>
      </c>
      <c r="C1090" s="291" t="s">
        <v>163</v>
      </c>
      <c r="D1090" s="295"/>
      <c r="E1090" s="295"/>
      <c r="F1090" s="295"/>
      <c r="G1090" s="295"/>
      <c r="H1090" s="295"/>
      <c r="I1090" s="295"/>
      <c r="J1090" s="295"/>
      <c r="K1090" s="295"/>
      <c r="L1090" s="295"/>
      <c r="M1090" s="295"/>
      <c r="N1090" s="295">
        <f>N1089</f>
        <v>12</v>
      </c>
      <c r="O1090" s="295"/>
      <c r="P1090" s="295"/>
      <c r="Q1090" s="295"/>
      <c r="R1090" s="295"/>
      <c r="S1090" s="295"/>
      <c r="T1090" s="295"/>
      <c r="U1090" s="295"/>
      <c r="V1090" s="295"/>
      <c r="W1090" s="295"/>
      <c r="X1090" s="295"/>
      <c r="Y1090" s="411">
        <f>Y1089</f>
        <v>0</v>
      </c>
      <c r="Z1090" s="411">
        <f t="shared" ref="Z1090" si="3329">Z1089</f>
        <v>0</v>
      </c>
      <c r="AA1090" s="411">
        <f t="shared" ref="AA1090" si="3330">AA1089</f>
        <v>0</v>
      </c>
      <c r="AB1090" s="411">
        <f t="shared" ref="AB1090" si="3331">AB1089</f>
        <v>0</v>
      </c>
      <c r="AC1090" s="411">
        <f t="shared" ref="AC1090" si="3332">AC1089</f>
        <v>0</v>
      </c>
      <c r="AD1090" s="411">
        <f t="shared" ref="AD1090" si="3333">AD1089</f>
        <v>0</v>
      </c>
      <c r="AE1090" s="411">
        <f t="shared" ref="AE1090" si="3334">AE1089</f>
        <v>0</v>
      </c>
      <c r="AF1090" s="411">
        <f t="shared" ref="AF1090" si="3335">AF1089</f>
        <v>0</v>
      </c>
      <c r="AG1090" s="411">
        <f t="shared" ref="AG1090" si="3336">AG1089</f>
        <v>0</v>
      </c>
      <c r="AH1090" s="411">
        <f t="shared" ref="AH1090" si="3337">AH1089</f>
        <v>0</v>
      </c>
      <c r="AI1090" s="411">
        <f t="shared" ref="AI1090" si="3338">AI1089</f>
        <v>0</v>
      </c>
      <c r="AJ1090" s="411">
        <f t="shared" ref="AJ1090" si="3339">AJ1089</f>
        <v>0</v>
      </c>
      <c r="AK1090" s="411">
        <f t="shared" ref="AK1090" si="3340">AK1089</f>
        <v>0</v>
      </c>
      <c r="AL1090" s="411">
        <f t="shared" ref="AL1090" si="3341">AL1089</f>
        <v>0</v>
      </c>
      <c r="AM1090" s="306"/>
    </row>
    <row r="1091" spans="1:39" ht="15" hidden="1" customHeight="1" outlineLevel="1">
      <c r="A1091" s="532"/>
      <c r="B1091" s="428"/>
      <c r="C1091" s="291"/>
      <c r="D1091" s="291"/>
      <c r="E1091" s="291"/>
      <c r="F1091" s="291"/>
      <c r="G1091" s="291"/>
      <c r="H1091" s="291"/>
      <c r="I1091" s="291"/>
      <c r="J1091" s="291"/>
      <c r="K1091" s="291"/>
      <c r="L1091" s="291"/>
      <c r="M1091" s="291"/>
      <c r="N1091" s="291"/>
      <c r="O1091" s="291"/>
      <c r="P1091" s="291"/>
      <c r="Q1091" s="291"/>
      <c r="R1091" s="291"/>
      <c r="S1091" s="291"/>
      <c r="T1091" s="291"/>
      <c r="U1091" s="291"/>
      <c r="V1091" s="291"/>
      <c r="W1091" s="291"/>
      <c r="X1091" s="291"/>
      <c r="Y1091" s="412"/>
      <c r="Z1091" s="425"/>
      <c r="AA1091" s="425"/>
      <c r="AB1091" s="425"/>
      <c r="AC1091" s="425"/>
      <c r="AD1091" s="425"/>
      <c r="AE1091" s="425"/>
      <c r="AF1091" s="425"/>
      <c r="AG1091" s="425"/>
      <c r="AH1091" s="425"/>
      <c r="AI1091" s="425"/>
      <c r="AJ1091" s="425"/>
      <c r="AK1091" s="425"/>
      <c r="AL1091" s="425"/>
      <c r="AM1091" s="306"/>
    </row>
    <row r="1092" spans="1:39" ht="28.5" hidden="1" customHeight="1" outlineLevel="1">
      <c r="A1092" s="532">
        <v>44</v>
      </c>
      <c r="B1092" s="428" t="s">
        <v>136</v>
      </c>
      <c r="C1092" s="291" t="s">
        <v>25</v>
      </c>
      <c r="D1092" s="295"/>
      <c r="E1092" s="295"/>
      <c r="F1092" s="295"/>
      <c r="G1092" s="295"/>
      <c r="H1092" s="295"/>
      <c r="I1092" s="295"/>
      <c r="J1092" s="295"/>
      <c r="K1092" s="295"/>
      <c r="L1092" s="295"/>
      <c r="M1092" s="295"/>
      <c r="N1092" s="295">
        <v>12</v>
      </c>
      <c r="O1092" s="295"/>
      <c r="P1092" s="295"/>
      <c r="Q1092" s="295"/>
      <c r="R1092" s="295"/>
      <c r="S1092" s="295"/>
      <c r="T1092" s="295"/>
      <c r="U1092" s="295"/>
      <c r="V1092" s="295"/>
      <c r="W1092" s="295"/>
      <c r="X1092" s="295"/>
      <c r="Y1092" s="426"/>
      <c r="Z1092" s="415"/>
      <c r="AA1092" s="415"/>
      <c r="AB1092" s="415"/>
      <c r="AC1092" s="415"/>
      <c r="AD1092" s="415"/>
      <c r="AE1092" s="415"/>
      <c r="AF1092" s="415"/>
      <c r="AG1092" s="415"/>
      <c r="AH1092" s="415"/>
      <c r="AI1092" s="415"/>
      <c r="AJ1092" s="415"/>
      <c r="AK1092" s="415"/>
      <c r="AL1092" s="415"/>
      <c r="AM1092" s="296">
        <f>SUM(Y1092:AL1092)</f>
        <v>0</v>
      </c>
    </row>
    <row r="1093" spans="1:39" ht="15" hidden="1" customHeight="1" outlineLevel="1">
      <c r="A1093" s="532"/>
      <c r="B1093" s="294" t="s">
        <v>346</v>
      </c>
      <c r="C1093" s="291" t="s">
        <v>163</v>
      </c>
      <c r="D1093" s="295"/>
      <c r="E1093" s="295"/>
      <c r="F1093" s="295"/>
      <c r="G1093" s="295"/>
      <c r="H1093" s="295"/>
      <c r="I1093" s="295"/>
      <c r="J1093" s="295"/>
      <c r="K1093" s="295"/>
      <c r="L1093" s="295"/>
      <c r="M1093" s="295"/>
      <c r="N1093" s="295">
        <f>N1092</f>
        <v>12</v>
      </c>
      <c r="O1093" s="295"/>
      <c r="P1093" s="295"/>
      <c r="Q1093" s="295"/>
      <c r="R1093" s="295"/>
      <c r="S1093" s="295"/>
      <c r="T1093" s="295"/>
      <c r="U1093" s="295"/>
      <c r="V1093" s="295"/>
      <c r="W1093" s="295"/>
      <c r="X1093" s="295"/>
      <c r="Y1093" s="411">
        <f>Y1092</f>
        <v>0</v>
      </c>
      <c r="Z1093" s="411">
        <f t="shared" ref="Z1093" si="3342">Z1092</f>
        <v>0</v>
      </c>
      <c r="AA1093" s="411">
        <f t="shared" ref="AA1093" si="3343">AA1092</f>
        <v>0</v>
      </c>
      <c r="AB1093" s="411">
        <f t="shared" ref="AB1093" si="3344">AB1092</f>
        <v>0</v>
      </c>
      <c r="AC1093" s="411">
        <f t="shared" ref="AC1093" si="3345">AC1092</f>
        <v>0</v>
      </c>
      <c r="AD1093" s="411">
        <f t="shared" ref="AD1093" si="3346">AD1092</f>
        <v>0</v>
      </c>
      <c r="AE1093" s="411">
        <f t="shared" ref="AE1093" si="3347">AE1092</f>
        <v>0</v>
      </c>
      <c r="AF1093" s="411">
        <f t="shared" ref="AF1093" si="3348">AF1092</f>
        <v>0</v>
      </c>
      <c r="AG1093" s="411">
        <f t="shared" ref="AG1093" si="3349">AG1092</f>
        <v>0</v>
      </c>
      <c r="AH1093" s="411">
        <f t="shared" ref="AH1093" si="3350">AH1092</f>
        <v>0</v>
      </c>
      <c r="AI1093" s="411">
        <f t="shared" ref="AI1093" si="3351">AI1092</f>
        <v>0</v>
      </c>
      <c r="AJ1093" s="411">
        <f t="shared" ref="AJ1093" si="3352">AJ1092</f>
        <v>0</v>
      </c>
      <c r="AK1093" s="411">
        <f t="shared" ref="AK1093" si="3353">AK1092</f>
        <v>0</v>
      </c>
      <c r="AL1093" s="411">
        <f t="shared" ref="AL1093" si="3354">AL1092</f>
        <v>0</v>
      </c>
      <c r="AM1093" s="306"/>
    </row>
    <row r="1094" spans="1:39" ht="15" hidden="1" customHeight="1" outlineLevel="1">
      <c r="A1094" s="532"/>
      <c r="B1094" s="428"/>
      <c r="C1094" s="291"/>
      <c r="D1094" s="291"/>
      <c r="E1094" s="291"/>
      <c r="F1094" s="291"/>
      <c r="G1094" s="291"/>
      <c r="H1094" s="291"/>
      <c r="I1094" s="291"/>
      <c r="J1094" s="291"/>
      <c r="K1094" s="291"/>
      <c r="L1094" s="291"/>
      <c r="M1094" s="291"/>
      <c r="N1094" s="291"/>
      <c r="O1094" s="291"/>
      <c r="P1094" s="291"/>
      <c r="Q1094" s="291"/>
      <c r="R1094" s="291"/>
      <c r="S1094" s="291"/>
      <c r="T1094" s="291"/>
      <c r="U1094" s="291"/>
      <c r="V1094" s="291"/>
      <c r="W1094" s="291"/>
      <c r="X1094" s="291"/>
      <c r="Y1094" s="412"/>
      <c r="Z1094" s="425"/>
      <c r="AA1094" s="425"/>
      <c r="AB1094" s="425"/>
      <c r="AC1094" s="425"/>
      <c r="AD1094" s="425"/>
      <c r="AE1094" s="425"/>
      <c r="AF1094" s="425"/>
      <c r="AG1094" s="425"/>
      <c r="AH1094" s="425"/>
      <c r="AI1094" s="425"/>
      <c r="AJ1094" s="425"/>
      <c r="AK1094" s="425"/>
      <c r="AL1094" s="425"/>
      <c r="AM1094" s="306"/>
    </row>
    <row r="1095" spans="1:39" ht="32.450000000000003" hidden="1" customHeight="1" outlineLevel="1">
      <c r="A1095" s="532">
        <v>45</v>
      </c>
      <c r="B1095" s="428" t="s">
        <v>137</v>
      </c>
      <c r="C1095" s="291" t="s">
        <v>25</v>
      </c>
      <c r="D1095" s="295"/>
      <c r="E1095" s="295"/>
      <c r="F1095" s="295"/>
      <c r="G1095" s="295"/>
      <c r="H1095" s="295"/>
      <c r="I1095" s="295"/>
      <c r="J1095" s="295"/>
      <c r="K1095" s="295"/>
      <c r="L1095" s="295"/>
      <c r="M1095" s="295"/>
      <c r="N1095" s="295">
        <v>12</v>
      </c>
      <c r="O1095" s="295"/>
      <c r="P1095" s="295"/>
      <c r="Q1095" s="295"/>
      <c r="R1095" s="295"/>
      <c r="S1095" s="295"/>
      <c r="T1095" s="295"/>
      <c r="U1095" s="295"/>
      <c r="V1095" s="295"/>
      <c r="W1095" s="295"/>
      <c r="X1095" s="295"/>
      <c r="Y1095" s="426"/>
      <c r="Z1095" s="415"/>
      <c r="AA1095" s="415"/>
      <c r="AB1095" s="415"/>
      <c r="AC1095" s="415"/>
      <c r="AD1095" s="415"/>
      <c r="AE1095" s="415"/>
      <c r="AF1095" s="415"/>
      <c r="AG1095" s="415"/>
      <c r="AH1095" s="415"/>
      <c r="AI1095" s="415"/>
      <c r="AJ1095" s="415"/>
      <c r="AK1095" s="415"/>
      <c r="AL1095" s="415"/>
      <c r="AM1095" s="296">
        <f>SUM(Y1095:AL1095)</f>
        <v>0</v>
      </c>
    </row>
    <row r="1096" spans="1:39" ht="15" hidden="1" customHeight="1" outlineLevel="1">
      <c r="A1096" s="532"/>
      <c r="B1096" s="294" t="s">
        <v>346</v>
      </c>
      <c r="C1096" s="291" t="s">
        <v>163</v>
      </c>
      <c r="D1096" s="295"/>
      <c r="E1096" s="295"/>
      <c r="F1096" s="295"/>
      <c r="G1096" s="295"/>
      <c r="H1096" s="295"/>
      <c r="I1096" s="295"/>
      <c r="J1096" s="295"/>
      <c r="K1096" s="295"/>
      <c r="L1096" s="295"/>
      <c r="M1096" s="295"/>
      <c r="N1096" s="295">
        <f>N1095</f>
        <v>12</v>
      </c>
      <c r="O1096" s="295"/>
      <c r="P1096" s="295"/>
      <c r="Q1096" s="295"/>
      <c r="R1096" s="295"/>
      <c r="S1096" s="295"/>
      <c r="T1096" s="295"/>
      <c r="U1096" s="295"/>
      <c r="V1096" s="295"/>
      <c r="W1096" s="295"/>
      <c r="X1096" s="295"/>
      <c r="Y1096" s="411">
        <f>Y1095</f>
        <v>0</v>
      </c>
      <c r="Z1096" s="411">
        <f t="shared" ref="Z1096" si="3355">Z1095</f>
        <v>0</v>
      </c>
      <c r="AA1096" s="411">
        <f t="shared" ref="AA1096" si="3356">AA1095</f>
        <v>0</v>
      </c>
      <c r="AB1096" s="411">
        <f t="shared" ref="AB1096" si="3357">AB1095</f>
        <v>0</v>
      </c>
      <c r="AC1096" s="411">
        <f t="shared" ref="AC1096" si="3358">AC1095</f>
        <v>0</v>
      </c>
      <c r="AD1096" s="411">
        <f t="shared" ref="AD1096" si="3359">AD1095</f>
        <v>0</v>
      </c>
      <c r="AE1096" s="411">
        <f t="shared" ref="AE1096" si="3360">AE1095</f>
        <v>0</v>
      </c>
      <c r="AF1096" s="411">
        <f t="shared" ref="AF1096" si="3361">AF1095</f>
        <v>0</v>
      </c>
      <c r="AG1096" s="411">
        <f t="shared" ref="AG1096" si="3362">AG1095</f>
        <v>0</v>
      </c>
      <c r="AH1096" s="411">
        <f t="shared" ref="AH1096" si="3363">AH1095</f>
        <v>0</v>
      </c>
      <c r="AI1096" s="411">
        <f t="shared" ref="AI1096" si="3364">AI1095</f>
        <v>0</v>
      </c>
      <c r="AJ1096" s="411">
        <f t="shared" ref="AJ1096" si="3365">AJ1095</f>
        <v>0</v>
      </c>
      <c r="AK1096" s="411">
        <f t="shared" ref="AK1096" si="3366">AK1095</f>
        <v>0</v>
      </c>
      <c r="AL1096" s="411">
        <f t="shared" ref="AL1096" si="3367">AL1095</f>
        <v>0</v>
      </c>
      <c r="AM1096" s="306"/>
    </row>
    <row r="1097" spans="1:39" ht="15" hidden="1" customHeight="1" outlineLevel="1">
      <c r="A1097" s="532"/>
      <c r="B1097" s="428"/>
      <c r="C1097" s="291"/>
      <c r="D1097" s="291"/>
      <c r="E1097" s="291"/>
      <c r="F1097" s="291"/>
      <c r="G1097" s="291"/>
      <c r="H1097" s="291"/>
      <c r="I1097" s="291"/>
      <c r="J1097" s="291"/>
      <c r="K1097" s="291"/>
      <c r="L1097" s="291"/>
      <c r="M1097" s="291"/>
      <c r="N1097" s="291"/>
      <c r="O1097" s="291"/>
      <c r="P1097" s="291"/>
      <c r="Q1097" s="291"/>
      <c r="R1097" s="291"/>
      <c r="S1097" s="291"/>
      <c r="T1097" s="291"/>
      <c r="U1097" s="291"/>
      <c r="V1097" s="291"/>
      <c r="W1097" s="291"/>
      <c r="X1097" s="291"/>
      <c r="Y1097" s="412"/>
      <c r="Z1097" s="425"/>
      <c r="AA1097" s="425"/>
      <c r="AB1097" s="425"/>
      <c r="AC1097" s="425"/>
      <c r="AD1097" s="425"/>
      <c r="AE1097" s="425"/>
      <c r="AF1097" s="425"/>
      <c r="AG1097" s="425"/>
      <c r="AH1097" s="425"/>
      <c r="AI1097" s="425"/>
      <c r="AJ1097" s="425"/>
      <c r="AK1097" s="425"/>
      <c r="AL1097" s="425"/>
      <c r="AM1097" s="306"/>
    </row>
    <row r="1098" spans="1:39" ht="32.1" hidden="1" customHeight="1" outlineLevel="1">
      <c r="A1098" s="532">
        <v>46</v>
      </c>
      <c r="B1098" s="428" t="s">
        <v>138</v>
      </c>
      <c r="C1098" s="291" t="s">
        <v>25</v>
      </c>
      <c r="D1098" s="295"/>
      <c r="E1098" s="295"/>
      <c r="F1098" s="295"/>
      <c r="G1098" s="295"/>
      <c r="H1098" s="295"/>
      <c r="I1098" s="295"/>
      <c r="J1098" s="295"/>
      <c r="K1098" s="295"/>
      <c r="L1098" s="295"/>
      <c r="M1098" s="295"/>
      <c r="N1098" s="295">
        <v>12</v>
      </c>
      <c r="O1098" s="295"/>
      <c r="P1098" s="295"/>
      <c r="Q1098" s="295"/>
      <c r="R1098" s="295"/>
      <c r="S1098" s="295"/>
      <c r="T1098" s="295"/>
      <c r="U1098" s="295"/>
      <c r="V1098" s="295"/>
      <c r="W1098" s="295"/>
      <c r="X1098" s="295"/>
      <c r="Y1098" s="426"/>
      <c r="Z1098" s="415"/>
      <c r="AA1098" s="415"/>
      <c r="AB1098" s="415"/>
      <c r="AC1098" s="415"/>
      <c r="AD1098" s="415"/>
      <c r="AE1098" s="415"/>
      <c r="AF1098" s="415"/>
      <c r="AG1098" s="415"/>
      <c r="AH1098" s="415"/>
      <c r="AI1098" s="415"/>
      <c r="AJ1098" s="415"/>
      <c r="AK1098" s="415"/>
      <c r="AL1098" s="415"/>
      <c r="AM1098" s="296">
        <f>SUM(Y1098:AL1098)</f>
        <v>0</v>
      </c>
    </row>
    <row r="1099" spans="1:39" ht="15" hidden="1" customHeight="1" outlineLevel="1">
      <c r="A1099" s="532"/>
      <c r="B1099" s="294" t="s">
        <v>346</v>
      </c>
      <c r="C1099" s="291" t="s">
        <v>163</v>
      </c>
      <c r="D1099" s="295"/>
      <c r="E1099" s="295"/>
      <c r="F1099" s="295"/>
      <c r="G1099" s="295"/>
      <c r="H1099" s="295"/>
      <c r="I1099" s="295"/>
      <c r="J1099" s="295"/>
      <c r="K1099" s="295"/>
      <c r="L1099" s="295"/>
      <c r="M1099" s="295"/>
      <c r="N1099" s="295">
        <f>N1098</f>
        <v>12</v>
      </c>
      <c r="O1099" s="295"/>
      <c r="P1099" s="295"/>
      <c r="Q1099" s="295"/>
      <c r="R1099" s="295"/>
      <c r="S1099" s="295"/>
      <c r="T1099" s="295"/>
      <c r="U1099" s="295"/>
      <c r="V1099" s="295"/>
      <c r="W1099" s="295"/>
      <c r="X1099" s="295"/>
      <c r="Y1099" s="411">
        <f>Y1098</f>
        <v>0</v>
      </c>
      <c r="Z1099" s="411">
        <f t="shared" ref="Z1099" si="3368">Z1098</f>
        <v>0</v>
      </c>
      <c r="AA1099" s="411">
        <f t="shared" ref="AA1099" si="3369">AA1098</f>
        <v>0</v>
      </c>
      <c r="AB1099" s="411">
        <f t="shared" ref="AB1099" si="3370">AB1098</f>
        <v>0</v>
      </c>
      <c r="AC1099" s="411">
        <f t="shared" ref="AC1099" si="3371">AC1098</f>
        <v>0</v>
      </c>
      <c r="AD1099" s="411">
        <f t="shared" ref="AD1099" si="3372">AD1098</f>
        <v>0</v>
      </c>
      <c r="AE1099" s="411">
        <f t="shared" ref="AE1099" si="3373">AE1098</f>
        <v>0</v>
      </c>
      <c r="AF1099" s="411">
        <f t="shared" ref="AF1099" si="3374">AF1098</f>
        <v>0</v>
      </c>
      <c r="AG1099" s="411">
        <f t="shared" ref="AG1099" si="3375">AG1098</f>
        <v>0</v>
      </c>
      <c r="AH1099" s="411">
        <f t="shared" ref="AH1099" si="3376">AH1098</f>
        <v>0</v>
      </c>
      <c r="AI1099" s="411">
        <f t="shared" ref="AI1099" si="3377">AI1098</f>
        <v>0</v>
      </c>
      <c r="AJ1099" s="411">
        <f t="shared" ref="AJ1099" si="3378">AJ1098</f>
        <v>0</v>
      </c>
      <c r="AK1099" s="411">
        <f t="shared" ref="AK1099" si="3379">AK1098</f>
        <v>0</v>
      </c>
      <c r="AL1099" s="411">
        <f t="shared" ref="AL1099" si="3380">AL1098</f>
        <v>0</v>
      </c>
      <c r="AM1099" s="306"/>
    </row>
    <row r="1100" spans="1:39" ht="15" hidden="1" customHeight="1" outlineLevel="1">
      <c r="A1100" s="532"/>
      <c r="B1100" s="428"/>
      <c r="C1100" s="291"/>
      <c r="D1100" s="291"/>
      <c r="E1100" s="291"/>
      <c r="F1100" s="291"/>
      <c r="G1100" s="291"/>
      <c r="H1100" s="291"/>
      <c r="I1100" s="291"/>
      <c r="J1100" s="291"/>
      <c r="K1100" s="291"/>
      <c r="L1100" s="291"/>
      <c r="M1100" s="291"/>
      <c r="N1100" s="291"/>
      <c r="O1100" s="291"/>
      <c r="P1100" s="291"/>
      <c r="Q1100" s="291"/>
      <c r="R1100" s="291"/>
      <c r="S1100" s="291"/>
      <c r="T1100" s="291"/>
      <c r="U1100" s="291"/>
      <c r="V1100" s="291"/>
      <c r="W1100" s="291"/>
      <c r="X1100" s="291"/>
      <c r="Y1100" s="412"/>
      <c r="Z1100" s="425"/>
      <c r="AA1100" s="425"/>
      <c r="AB1100" s="425"/>
      <c r="AC1100" s="425"/>
      <c r="AD1100" s="425"/>
      <c r="AE1100" s="425"/>
      <c r="AF1100" s="425"/>
      <c r="AG1100" s="425"/>
      <c r="AH1100" s="425"/>
      <c r="AI1100" s="425"/>
      <c r="AJ1100" s="425"/>
      <c r="AK1100" s="425"/>
      <c r="AL1100" s="425"/>
      <c r="AM1100" s="306"/>
    </row>
    <row r="1101" spans="1:39" ht="35.450000000000003" hidden="1" customHeight="1" outlineLevel="1">
      <c r="A1101" s="532">
        <v>47</v>
      </c>
      <c r="B1101" s="428" t="s">
        <v>139</v>
      </c>
      <c r="C1101" s="291" t="s">
        <v>25</v>
      </c>
      <c r="D1101" s="295"/>
      <c r="E1101" s="295"/>
      <c r="F1101" s="295"/>
      <c r="G1101" s="295"/>
      <c r="H1101" s="295"/>
      <c r="I1101" s="295"/>
      <c r="J1101" s="295"/>
      <c r="K1101" s="295"/>
      <c r="L1101" s="295"/>
      <c r="M1101" s="295"/>
      <c r="N1101" s="295">
        <v>12</v>
      </c>
      <c r="O1101" s="295"/>
      <c r="P1101" s="295"/>
      <c r="Q1101" s="295"/>
      <c r="R1101" s="295"/>
      <c r="S1101" s="295"/>
      <c r="T1101" s="295"/>
      <c r="U1101" s="295"/>
      <c r="V1101" s="295"/>
      <c r="W1101" s="295"/>
      <c r="X1101" s="295"/>
      <c r="Y1101" s="426"/>
      <c r="Z1101" s="415"/>
      <c r="AA1101" s="415"/>
      <c r="AB1101" s="415"/>
      <c r="AC1101" s="415"/>
      <c r="AD1101" s="415"/>
      <c r="AE1101" s="415"/>
      <c r="AF1101" s="415"/>
      <c r="AG1101" s="415"/>
      <c r="AH1101" s="415"/>
      <c r="AI1101" s="415"/>
      <c r="AJ1101" s="415"/>
      <c r="AK1101" s="415"/>
      <c r="AL1101" s="415"/>
      <c r="AM1101" s="296">
        <f>SUM(Y1101:AL1101)</f>
        <v>0</v>
      </c>
    </row>
    <row r="1102" spans="1:39" ht="15" hidden="1" customHeight="1" outlineLevel="1">
      <c r="A1102" s="532"/>
      <c r="B1102" s="294" t="s">
        <v>346</v>
      </c>
      <c r="C1102" s="291" t="s">
        <v>163</v>
      </c>
      <c r="D1102" s="295"/>
      <c r="E1102" s="295"/>
      <c r="F1102" s="295"/>
      <c r="G1102" s="295"/>
      <c r="H1102" s="295"/>
      <c r="I1102" s="295"/>
      <c r="J1102" s="295"/>
      <c r="K1102" s="295"/>
      <c r="L1102" s="295"/>
      <c r="M1102" s="295"/>
      <c r="N1102" s="295">
        <f>N1101</f>
        <v>12</v>
      </c>
      <c r="O1102" s="295"/>
      <c r="P1102" s="295"/>
      <c r="Q1102" s="295"/>
      <c r="R1102" s="295"/>
      <c r="S1102" s="295"/>
      <c r="T1102" s="295"/>
      <c r="U1102" s="295"/>
      <c r="V1102" s="295"/>
      <c r="W1102" s="295"/>
      <c r="X1102" s="295"/>
      <c r="Y1102" s="411">
        <f>Y1101</f>
        <v>0</v>
      </c>
      <c r="Z1102" s="411">
        <f t="shared" ref="Z1102" si="3381">Z1101</f>
        <v>0</v>
      </c>
      <c r="AA1102" s="411">
        <f t="shared" ref="AA1102" si="3382">AA1101</f>
        <v>0</v>
      </c>
      <c r="AB1102" s="411">
        <f t="shared" ref="AB1102" si="3383">AB1101</f>
        <v>0</v>
      </c>
      <c r="AC1102" s="411">
        <f t="shared" ref="AC1102" si="3384">AC1101</f>
        <v>0</v>
      </c>
      <c r="AD1102" s="411">
        <f t="shared" ref="AD1102" si="3385">AD1101</f>
        <v>0</v>
      </c>
      <c r="AE1102" s="411">
        <f t="shared" ref="AE1102" si="3386">AE1101</f>
        <v>0</v>
      </c>
      <c r="AF1102" s="411">
        <f t="shared" ref="AF1102" si="3387">AF1101</f>
        <v>0</v>
      </c>
      <c r="AG1102" s="411">
        <f t="shared" ref="AG1102" si="3388">AG1101</f>
        <v>0</v>
      </c>
      <c r="AH1102" s="411">
        <f t="shared" ref="AH1102" si="3389">AH1101</f>
        <v>0</v>
      </c>
      <c r="AI1102" s="411">
        <f t="shared" ref="AI1102" si="3390">AI1101</f>
        <v>0</v>
      </c>
      <c r="AJ1102" s="411">
        <f t="shared" ref="AJ1102" si="3391">AJ1101</f>
        <v>0</v>
      </c>
      <c r="AK1102" s="411">
        <f t="shared" ref="AK1102" si="3392">AK1101</f>
        <v>0</v>
      </c>
      <c r="AL1102" s="411">
        <f t="shared" ref="AL1102" si="3393">AL1101</f>
        <v>0</v>
      </c>
      <c r="AM1102" s="306"/>
    </row>
    <row r="1103" spans="1:39" ht="15" hidden="1" customHeight="1" outlineLevel="1">
      <c r="A1103" s="532"/>
      <c r="B1103" s="428"/>
      <c r="C1103" s="291"/>
      <c r="D1103" s="291"/>
      <c r="E1103" s="291"/>
      <c r="F1103" s="291"/>
      <c r="G1103" s="291"/>
      <c r="H1103" s="291"/>
      <c r="I1103" s="291"/>
      <c r="J1103" s="291"/>
      <c r="K1103" s="291"/>
      <c r="L1103" s="291"/>
      <c r="M1103" s="291"/>
      <c r="N1103" s="291"/>
      <c r="O1103" s="291"/>
      <c r="P1103" s="291"/>
      <c r="Q1103" s="291"/>
      <c r="R1103" s="291"/>
      <c r="S1103" s="291"/>
      <c r="T1103" s="291"/>
      <c r="U1103" s="291"/>
      <c r="V1103" s="291"/>
      <c r="W1103" s="291"/>
      <c r="X1103" s="291"/>
      <c r="Y1103" s="412"/>
      <c r="Z1103" s="425"/>
      <c r="AA1103" s="425"/>
      <c r="AB1103" s="425"/>
      <c r="AC1103" s="425"/>
      <c r="AD1103" s="425"/>
      <c r="AE1103" s="425"/>
      <c r="AF1103" s="425"/>
      <c r="AG1103" s="425"/>
      <c r="AH1103" s="425"/>
      <c r="AI1103" s="425"/>
      <c r="AJ1103" s="425"/>
      <c r="AK1103" s="425"/>
      <c r="AL1103" s="425"/>
      <c r="AM1103" s="306"/>
    </row>
    <row r="1104" spans="1:39" ht="39.75" hidden="1" customHeight="1" outlineLevel="1">
      <c r="A1104" s="532">
        <v>48</v>
      </c>
      <c r="B1104" s="428" t="s">
        <v>140</v>
      </c>
      <c r="C1104" s="291" t="s">
        <v>25</v>
      </c>
      <c r="D1104" s="295"/>
      <c r="E1104" s="295"/>
      <c r="F1104" s="295"/>
      <c r="G1104" s="295"/>
      <c r="H1104" s="295"/>
      <c r="I1104" s="295"/>
      <c r="J1104" s="295"/>
      <c r="K1104" s="295"/>
      <c r="L1104" s="295"/>
      <c r="M1104" s="295"/>
      <c r="N1104" s="295">
        <v>12</v>
      </c>
      <c r="O1104" s="295"/>
      <c r="P1104" s="295"/>
      <c r="Q1104" s="295"/>
      <c r="R1104" s="295"/>
      <c r="S1104" s="295"/>
      <c r="T1104" s="295"/>
      <c r="U1104" s="295"/>
      <c r="V1104" s="295"/>
      <c r="W1104" s="295"/>
      <c r="X1104" s="295"/>
      <c r="Y1104" s="426"/>
      <c r="Z1104" s="415"/>
      <c r="AA1104" s="415"/>
      <c r="AB1104" s="415"/>
      <c r="AC1104" s="415"/>
      <c r="AD1104" s="415"/>
      <c r="AE1104" s="415"/>
      <c r="AF1104" s="415"/>
      <c r="AG1104" s="415"/>
      <c r="AH1104" s="415"/>
      <c r="AI1104" s="415"/>
      <c r="AJ1104" s="415"/>
      <c r="AK1104" s="415"/>
      <c r="AL1104" s="415"/>
      <c r="AM1104" s="296">
        <f>SUM(Y1104:AL1104)</f>
        <v>0</v>
      </c>
    </row>
    <row r="1105" spans="1:39" ht="15" hidden="1" customHeight="1" outlineLevel="1">
      <c r="A1105" s="532"/>
      <c r="B1105" s="294" t="s">
        <v>346</v>
      </c>
      <c r="C1105" s="291" t="s">
        <v>163</v>
      </c>
      <c r="D1105" s="295"/>
      <c r="E1105" s="295"/>
      <c r="F1105" s="295"/>
      <c r="G1105" s="295"/>
      <c r="H1105" s="295"/>
      <c r="I1105" s="295"/>
      <c r="J1105" s="295"/>
      <c r="K1105" s="295"/>
      <c r="L1105" s="295"/>
      <c r="M1105" s="295"/>
      <c r="N1105" s="295">
        <f>N1104</f>
        <v>12</v>
      </c>
      <c r="O1105" s="295"/>
      <c r="P1105" s="295"/>
      <c r="Q1105" s="295"/>
      <c r="R1105" s="295"/>
      <c r="S1105" s="295"/>
      <c r="T1105" s="295"/>
      <c r="U1105" s="295"/>
      <c r="V1105" s="295"/>
      <c r="W1105" s="295"/>
      <c r="X1105" s="295"/>
      <c r="Y1105" s="411">
        <f>Y1104</f>
        <v>0</v>
      </c>
      <c r="Z1105" s="411">
        <f t="shared" ref="Z1105" si="3394">Z1104</f>
        <v>0</v>
      </c>
      <c r="AA1105" s="411">
        <f t="shared" ref="AA1105" si="3395">AA1104</f>
        <v>0</v>
      </c>
      <c r="AB1105" s="411">
        <f t="shared" ref="AB1105" si="3396">AB1104</f>
        <v>0</v>
      </c>
      <c r="AC1105" s="411">
        <f t="shared" ref="AC1105" si="3397">AC1104</f>
        <v>0</v>
      </c>
      <c r="AD1105" s="411">
        <f t="shared" ref="AD1105" si="3398">AD1104</f>
        <v>0</v>
      </c>
      <c r="AE1105" s="411">
        <f t="shared" ref="AE1105" si="3399">AE1104</f>
        <v>0</v>
      </c>
      <c r="AF1105" s="411">
        <f t="shared" ref="AF1105" si="3400">AF1104</f>
        <v>0</v>
      </c>
      <c r="AG1105" s="411">
        <f t="shared" ref="AG1105" si="3401">AG1104</f>
        <v>0</v>
      </c>
      <c r="AH1105" s="411">
        <f t="shared" ref="AH1105" si="3402">AH1104</f>
        <v>0</v>
      </c>
      <c r="AI1105" s="411">
        <f t="shared" ref="AI1105" si="3403">AI1104</f>
        <v>0</v>
      </c>
      <c r="AJ1105" s="411">
        <f t="shared" ref="AJ1105" si="3404">AJ1104</f>
        <v>0</v>
      </c>
      <c r="AK1105" s="411">
        <f t="shared" ref="AK1105" si="3405">AK1104</f>
        <v>0</v>
      </c>
      <c r="AL1105" s="411">
        <f t="shared" ref="AL1105" si="3406">AL1104</f>
        <v>0</v>
      </c>
      <c r="AM1105" s="306"/>
    </row>
    <row r="1106" spans="1:39" ht="15" hidden="1" customHeight="1" outlineLevel="1">
      <c r="A1106" s="532"/>
      <c r="B1106" s="428"/>
      <c r="C1106" s="291"/>
      <c r="D1106" s="291"/>
      <c r="E1106" s="291"/>
      <c r="F1106" s="291"/>
      <c r="G1106" s="291"/>
      <c r="H1106" s="291"/>
      <c r="I1106" s="291"/>
      <c r="J1106" s="291"/>
      <c r="K1106" s="291"/>
      <c r="L1106" s="291"/>
      <c r="M1106" s="291"/>
      <c r="N1106" s="291"/>
      <c r="O1106" s="291"/>
      <c r="P1106" s="291"/>
      <c r="Q1106" s="291"/>
      <c r="R1106" s="291"/>
      <c r="S1106" s="291"/>
      <c r="T1106" s="291"/>
      <c r="U1106" s="291"/>
      <c r="V1106" s="291"/>
      <c r="W1106" s="291"/>
      <c r="X1106" s="291"/>
      <c r="Y1106" s="412"/>
      <c r="Z1106" s="425"/>
      <c r="AA1106" s="425"/>
      <c r="AB1106" s="425"/>
      <c r="AC1106" s="425"/>
      <c r="AD1106" s="425"/>
      <c r="AE1106" s="425"/>
      <c r="AF1106" s="425"/>
      <c r="AG1106" s="425"/>
      <c r="AH1106" s="425"/>
      <c r="AI1106" s="425"/>
      <c r="AJ1106" s="425"/>
      <c r="AK1106" s="425"/>
      <c r="AL1106" s="425"/>
      <c r="AM1106" s="306"/>
    </row>
    <row r="1107" spans="1:39" ht="33" hidden="1" customHeight="1" outlineLevel="1">
      <c r="A1107" s="532">
        <v>49</v>
      </c>
      <c r="B1107" s="428" t="s">
        <v>141</v>
      </c>
      <c r="C1107" s="291" t="s">
        <v>25</v>
      </c>
      <c r="D1107" s="295"/>
      <c r="E1107" s="295"/>
      <c r="F1107" s="295"/>
      <c r="G1107" s="295"/>
      <c r="H1107" s="295"/>
      <c r="I1107" s="295"/>
      <c r="J1107" s="295"/>
      <c r="K1107" s="295"/>
      <c r="L1107" s="295"/>
      <c r="M1107" s="295"/>
      <c r="N1107" s="295">
        <v>12</v>
      </c>
      <c r="O1107" s="295"/>
      <c r="P1107" s="295"/>
      <c r="Q1107" s="295"/>
      <c r="R1107" s="295"/>
      <c r="S1107" s="295"/>
      <c r="T1107" s="295"/>
      <c r="U1107" s="295"/>
      <c r="V1107" s="295"/>
      <c r="W1107" s="295"/>
      <c r="X1107" s="295"/>
      <c r="Y1107" s="426"/>
      <c r="Z1107" s="415"/>
      <c r="AA1107" s="415"/>
      <c r="AB1107" s="415"/>
      <c r="AC1107" s="415"/>
      <c r="AD1107" s="415"/>
      <c r="AE1107" s="415"/>
      <c r="AF1107" s="415"/>
      <c r="AG1107" s="415"/>
      <c r="AH1107" s="415"/>
      <c r="AI1107" s="415"/>
      <c r="AJ1107" s="415"/>
      <c r="AK1107" s="415"/>
      <c r="AL1107" s="415"/>
      <c r="AM1107" s="296">
        <f>SUM(Y1107:AL1107)</f>
        <v>0</v>
      </c>
    </row>
    <row r="1108" spans="1:39" ht="15" hidden="1" customHeight="1" outlineLevel="1">
      <c r="A1108" s="532"/>
      <c r="B1108" s="294" t="s">
        <v>346</v>
      </c>
      <c r="C1108" s="291" t="s">
        <v>163</v>
      </c>
      <c r="D1108" s="295"/>
      <c r="E1108" s="295"/>
      <c r="F1108" s="295"/>
      <c r="G1108" s="295"/>
      <c r="H1108" s="295"/>
      <c r="I1108" s="295"/>
      <c r="J1108" s="295"/>
      <c r="K1108" s="295"/>
      <c r="L1108" s="295"/>
      <c r="M1108" s="295"/>
      <c r="N1108" s="295">
        <f>N1107</f>
        <v>12</v>
      </c>
      <c r="O1108" s="295"/>
      <c r="P1108" s="295"/>
      <c r="Q1108" s="295"/>
      <c r="R1108" s="295"/>
      <c r="S1108" s="295"/>
      <c r="T1108" s="295"/>
      <c r="U1108" s="295"/>
      <c r="V1108" s="295"/>
      <c r="W1108" s="295"/>
      <c r="X1108" s="295"/>
      <c r="Y1108" s="411">
        <f>Y1107</f>
        <v>0</v>
      </c>
      <c r="Z1108" s="411">
        <f t="shared" ref="Z1108" si="3407">Z1107</f>
        <v>0</v>
      </c>
      <c r="AA1108" s="411">
        <f t="shared" ref="AA1108" si="3408">AA1107</f>
        <v>0</v>
      </c>
      <c r="AB1108" s="411">
        <f t="shared" ref="AB1108" si="3409">AB1107</f>
        <v>0</v>
      </c>
      <c r="AC1108" s="411">
        <f t="shared" ref="AC1108" si="3410">AC1107</f>
        <v>0</v>
      </c>
      <c r="AD1108" s="411">
        <f t="shared" ref="AD1108" si="3411">AD1107</f>
        <v>0</v>
      </c>
      <c r="AE1108" s="411">
        <f t="shared" ref="AE1108" si="3412">AE1107</f>
        <v>0</v>
      </c>
      <c r="AF1108" s="411">
        <f t="shared" ref="AF1108" si="3413">AF1107</f>
        <v>0</v>
      </c>
      <c r="AG1108" s="411">
        <f t="shared" ref="AG1108" si="3414">AG1107</f>
        <v>0</v>
      </c>
      <c r="AH1108" s="411">
        <f t="shared" ref="AH1108" si="3415">AH1107</f>
        <v>0</v>
      </c>
      <c r="AI1108" s="411">
        <f t="shared" ref="AI1108" si="3416">AI1107</f>
        <v>0</v>
      </c>
      <c r="AJ1108" s="411">
        <f t="shared" ref="AJ1108" si="3417">AJ1107</f>
        <v>0</v>
      </c>
      <c r="AK1108" s="411">
        <f t="shared" ref="AK1108" si="3418">AK1107</f>
        <v>0</v>
      </c>
      <c r="AL1108" s="411">
        <f t="shared" ref="AL1108" si="3419">AL1107</f>
        <v>0</v>
      </c>
      <c r="AM1108" s="306"/>
    </row>
    <row r="1109" spans="1:39" ht="15" hidden="1" customHeight="1" outlineLevel="1">
      <c r="A1109" s="532"/>
      <c r="B1109" s="294"/>
      <c r="C1109" s="305"/>
      <c r="D1109" s="291"/>
      <c r="E1109" s="291"/>
      <c r="F1109" s="291"/>
      <c r="G1109" s="291"/>
      <c r="H1109" s="291"/>
      <c r="I1109" s="291"/>
      <c r="J1109" s="291"/>
      <c r="K1109" s="291"/>
      <c r="L1109" s="291"/>
      <c r="M1109" s="291"/>
      <c r="N1109" s="291"/>
      <c r="O1109" s="291"/>
      <c r="P1109" s="291"/>
      <c r="Q1109" s="291"/>
      <c r="R1109" s="291"/>
      <c r="S1109" s="291"/>
      <c r="T1109" s="291"/>
      <c r="U1109" s="291"/>
      <c r="V1109" s="291"/>
      <c r="W1109" s="291"/>
      <c r="X1109" s="291"/>
      <c r="Y1109" s="301"/>
      <c r="Z1109" s="301"/>
      <c r="AA1109" s="301"/>
      <c r="AB1109" s="301"/>
      <c r="AC1109" s="301"/>
      <c r="AD1109" s="301"/>
      <c r="AE1109" s="301"/>
      <c r="AF1109" s="301"/>
      <c r="AG1109" s="301"/>
      <c r="AH1109" s="301"/>
      <c r="AI1109" s="301"/>
      <c r="AJ1109" s="301"/>
      <c r="AK1109" s="301"/>
      <c r="AL1109" s="301"/>
      <c r="AM1109" s="306"/>
    </row>
    <row r="1110" spans="1:39" ht="15.75" collapsed="1">
      <c r="B1110" s="327" t="s">
        <v>347</v>
      </c>
      <c r="C1110" s="329"/>
      <c r="D1110" s="329">
        <f>SUM(D953:D1108)</f>
        <v>0</v>
      </c>
      <c r="E1110" s="329"/>
      <c r="F1110" s="329"/>
      <c r="G1110" s="329"/>
      <c r="H1110" s="329"/>
      <c r="I1110" s="329"/>
      <c r="J1110" s="329"/>
      <c r="K1110" s="329"/>
      <c r="L1110" s="329"/>
      <c r="M1110" s="329"/>
      <c r="N1110" s="329"/>
      <c r="O1110" s="329">
        <f>SUM(O953:O1108)</f>
        <v>0</v>
      </c>
      <c r="P1110" s="329"/>
      <c r="Q1110" s="329"/>
      <c r="R1110" s="329"/>
      <c r="S1110" s="329"/>
      <c r="T1110" s="329"/>
      <c r="U1110" s="329"/>
      <c r="V1110" s="329"/>
      <c r="W1110" s="329"/>
      <c r="X1110" s="329"/>
      <c r="Y1110" s="329">
        <f>IF(Y951="kWh",SUMPRODUCT(D953:D1108,Y953:Y1108))</f>
        <v>0</v>
      </c>
      <c r="Z1110" s="329">
        <f>IF(Z951="kWh",SUMPRODUCT(D953:D1108,Z953:Z1108))</f>
        <v>0</v>
      </c>
      <c r="AA1110" s="329">
        <f>IF(AA951="kw",SUMPRODUCT(N953:N1108,O953:O1108,AA953:AA1108),SUMPRODUCT(D953:D1108,AA953:AA1108))</f>
        <v>0</v>
      </c>
      <c r="AB1110" s="329">
        <f>IF(AB951="kw",SUMPRODUCT(N953:N1108,O953:O1108,AB953:AB1108),SUMPRODUCT(D953:D1108,AB953:AB1108))</f>
        <v>0</v>
      </c>
      <c r="AC1110" s="329">
        <f>IF(AC951="kw",SUMPRODUCT(N953:N1108,O953:O1108,AC953:AC1108),SUMPRODUCT(D953:D1108,AC953:AC1108))</f>
        <v>0</v>
      </c>
      <c r="AD1110" s="329">
        <f>IF(AD951="kw",SUMPRODUCT(N953:N1108,O953:O1108,AD953:AD1108),SUMPRODUCT(D953:D1108,AD953:AD1108))</f>
        <v>0</v>
      </c>
      <c r="AE1110" s="329">
        <f>IF(AE951="kw",SUMPRODUCT(N953:N1108,O953:O1108,AE953:AE1108),SUMPRODUCT(D953:D1108,AE953:AE1108))</f>
        <v>0</v>
      </c>
      <c r="AF1110" s="329">
        <f>IF(AF951="kw",SUMPRODUCT(N953:N1108,O953:O1108,AF953:AF1108),SUMPRODUCT(D953:D1108,AF953:AF1108))</f>
        <v>0</v>
      </c>
      <c r="AG1110" s="329">
        <f>IF(AG951="kw",SUMPRODUCT(N953:N1108,O953:O1108,AG953:AG1108),SUMPRODUCT(D953:D1108,AG953:AG1108))</f>
        <v>0</v>
      </c>
      <c r="AH1110" s="329">
        <f>IF(AH951="kw",SUMPRODUCT(N953:N1108,O953:O1108,AH953:AH1108),SUMPRODUCT(D953:D1108,AH953:AH1108))</f>
        <v>0</v>
      </c>
      <c r="AI1110" s="329">
        <f>IF(AI951="kw",SUMPRODUCT(N953:N1108,O953:O1108,AI953:AI1108),SUMPRODUCT(D953:D1108,AI953:AI1108))</f>
        <v>0</v>
      </c>
      <c r="AJ1110" s="329">
        <f>IF(AJ951="kw",SUMPRODUCT(N953:N1108,O953:O1108,AJ953:AJ1108),SUMPRODUCT(D953:D1108,AJ953:AJ1108))</f>
        <v>0</v>
      </c>
      <c r="AK1110" s="329">
        <f>IF(AK951="kw",SUMPRODUCT(N953:N1108,O953:O1108,AK953:AK1108),SUMPRODUCT(D953:D1108,AK953:AK1108))</f>
        <v>0</v>
      </c>
      <c r="AL1110" s="329">
        <f>IF(AL951="kw",SUMPRODUCT(N953:N1108,O953:O1108,AL953:AL1108),SUMPRODUCT(D953:D1108,AL953:AL1108))</f>
        <v>0</v>
      </c>
      <c r="AM1110" s="330"/>
    </row>
    <row r="1111" spans="1:39" ht="15.75">
      <c r="B1111" s="391" t="s">
        <v>348</v>
      </c>
      <c r="C1111" s="392"/>
      <c r="D1111" s="392"/>
      <c r="E1111" s="392"/>
      <c r="F1111" s="392"/>
      <c r="G1111" s="392"/>
      <c r="H1111" s="392"/>
      <c r="I1111" s="392"/>
      <c r="J1111" s="392"/>
      <c r="K1111" s="392"/>
      <c r="L1111" s="392"/>
      <c r="M1111" s="392"/>
      <c r="N1111" s="392"/>
      <c r="O1111" s="392"/>
      <c r="P1111" s="392"/>
      <c r="Q1111" s="392"/>
      <c r="R1111" s="392"/>
      <c r="S1111" s="392"/>
      <c r="T1111" s="392"/>
      <c r="U1111" s="392"/>
      <c r="V1111" s="392"/>
      <c r="W1111" s="392"/>
      <c r="X1111" s="392"/>
      <c r="Y1111" s="392">
        <f>HLOOKUP(Y767,'2. LRAMVA Threshold'!$B$42:$Q$53,12,FALSE)</f>
        <v>1122360</v>
      </c>
      <c r="Z1111" s="392">
        <f>HLOOKUP(Z767,'2. LRAMVA Threshold'!$B$42:$Q$53,12,FALSE)</f>
        <v>374120</v>
      </c>
      <c r="AA1111" s="392">
        <f>HLOOKUP(AA767,'2. LRAMVA Threshold'!$B$42:$Q$53,12,FALSE)</f>
        <v>1002</v>
      </c>
      <c r="AB1111" s="392">
        <f>HLOOKUP(AB767,'2. LRAMVA Threshold'!$B$42:$Q$53,12,FALSE)</f>
        <v>0</v>
      </c>
      <c r="AC1111" s="392">
        <f>HLOOKUP(AC767,'2. LRAMVA Threshold'!$B$42:$Q$53,12,FALSE)</f>
        <v>0</v>
      </c>
      <c r="AD1111" s="392">
        <f>HLOOKUP(AD767,'2. LRAMVA Threshold'!$B$42:$Q$53,12,FALSE)</f>
        <v>0</v>
      </c>
      <c r="AE1111" s="392">
        <f>HLOOKUP(AE767,'2. LRAMVA Threshold'!$B$42:$Q$53,12,FALSE)</f>
        <v>0</v>
      </c>
      <c r="AF1111" s="392">
        <f>HLOOKUP(AF767,'2. LRAMVA Threshold'!$B$42:$Q$53,12,FALSE)</f>
        <v>0</v>
      </c>
      <c r="AG1111" s="392">
        <f>HLOOKUP(AG767,'2. LRAMVA Threshold'!$B$42:$Q$53,12,FALSE)</f>
        <v>0</v>
      </c>
      <c r="AH1111" s="392">
        <f>HLOOKUP(AH767,'2. LRAMVA Threshold'!$B$42:$Q$53,12,FALSE)</f>
        <v>0</v>
      </c>
      <c r="AI1111" s="392">
        <f>HLOOKUP(AI767,'2. LRAMVA Threshold'!$B$42:$Q$53,12,FALSE)</f>
        <v>0</v>
      </c>
      <c r="AJ1111" s="392">
        <f>HLOOKUP(AJ767,'2. LRAMVA Threshold'!$B$42:$Q$53,12,FALSE)</f>
        <v>0</v>
      </c>
      <c r="AK1111" s="392">
        <f>HLOOKUP(AK767,'2. LRAMVA Threshold'!$B$42:$Q$53,12,FALSE)</f>
        <v>0</v>
      </c>
      <c r="AL1111" s="392">
        <f>HLOOKUP(AL767,'2. LRAMVA Threshold'!$B$42:$Q$53,12,FALSE)</f>
        <v>0</v>
      </c>
      <c r="AM1111" s="442"/>
    </row>
    <row r="1112" spans="1:39">
      <c r="B1112" s="394"/>
      <c r="C1112" s="432"/>
      <c r="D1112" s="433"/>
      <c r="E1112" s="433"/>
      <c r="F1112" s="433"/>
      <c r="G1112" s="433"/>
      <c r="H1112" s="433"/>
      <c r="I1112" s="433"/>
      <c r="J1112" s="433"/>
      <c r="K1112" s="433"/>
      <c r="L1112" s="433"/>
      <c r="M1112" s="433"/>
      <c r="N1112" s="433"/>
      <c r="O1112" s="434"/>
      <c r="P1112" s="433"/>
      <c r="Q1112" s="433"/>
      <c r="R1112" s="433"/>
      <c r="S1112" s="435"/>
      <c r="T1112" s="435"/>
      <c r="U1112" s="435"/>
      <c r="V1112" s="435"/>
      <c r="W1112" s="433"/>
      <c r="X1112" s="433"/>
      <c r="Y1112" s="436"/>
      <c r="Z1112" s="436"/>
      <c r="AA1112" s="436"/>
      <c r="AB1112" s="436"/>
      <c r="AC1112" s="436"/>
      <c r="AD1112" s="436"/>
      <c r="AE1112" s="436"/>
      <c r="AF1112" s="399"/>
      <c r="AG1112" s="399"/>
      <c r="AH1112" s="399"/>
      <c r="AI1112" s="399"/>
      <c r="AJ1112" s="399"/>
      <c r="AK1112" s="399"/>
      <c r="AL1112" s="399"/>
      <c r="AM1112" s="400"/>
    </row>
    <row r="1113" spans="1:39">
      <c r="B1113" s="324" t="s">
        <v>349</v>
      </c>
      <c r="C1113" s="338"/>
      <c r="D1113" s="338"/>
      <c r="E1113" s="376"/>
      <c r="F1113" s="376"/>
      <c r="G1113" s="376"/>
      <c r="H1113" s="376"/>
      <c r="I1113" s="376"/>
      <c r="J1113" s="376"/>
      <c r="K1113" s="376"/>
      <c r="L1113" s="376"/>
      <c r="M1113" s="376"/>
      <c r="N1113" s="376"/>
      <c r="O1113" s="291"/>
      <c r="P1113" s="340"/>
      <c r="Q1113" s="340"/>
      <c r="R1113" s="340"/>
      <c r="S1113" s="339"/>
      <c r="T1113" s="339"/>
      <c r="U1113" s="339"/>
      <c r="V1113" s="339"/>
      <c r="W1113" s="340"/>
      <c r="X1113" s="340"/>
      <c r="Y1113" s="341">
        <f>HLOOKUP(Y$35,'3.  Distribution Rates'!$C$122:$P$133,12,FALSE)</f>
        <v>0</v>
      </c>
      <c r="Z1113" s="341">
        <f>HLOOKUP(Z$35,'3.  Distribution Rates'!$C$122:$P$133,12,FALSE)</f>
        <v>1.9900000000000001E-2</v>
      </c>
      <c r="AA1113" s="341">
        <f>HLOOKUP(AA$35,'3.  Distribution Rates'!$C$122:$P$133,12,FALSE)</f>
        <v>3.1352000000000002</v>
      </c>
      <c r="AB1113" s="341">
        <f>HLOOKUP(AB$35,'3.  Distribution Rates'!$C$122:$P$133,12,FALSE)</f>
        <v>5.9703999999999997</v>
      </c>
      <c r="AC1113" s="341">
        <f>HLOOKUP(AC$35,'3.  Distribution Rates'!$C$122:$P$133,12,FALSE)</f>
        <v>2.3800000000000002E-2</v>
      </c>
      <c r="AD1113" s="341">
        <f>HLOOKUP(AD$35,'3.  Distribution Rates'!$C$122:$P$133,12,FALSE)</f>
        <v>1.4612000000000001</v>
      </c>
      <c r="AE1113" s="341">
        <f>HLOOKUP(AE$35,'3.  Distribution Rates'!$C$122:$P$133,12,FALSE)</f>
        <v>0</v>
      </c>
      <c r="AF1113" s="341">
        <f>HLOOKUP(AF$35,'3.  Distribution Rates'!$C$122:$P$133,12,FALSE)</f>
        <v>0</v>
      </c>
      <c r="AG1113" s="341">
        <f>HLOOKUP(AG$35,'3.  Distribution Rates'!$C$122:$P$133,12,FALSE)</f>
        <v>0</v>
      </c>
      <c r="AH1113" s="341">
        <f>HLOOKUP(AH$35,'3.  Distribution Rates'!$C$122:$P$133,12,FALSE)</f>
        <v>0</v>
      </c>
      <c r="AI1113" s="341">
        <f>HLOOKUP(AI$35,'3.  Distribution Rates'!$C$122:$P$133,12,FALSE)</f>
        <v>0</v>
      </c>
      <c r="AJ1113" s="341">
        <f>HLOOKUP(AJ$35,'3.  Distribution Rates'!$C$122:$P$133,12,FALSE)</f>
        <v>0</v>
      </c>
      <c r="AK1113" s="341">
        <f>HLOOKUP(AK$35,'3.  Distribution Rates'!$C$122:$P$133,12,FALSE)</f>
        <v>0</v>
      </c>
      <c r="AL1113" s="341">
        <f>HLOOKUP(AL$35,'3.  Distribution Rates'!$C$122:$P$133,12,FALSE)</f>
        <v>0</v>
      </c>
      <c r="AM1113" s="444"/>
    </row>
    <row r="1114" spans="1:39">
      <c r="B1114" s="324" t="s">
        <v>353</v>
      </c>
      <c r="C1114" s="345"/>
      <c r="D1114" s="309"/>
      <c r="E1114" s="279"/>
      <c r="F1114" s="279"/>
      <c r="G1114" s="279"/>
      <c r="H1114" s="279"/>
      <c r="I1114" s="279"/>
      <c r="J1114" s="279"/>
      <c r="K1114" s="279"/>
      <c r="L1114" s="279"/>
      <c r="M1114" s="279"/>
      <c r="N1114" s="279"/>
      <c r="O1114" s="291"/>
      <c r="P1114" s="279"/>
      <c r="Q1114" s="279"/>
      <c r="R1114" s="279"/>
      <c r="S1114" s="309"/>
      <c r="T1114" s="309"/>
      <c r="U1114" s="309"/>
      <c r="V1114" s="309"/>
      <c r="W1114" s="279"/>
      <c r="X1114" s="279"/>
      <c r="Y1114" s="378"/>
      <c r="Z1114" s="378"/>
      <c r="AA1114" s="378"/>
      <c r="AB1114" s="378"/>
      <c r="AC1114" s="378"/>
      <c r="AD1114" s="378"/>
      <c r="AE1114" s="378"/>
      <c r="AF1114" s="378"/>
      <c r="AG1114" s="378"/>
      <c r="AH1114" s="378"/>
      <c r="AI1114" s="378"/>
      <c r="AJ1114" s="378"/>
      <c r="AK1114" s="378"/>
      <c r="AL1114" s="378"/>
      <c r="AM1114" s="629"/>
    </row>
    <row r="1115" spans="1:39">
      <c r="B1115" s="324" t="s">
        <v>354</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c r="Z1115" s="378"/>
      <c r="AA1115" s="378"/>
      <c r="AB1115" s="378"/>
      <c r="AC1115" s="378"/>
      <c r="AD1115" s="378"/>
      <c r="AE1115" s="378"/>
      <c r="AF1115" s="378"/>
      <c r="AG1115" s="378"/>
      <c r="AH1115" s="378"/>
      <c r="AI1115" s="378"/>
      <c r="AJ1115" s="378"/>
      <c r="AK1115" s="378"/>
      <c r="AL1115" s="378"/>
      <c r="AM1115" s="629"/>
    </row>
    <row r="1116" spans="1:39">
      <c r="B1116" s="324" t="s">
        <v>355</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c r="Z1116" s="378"/>
      <c r="AA1116" s="378"/>
      <c r="AB1116" s="378"/>
      <c r="AC1116" s="378"/>
      <c r="AD1116" s="378"/>
      <c r="AE1116" s="378"/>
      <c r="AF1116" s="378"/>
      <c r="AG1116" s="378"/>
      <c r="AH1116" s="378"/>
      <c r="AI1116" s="378"/>
      <c r="AJ1116" s="378"/>
      <c r="AK1116" s="378"/>
      <c r="AL1116" s="378"/>
      <c r="AM1116" s="629"/>
    </row>
    <row r="1117" spans="1:39">
      <c r="B1117" s="324" t="s">
        <v>356</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c r="Z1117" s="378"/>
      <c r="AA1117" s="378"/>
      <c r="AB1117" s="378"/>
      <c r="AC1117" s="378"/>
      <c r="AD1117" s="378"/>
      <c r="AE1117" s="378"/>
      <c r="AF1117" s="378"/>
      <c r="AG1117" s="378"/>
      <c r="AH1117" s="378"/>
      <c r="AI1117" s="378"/>
      <c r="AJ1117" s="378"/>
      <c r="AK1117" s="378"/>
      <c r="AL1117" s="378"/>
      <c r="AM1117" s="629"/>
    </row>
    <row r="1118" spans="1:39">
      <c r="B1118" s="324" t="s">
        <v>357</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c r="Z1118" s="378"/>
      <c r="AA1118" s="378"/>
      <c r="AB1118" s="378"/>
      <c r="AC1118" s="378"/>
      <c r="AD1118" s="378"/>
      <c r="AE1118" s="378"/>
      <c r="AF1118" s="378"/>
      <c r="AG1118" s="378"/>
      <c r="AH1118" s="378"/>
      <c r="AI1118" s="378"/>
      <c r="AJ1118" s="378"/>
      <c r="AK1118" s="378"/>
      <c r="AL1118" s="378"/>
      <c r="AM1118" s="629"/>
    </row>
    <row r="1119" spans="1:39">
      <c r="B1119" s="324" t="s">
        <v>358</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0">Y395*Y1113</f>
        <v>0</v>
      </c>
      <c r="Z1119" s="378">
        <f t="shared" si="3420"/>
        <v>4920.251862792009</v>
      </c>
      <c r="AA1119" s="378">
        <f t="shared" si="3420"/>
        <v>4714.6950953118849</v>
      </c>
      <c r="AB1119" s="378">
        <f t="shared" si="3420"/>
        <v>0</v>
      </c>
      <c r="AC1119" s="378">
        <f t="shared" si="3420"/>
        <v>0</v>
      </c>
      <c r="AD1119" s="378">
        <f t="shared" si="3420"/>
        <v>0</v>
      </c>
      <c r="AE1119" s="378">
        <f t="shared" si="3420"/>
        <v>0</v>
      </c>
      <c r="AF1119" s="378">
        <f t="shared" si="3420"/>
        <v>0</v>
      </c>
      <c r="AG1119" s="378">
        <f t="shared" si="3420"/>
        <v>0</v>
      </c>
      <c r="AH1119" s="378">
        <f t="shared" si="3420"/>
        <v>0</v>
      </c>
      <c r="AI1119" s="378">
        <f t="shared" si="3420"/>
        <v>0</v>
      </c>
      <c r="AJ1119" s="378">
        <f t="shared" si="3420"/>
        <v>0</v>
      </c>
      <c r="AK1119" s="378">
        <f t="shared" si="3420"/>
        <v>0</v>
      </c>
      <c r="AL1119" s="378">
        <f t="shared" si="3420"/>
        <v>0</v>
      </c>
      <c r="AM1119" s="629">
        <f t="shared" ref="AM1119:AM1123" si="3421">SUM(Y1119:AL1119)</f>
        <v>9634.9469581038938</v>
      </c>
    </row>
    <row r="1120" spans="1:39">
      <c r="B1120" s="324" t="s">
        <v>359</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2">Y578*Y1113</f>
        <v>0</v>
      </c>
      <c r="Z1120" s="378">
        <f t="shared" si="3422"/>
        <v>5068.7150355897411</v>
      </c>
      <c r="AA1120" s="378">
        <f t="shared" si="3422"/>
        <v>1702.7492979070337</v>
      </c>
      <c r="AB1120" s="378">
        <f t="shared" si="3422"/>
        <v>0</v>
      </c>
      <c r="AC1120" s="378">
        <f t="shared" si="3422"/>
        <v>0</v>
      </c>
      <c r="AD1120" s="378">
        <f t="shared" si="3422"/>
        <v>0</v>
      </c>
      <c r="AE1120" s="378">
        <f t="shared" si="3422"/>
        <v>0</v>
      </c>
      <c r="AF1120" s="378">
        <f t="shared" si="3422"/>
        <v>0</v>
      </c>
      <c r="AG1120" s="378">
        <f t="shared" si="3422"/>
        <v>0</v>
      </c>
      <c r="AH1120" s="378">
        <f t="shared" si="3422"/>
        <v>0</v>
      </c>
      <c r="AI1120" s="378">
        <f t="shared" si="3422"/>
        <v>0</v>
      </c>
      <c r="AJ1120" s="378">
        <f t="shared" si="3422"/>
        <v>0</v>
      </c>
      <c r="AK1120" s="378">
        <f t="shared" si="3422"/>
        <v>0</v>
      </c>
      <c r="AL1120" s="378">
        <f t="shared" si="3422"/>
        <v>0</v>
      </c>
      <c r="AM1120" s="629">
        <f t="shared" si="3421"/>
        <v>6771.464333496775</v>
      </c>
    </row>
    <row r="1121" spans="2:39">
      <c r="B1121" s="324" t="s">
        <v>360</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3">Y761*Y1113</f>
        <v>0</v>
      </c>
      <c r="Z1121" s="378">
        <f t="shared" si="3423"/>
        <v>3522.562699682147</v>
      </c>
      <c r="AA1121" s="378">
        <f t="shared" si="3423"/>
        <v>1442.2914884897214</v>
      </c>
      <c r="AB1121" s="378">
        <f t="shared" si="3423"/>
        <v>0</v>
      </c>
      <c r="AC1121" s="378">
        <f t="shared" si="3423"/>
        <v>0</v>
      </c>
      <c r="AD1121" s="378">
        <f t="shared" si="3423"/>
        <v>0</v>
      </c>
      <c r="AE1121" s="378">
        <f t="shared" si="3423"/>
        <v>0</v>
      </c>
      <c r="AF1121" s="378">
        <f t="shared" si="3423"/>
        <v>0</v>
      </c>
      <c r="AG1121" s="378">
        <f t="shared" si="3423"/>
        <v>0</v>
      </c>
      <c r="AH1121" s="378">
        <f t="shared" si="3423"/>
        <v>0</v>
      </c>
      <c r="AI1121" s="378">
        <f t="shared" si="3423"/>
        <v>0</v>
      </c>
      <c r="AJ1121" s="378">
        <f t="shared" si="3423"/>
        <v>0</v>
      </c>
      <c r="AK1121" s="378">
        <f t="shared" si="3423"/>
        <v>0</v>
      </c>
      <c r="AL1121" s="378">
        <f t="shared" si="3423"/>
        <v>0</v>
      </c>
      <c r="AM1121" s="629">
        <f t="shared" si="3421"/>
        <v>4964.8541881718684</v>
      </c>
    </row>
    <row r="1122" spans="2:39">
      <c r="B1122" s="324" t="s">
        <v>361</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4">Y944*Y1113</f>
        <v>0</v>
      </c>
      <c r="Z1122" s="378">
        <f t="shared" si="3424"/>
        <v>2122.7728000000002</v>
      </c>
      <c r="AA1122" s="378">
        <f t="shared" si="3424"/>
        <v>191.89942764992659</v>
      </c>
      <c r="AB1122" s="378">
        <f t="shared" si="3424"/>
        <v>0</v>
      </c>
      <c r="AC1122" s="378">
        <f t="shared" si="3424"/>
        <v>0</v>
      </c>
      <c r="AD1122" s="378">
        <f t="shared" si="3424"/>
        <v>0</v>
      </c>
      <c r="AE1122" s="378">
        <f t="shared" si="3424"/>
        <v>0</v>
      </c>
      <c r="AF1122" s="378">
        <f t="shared" si="3424"/>
        <v>0</v>
      </c>
      <c r="AG1122" s="378">
        <f t="shared" si="3424"/>
        <v>0</v>
      </c>
      <c r="AH1122" s="378">
        <f t="shared" si="3424"/>
        <v>0</v>
      </c>
      <c r="AI1122" s="378">
        <f t="shared" si="3424"/>
        <v>0</v>
      </c>
      <c r="AJ1122" s="378">
        <f t="shared" si="3424"/>
        <v>0</v>
      </c>
      <c r="AK1122" s="378">
        <f t="shared" si="3424"/>
        <v>0</v>
      </c>
      <c r="AL1122" s="378">
        <f t="shared" si="3424"/>
        <v>0</v>
      </c>
      <c r="AM1122" s="629">
        <f t="shared" si="3421"/>
        <v>2314.6722276499268</v>
      </c>
    </row>
    <row r="1123" spans="2:39">
      <c r="B1123" s="324" t="s">
        <v>362</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Y1110*Y1113</f>
        <v>0</v>
      </c>
      <c r="Z1123" s="378">
        <f>Z1110*Z1113</f>
        <v>0</v>
      </c>
      <c r="AA1123" s="378">
        <f t="shared" ref="AA1123:AL1123" si="3425">AA1110*AA1113</f>
        <v>0</v>
      </c>
      <c r="AB1123" s="378">
        <f t="shared" si="3425"/>
        <v>0</v>
      </c>
      <c r="AC1123" s="378">
        <f t="shared" si="3425"/>
        <v>0</v>
      </c>
      <c r="AD1123" s="378">
        <f t="shared" si="3425"/>
        <v>0</v>
      </c>
      <c r="AE1123" s="378">
        <f t="shared" si="3425"/>
        <v>0</v>
      </c>
      <c r="AF1123" s="378">
        <f t="shared" si="3425"/>
        <v>0</v>
      </c>
      <c r="AG1123" s="378">
        <f t="shared" si="3425"/>
        <v>0</v>
      </c>
      <c r="AH1123" s="378">
        <f t="shared" si="3425"/>
        <v>0</v>
      </c>
      <c r="AI1123" s="378">
        <f t="shared" si="3425"/>
        <v>0</v>
      </c>
      <c r="AJ1123" s="378">
        <f t="shared" si="3425"/>
        <v>0</v>
      </c>
      <c r="AK1123" s="378">
        <f t="shared" si="3425"/>
        <v>0</v>
      </c>
      <c r="AL1123" s="378">
        <f t="shared" si="3425"/>
        <v>0</v>
      </c>
      <c r="AM1123" s="629">
        <f t="shared" si="3421"/>
        <v>0</v>
      </c>
    </row>
    <row r="1124" spans="2:39" ht="15.75">
      <c r="B1124" s="349" t="s">
        <v>352</v>
      </c>
      <c r="C1124" s="345"/>
      <c r="D1124" s="336"/>
      <c r="E1124" s="334"/>
      <c r="F1124" s="334"/>
      <c r="G1124" s="334"/>
      <c r="H1124" s="334"/>
      <c r="I1124" s="334"/>
      <c r="J1124" s="334"/>
      <c r="K1124" s="334"/>
      <c r="L1124" s="334"/>
      <c r="M1124" s="334"/>
      <c r="N1124" s="334"/>
      <c r="O1124" s="300"/>
      <c r="P1124" s="334"/>
      <c r="Q1124" s="334"/>
      <c r="R1124" s="334"/>
      <c r="S1124" s="336"/>
      <c r="T1124" s="336"/>
      <c r="U1124" s="336"/>
      <c r="V1124" s="336"/>
      <c r="W1124" s="334"/>
      <c r="X1124" s="334"/>
      <c r="Y1124" s="346">
        <f>SUM(Y1114:Y1123)</f>
        <v>0</v>
      </c>
      <c r="Z1124" s="346">
        <f t="shared" ref="Z1124:AE1124" si="3426">SUM(Z1114:Z1123)</f>
        <v>15634.302398063897</v>
      </c>
      <c r="AA1124" s="346">
        <f t="shared" si="3426"/>
        <v>8051.6353093585676</v>
      </c>
      <c r="AB1124" s="346">
        <f t="shared" si="3426"/>
        <v>0</v>
      </c>
      <c r="AC1124" s="346">
        <f t="shared" si="3426"/>
        <v>0</v>
      </c>
      <c r="AD1124" s="346">
        <f t="shared" si="3426"/>
        <v>0</v>
      </c>
      <c r="AE1124" s="346">
        <f t="shared" si="3426"/>
        <v>0</v>
      </c>
      <c r="AF1124" s="346">
        <f>SUM(AF1114:AF1123)</f>
        <v>0</v>
      </c>
      <c r="AG1124" s="346">
        <f t="shared" ref="AG1124:AL1124" si="3427">SUM(AG1114:AG1123)</f>
        <v>0</v>
      </c>
      <c r="AH1124" s="346">
        <f t="shared" si="3427"/>
        <v>0</v>
      </c>
      <c r="AI1124" s="346">
        <f t="shared" si="3427"/>
        <v>0</v>
      </c>
      <c r="AJ1124" s="346">
        <f t="shared" si="3427"/>
        <v>0</v>
      </c>
      <c r="AK1124" s="346">
        <f t="shared" si="3427"/>
        <v>0</v>
      </c>
      <c r="AL1124" s="346">
        <f t="shared" si="3427"/>
        <v>0</v>
      </c>
      <c r="AM1124" s="407">
        <f>SUM(AM1114:AM1123)</f>
        <v>23685.937707422469</v>
      </c>
    </row>
    <row r="1125" spans="2:39" ht="15.75">
      <c r="B1125" s="349" t="s">
        <v>351</v>
      </c>
      <c r="C1125" s="345"/>
      <c r="D1125" s="350"/>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7">
        <f>Y1111*Y1113</f>
        <v>0</v>
      </c>
      <c r="Z1125" s="347">
        <f t="shared" ref="Z1125:AE1125" si="3428">Z1111*Z1113</f>
        <v>7444.9880000000003</v>
      </c>
      <c r="AA1125" s="347">
        <f>AA1111*AA1113</f>
        <v>3141.4704000000002</v>
      </c>
      <c r="AB1125" s="347">
        <f t="shared" si="3428"/>
        <v>0</v>
      </c>
      <c r="AC1125" s="347">
        <f t="shared" si="3428"/>
        <v>0</v>
      </c>
      <c r="AD1125" s="347">
        <f t="shared" si="3428"/>
        <v>0</v>
      </c>
      <c r="AE1125" s="347">
        <f t="shared" si="3428"/>
        <v>0</v>
      </c>
      <c r="AF1125" s="347">
        <f t="shared" ref="AF1125:AL1125" si="3429">AF1111*AF1113</f>
        <v>0</v>
      </c>
      <c r="AG1125" s="347">
        <f t="shared" si="3429"/>
        <v>0</v>
      </c>
      <c r="AH1125" s="347">
        <f t="shared" si="3429"/>
        <v>0</v>
      </c>
      <c r="AI1125" s="347">
        <f t="shared" si="3429"/>
        <v>0</v>
      </c>
      <c r="AJ1125" s="347">
        <f t="shared" si="3429"/>
        <v>0</v>
      </c>
      <c r="AK1125" s="347">
        <f t="shared" si="3429"/>
        <v>0</v>
      </c>
      <c r="AL1125" s="347">
        <f t="shared" si="3429"/>
        <v>0</v>
      </c>
      <c r="AM1125" s="407">
        <f>SUM(Y1125:AL1125)</f>
        <v>10586.4584</v>
      </c>
    </row>
    <row r="1126" spans="2:39" ht="15.75">
      <c r="B1126" s="349" t="s">
        <v>350</v>
      </c>
      <c r="C1126" s="345"/>
      <c r="D1126" s="350"/>
      <c r="E1126" s="334"/>
      <c r="F1126" s="334"/>
      <c r="G1126" s="334"/>
      <c r="H1126" s="334"/>
      <c r="I1126" s="334"/>
      <c r="J1126" s="334"/>
      <c r="K1126" s="334"/>
      <c r="L1126" s="334"/>
      <c r="M1126" s="334"/>
      <c r="N1126" s="334"/>
      <c r="O1126" s="300"/>
      <c r="P1126" s="334"/>
      <c r="Q1126" s="334"/>
      <c r="R1126" s="334"/>
      <c r="S1126" s="350"/>
      <c r="T1126" s="350"/>
      <c r="U1126" s="350"/>
      <c r="V1126" s="350"/>
      <c r="W1126" s="334"/>
      <c r="X1126" s="334"/>
      <c r="Y1126" s="351"/>
      <c r="Z1126" s="351"/>
      <c r="AA1126" s="351"/>
      <c r="AB1126" s="351"/>
      <c r="AC1126" s="351"/>
      <c r="AD1126" s="351"/>
      <c r="AE1126" s="351"/>
      <c r="AF1126" s="351"/>
      <c r="AG1126" s="351"/>
      <c r="AH1126" s="351"/>
      <c r="AI1126" s="351"/>
      <c r="AJ1126" s="351"/>
      <c r="AK1126" s="351"/>
      <c r="AL1126" s="351"/>
      <c r="AM1126" s="407">
        <f>AM1124-AM1125</f>
        <v>13099.479307422469</v>
      </c>
    </row>
    <row r="1127" spans="2:39">
      <c r="B1127" s="381"/>
      <c r="C1127" s="445"/>
      <c r="D1127" s="445"/>
      <c r="E1127" s="446"/>
      <c r="F1127" s="446"/>
      <c r="G1127" s="446"/>
      <c r="H1127" s="446"/>
      <c r="I1127" s="446"/>
      <c r="J1127" s="446"/>
      <c r="K1127" s="446"/>
      <c r="L1127" s="446"/>
      <c r="M1127" s="446"/>
      <c r="N1127" s="446"/>
      <c r="O1127" s="447"/>
      <c r="P1127" s="446"/>
      <c r="Q1127" s="446"/>
      <c r="R1127" s="446"/>
      <c r="S1127" s="445"/>
      <c r="T1127" s="448"/>
      <c r="U1127" s="445"/>
      <c r="V1127" s="445"/>
      <c r="W1127" s="446"/>
      <c r="X1127" s="446"/>
      <c r="Y1127" s="449"/>
      <c r="Z1127" s="449"/>
      <c r="AA1127" s="449"/>
      <c r="AB1127" s="449"/>
      <c r="AC1127" s="449"/>
      <c r="AD1127" s="449"/>
      <c r="AE1127" s="449"/>
      <c r="AF1127" s="449"/>
      <c r="AG1127" s="449"/>
      <c r="AH1127" s="449"/>
      <c r="AI1127" s="449"/>
      <c r="AJ1127" s="449"/>
      <c r="AK1127" s="449"/>
      <c r="AL1127" s="449"/>
      <c r="AM1127" s="386"/>
    </row>
    <row r="1128" spans="2:39" ht="19.5" customHeight="1">
      <c r="B1128" s="368" t="s">
        <v>581</v>
      </c>
      <c r="C1128" s="387"/>
      <c r="D1128" s="388"/>
      <c r="E1128" s="388"/>
      <c r="F1128" s="388"/>
      <c r="G1128" s="388"/>
      <c r="H1128" s="388"/>
      <c r="I1128" s="388"/>
      <c r="J1128" s="388"/>
      <c r="K1128" s="388"/>
      <c r="L1128" s="388"/>
      <c r="M1128" s="388"/>
      <c r="N1128" s="388"/>
      <c r="O1128" s="388"/>
      <c r="P1128" s="388"/>
      <c r="Q1128" s="388"/>
      <c r="R1128" s="388"/>
      <c r="S1128" s="371"/>
      <c r="T1128" s="372"/>
      <c r="U1128" s="388"/>
      <c r="V1128" s="388"/>
      <c r="W1128" s="388"/>
      <c r="X1128" s="388"/>
      <c r="Y1128" s="409"/>
      <c r="Z1128" s="409"/>
      <c r="AA1128" s="409"/>
      <c r="AB1128" s="409"/>
      <c r="AC1128" s="409"/>
      <c r="AD1128" s="409"/>
      <c r="AE1128" s="409"/>
      <c r="AF1128" s="409"/>
      <c r="AG1128" s="409"/>
      <c r="AH1128" s="409"/>
      <c r="AI1128" s="409"/>
      <c r="AJ1128" s="409"/>
      <c r="AK1128" s="409"/>
      <c r="AL1128" s="409"/>
      <c r="AM1128" s="389"/>
    </row>
    <row r="1130" spans="2:39">
      <c r="B1130" s="590" t="s">
        <v>525</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38"/>
  <sheetViews>
    <sheetView topLeftCell="A55" zoomScale="90" zoomScaleNormal="90" workbookViewId="0">
      <selection activeCell="B77" sqref="B77"/>
    </sheetView>
  </sheetViews>
  <sheetFormatPr defaultColWidth="9" defaultRowHeight="15"/>
  <cols>
    <col min="1" max="1" width="4.5703125" style="12" customWidth="1"/>
    <col min="2" max="2" width="19.5703125" style="11" customWidth="1"/>
    <col min="3" max="3" width="31" style="12" customWidth="1"/>
    <col min="4" max="4" width="5" style="12" customWidth="1"/>
    <col min="5" max="5" width="14.28515625" style="12" customWidth="1"/>
    <col min="6" max="6" width="15" style="12" customWidth="1"/>
    <col min="7" max="7" width="11.425781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703125" style="12" customWidth="1"/>
    <col min="17" max="17" width="14" style="12" customWidth="1"/>
    <col min="18" max="18" width="15.5703125" style="12" customWidth="1"/>
    <col min="19" max="19" width="14" style="12" customWidth="1"/>
    <col min="20" max="22" width="15" style="12" customWidth="1"/>
    <col min="23" max="23" width="13.425781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550</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504</v>
      </c>
      <c r="C8" s="840" t="s">
        <v>658</v>
      </c>
      <c r="D8" s="840"/>
      <c r="E8" s="840"/>
      <c r="F8" s="840"/>
      <c r="G8" s="840"/>
      <c r="H8" s="840"/>
      <c r="I8" s="840"/>
      <c r="J8" s="840"/>
      <c r="K8" s="840"/>
      <c r="L8" s="840"/>
      <c r="M8" s="840"/>
      <c r="N8" s="840"/>
      <c r="O8" s="840"/>
      <c r="P8" s="840"/>
      <c r="Q8" s="840"/>
      <c r="R8" s="840"/>
      <c r="S8" s="840"/>
      <c r="T8" s="105"/>
      <c r="U8" s="105"/>
      <c r="V8" s="105"/>
      <c r="W8" s="105"/>
    </row>
    <row r="9" spans="1:28" s="9" customFormat="1" ht="47.1" customHeight="1">
      <c r="B9" s="55"/>
      <c r="C9" s="801" t="s">
        <v>669</v>
      </c>
      <c r="D9" s="801"/>
      <c r="E9" s="801"/>
      <c r="F9" s="801"/>
      <c r="G9" s="801"/>
      <c r="H9" s="801"/>
      <c r="I9" s="801"/>
      <c r="J9" s="801"/>
      <c r="K9" s="801"/>
      <c r="L9" s="801"/>
      <c r="M9" s="801"/>
      <c r="N9" s="801"/>
      <c r="O9" s="801"/>
      <c r="P9" s="801"/>
      <c r="Q9" s="801"/>
      <c r="R9" s="801"/>
      <c r="S9" s="801"/>
      <c r="T9" s="105"/>
      <c r="U9" s="105"/>
      <c r="V9" s="105"/>
      <c r="W9" s="105"/>
    </row>
    <row r="10" spans="1:28" s="9" customFormat="1" ht="38.1" customHeight="1">
      <c r="B10" s="88"/>
      <c r="C10" s="817" t="s">
        <v>670</v>
      </c>
      <c r="D10" s="801"/>
      <c r="E10" s="801"/>
      <c r="F10" s="801"/>
      <c r="G10" s="801"/>
      <c r="H10" s="801"/>
      <c r="I10" s="801"/>
      <c r="J10" s="801"/>
      <c r="K10" s="801"/>
      <c r="L10" s="801"/>
      <c r="M10" s="801"/>
      <c r="N10" s="801"/>
      <c r="O10" s="801"/>
      <c r="P10" s="801"/>
      <c r="Q10" s="801"/>
      <c r="R10" s="801"/>
      <c r="S10" s="801"/>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839" t="s">
        <v>235</v>
      </c>
      <c r="C12" s="839"/>
      <c r="D12" s="181"/>
      <c r="E12" s="182" t="s">
        <v>236</v>
      </c>
      <c r="F12" s="51"/>
      <c r="G12" s="51"/>
      <c r="H12" s="44"/>
      <c r="I12" s="51"/>
      <c r="K12" s="592" t="s">
        <v>534</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471</v>
      </c>
      <c r="D14" s="203"/>
      <c r="E14" s="204" t="s">
        <v>62</v>
      </c>
      <c r="F14" s="204" t="s">
        <v>493</v>
      </c>
      <c r="G14" s="204" t="s">
        <v>63</v>
      </c>
      <c r="H14" s="204" t="s">
        <v>64</v>
      </c>
      <c r="I14" s="204" t="str">
        <f>'1.  LRAMVA Summary'!D52</f>
        <v>Residential</v>
      </c>
      <c r="J14" s="204" t="str">
        <f>'1.  LRAMVA Summary'!E52</f>
        <v>GS&lt;50 kW</v>
      </c>
      <c r="K14" s="204" t="str">
        <f>'1.  LRAMVA Summary'!F52</f>
        <v>GS 50 - 4,999 kW</v>
      </c>
      <c r="L14" s="204" t="str">
        <f>'1.  LRAMVA Summary'!G52</f>
        <v>Street Light</v>
      </c>
      <c r="M14" s="204" t="str">
        <f>'1.  LRAMVA Summary'!H52</f>
        <v>USL</v>
      </c>
      <c r="N14" s="204" t="str">
        <f>'1.  LRAMVA Summary'!I52</f>
        <v>Embedded Distributor</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1.47E-2</v>
      </c>
      <c r="D27" s="206"/>
      <c r="E27" s="216" t="s">
        <v>460</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424</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30">
        <v>1.4999999999999999E-2</v>
      </c>
      <c r="D42" s="206"/>
      <c r="E42" s="216" t="s">
        <v>461</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7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425</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7">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7">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7">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713</v>
      </c>
      <c r="C55" s="233">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714</v>
      </c>
      <c r="C56" s="233">
        <v>5.7000000000000002E-3</v>
      </c>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75" thickBot="1">
      <c r="B57" s="213" t="s">
        <v>715</v>
      </c>
      <c r="C57" s="233">
        <f>C56</f>
        <v>5.7000000000000002E-3</v>
      </c>
      <c r="D57" s="206"/>
      <c r="E57" s="216" t="s">
        <v>462</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75" thickTop="1">
      <c r="B58" s="235" t="s">
        <v>716</v>
      </c>
      <c r="C58" s="771">
        <f>C57</f>
        <v>5.7000000000000002E-3</v>
      </c>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717</v>
      </c>
      <c r="C59" s="233"/>
      <c r="D59" s="206"/>
      <c r="E59" s="225" t="s">
        <v>426</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718</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719</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720</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731</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732</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733</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734</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736</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737</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738</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739</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740</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75" thickBot="1">
      <c r="B72" s="213" t="s">
        <v>741</v>
      </c>
      <c r="C72" s="233"/>
      <c r="E72" s="216" t="s">
        <v>463</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75" thickTop="1">
      <c r="B73" s="213" t="s">
        <v>742</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743</v>
      </c>
      <c r="C74" s="236"/>
      <c r="E74" s="225" t="s">
        <v>427</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0.74980320272445411</v>
      </c>
      <c r="J76" s="230">
        <f>(SUM('1.  LRAMVA Summary'!E$54:E$65)+SUM('1.  LRAMVA Summary'!E$66:E$67)*(MONTH($E76)-1)/12)*$H76</f>
        <v>2.0197754307637852</v>
      </c>
      <c r="K76" s="230">
        <f>(SUM('1.  LRAMVA Summary'!F$54:F$65)+SUM('1.  LRAMVA Summary'!F$66:F$67)*(MONTH($E76)-1)/12)*$H76</f>
        <v>0.79441735648497436</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3.5639959899732139</v>
      </c>
    </row>
    <row r="77" spans="2:23" s="9" customFormat="1" ht="15.75">
      <c r="B77" s="183" t="s">
        <v>182</v>
      </c>
      <c r="E77" s="214">
        <v>42064</v>
      </c>
      <c r="F77" s="214" t="s">
        <v>181</v>
      </c>
      <c r="G77" s="215" t="s">
        <v>65</v>
      </c>
      <c r="H77" s="229">
        <f t="shared" si="19"/>
        <v>1.225E-3</v>
      </c>
      <c r="I77" s="230">
        <f>(SUM('1.  LRAMVA Summary'!D$54:D$65)+SUM('1.  LRAMVA Summary'!D$66:D$67)*(MONTH($E77)-1)/12)*$H77</f>
        <v>1.4996064054489082</v>
      </c>
      <c r="J77" s="230">
        <f>(SUM('1.  LRAMVA Summary'!E$54:E$65)+SUM('1.  LRAMVA Summary'!E$66:E$67)*(MONTH($E77)-1)/12)*$H77</f>
        <v>4.0395508615275704</v>
      </c>
      <c r="K77" s="230">
        <f>(SUM('1.  LRAMVA Summary'!F$54:F$65)+SUM('1.  LRAMVA Summary'!F$66:F$67)*(MONTH($E77)-1)/12)*$H77</f>
        <v>1.5888347129699487</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7.1279919799464277</v>
      </c>
    </row>
    <row r="78" spans="2:23" s="9" customFormat="1">
      <c r="B78" s="66"/>
      <c r="E78" s="214">
        <v>42095</v>
      </c>
      <c r="F78" s="214" t="s">
        <v>181</v>
      </c>
      <c r="G78" s="215" t="s">
        <v>66</v>
      </c>
      <c r="H78" s="229">
        <f>C$32/12</f>
        <v>9.1666666666666665E-4</v>
      </c>
      <c r="I78" s="230">
        <f>(SUM('1.  LRAMVA Summary'!D$54:D$65)+SUM('1.  LRAMVA Summary'!D$66:D$67)*(MONTH($E78)-1)/12)*$H78</f>
        <v>1.6832316795855091</v>
      </c>
      <c r="J78" s="230">
        <f>(SUM('1.  LRAMVA Summary'!E$54:E$65)+SUM('1.  LRAMVA Summary'!E$66:E$67)*(MONTH($E78)-1)/12)*$H78</f>
        <v>4.5341897425309465</v>
      </c>
      <c r="K78" s="230">
        <f>(SUM('1.  LRAMVA Summary'!F$54:F$65)+SUM('1.  LRAMVA Summary'!F$66:F$67)*(MONTH($E78)-1)/12)*$H78</f>
        <v>1.7833859023132075</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8.0008073244296636</v>
      </c>
    </row>
    <row r="79" spans="2:23" s="9" customFormat="1">
      <c r="B79" s="66"/>
      <c r="E79" s="214">
        <v>42125</v>
      </c>
      <c r="F79" s="214" t="s">
        <v>181</v>
      </c>
      <c r="G79" s="215" t="s">
        <v>66</v>
      </c>
      <c r="H79" s="229">
        <f t="shared" ref="H79:H80" si="21">C$32/12</f>
        <v>9.1666666666666665E-4</v>
      </c>
      <c r="I79" s="230">
        <f>(SUM('1.  LRAMVA Summary'!D$54:D$65)+SUM('1.  LRAMVA Summary'!D$66:D$67)*(MONTH($E79)-1)/12)*$H79</f>
        <v>2.2443089061140125</v>
      </c>
      <c r="J79" s="230">
        <f>(SUM('1.  LRAMVA Summary'!E$54:E$65)+SUM('1.  LRAMVA Summary'!E$66:E$67)*(MONTH($E79)-1)/12)*$H79</f>
        <v>6.0455863233745948</v>
      </c>
      <c r="K79" s="230">
        <f>(SUM('1.  LRAMVA Summary'!F$54:F$65)+SUM('1.  LRAMVA Summary'!F$66:F$67)*(MONTH($E79)-1)/12)*$H79</f>
        <v>2.3778478697509438</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10.667743099239551</v>
      </c>
    </row>
    <row r="80" spans="2:23" s="9" customFormat="1">
      <c r="B80" s="66"/>
      <c r="E80" s="214">
        <v>42156</v>
      </c>
      <c r="F80" s="214" t="s">
        <v>181</v>
      </c>
      <c r="G80" s="215" t="s">
        <v>66</v>
      </c>
      <c r="H80" s="229">
        <f t="shared" si="21"/>
        <v>9.1666666666666665E-4</v>
      </c>
      <c r="I80" s="230">
        <f>(SUM('1.  LRAMVA Summary'!D$54:D$65)+SUM('1.  LRAMVA Summary'!D$66:D$67)*(MONTH($E80)-1)/12)*$H80</f>
        <v>2.8053861326425151</v>
      </c>
      <c r="J80" s="230">
        <f>(SUM('1.  LRAMVA Summary'!E$54:E$65)+SUM('1.  LRAMVA Summary'!E$66:E$67)*(MONTH($E80)-1)/12)*$H80</f>
        <v>7.5569829042182448</v>
      </c>
      <c r="K80" s="230">
        <f>(SUM('1.  LRAMVA Summary'!F$54:F$65)+SUM('1.  LRAMVA Summary'!F$66:F$67)*(MONTH($E80)-1)/12)*$H80</f>
        <v>2.9723098371886794</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13.334678874049438</v>
      </c>
    </row>
    <row r="81" spans="2:23" s="9" customFormat="1">
      <c r="B81" s="66"/>
      <c r="E81" s="214">
        <v>42186</v>
      </c>
      <c r="F81" s="214" t="s">
        <v>181</v>
      </c>
      <c r="G81" s="215" t="s">
        <v>68</v>
      </c>
      <c r="H81" s="229">
        <f>C$33/12</f>
        <v>9.1666666666666665E-4</v>
      </c>
      <c r="I81" s="230">
        <f>(SUM('1.  LRAMVA Summary'!D$54:D$65)+SUM('1.  LRAMVA Summary'!D$66:D$67)*(MONTH($E81)-1)/12)*$H81</f>
        <v>3.3664633591710182</v>
      </c>
      <c r="J81" s="230">
        <f>(SUM('1.  LRAMVA Summary'!E$54:E$65)+SUM('1.  LRAMVA Summary'!E$66:E$67)*(MONTH($E81)-1)/12)*$H81</f>
        <v>9.0683794850618931</v>
      </c>
      <c r="K81" s="230">
        <f>(SUM('1.  LRAMVA Summary'!F$54:F$65)+SUM('1.  LRAMVA Summary'!F$66:F$67)*(MONTH($E81)-1)/12)*$H81</f>
        <v>3.566771804626415</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16.001614648859327</v>
      </c>
    </row>
    <row r="82" spans="2:23" s="9" customFormat="1">
      <c r="B82" s="66"/>
      <c r="E82" s="214">
        <v>42217</v>
      </c>
      <c r="F82" s="214" t="s">
        <v>181</v>
      </c>
      <c r="G82" s="215" t="s">
        <v>68</v>
      </c>
      <c r="H82" s="229">
        <f t="shared" ref="H82:H83" si="22">C$33/12</f>
        <v>9.1666666666666665E-4</v>
      </c>
      <c r="I82" s="230">
        <f>(SUM('1.  LRAMVA Summary'!D$54:D$65)+SUM('1.  LRAMVA Summary'!D$66:D$67)*(MONTH($E82)-1)/12)*$H82</f>
        <v>3.9275405856995209</v>
      </c>
      <c r="J82" s="230">
        <f>(SUM('1.  LRAMVA Summary'!E$54:E$65)+SUM('1.  LRAMVA Summary'!E$66:E$67)*(MONTH($E82)-1)/12)*$H82</f>
        <v>10.579776065905543</v>
      </c>
      <c r="K82" s="230">
        <f>(SUM('1.  LRAMVA Summary'!F$54:F$65)+SUM('1.  LRAMVA Summary'!F$66:F$67)*(MONTH($E82)-1)/12)*$H82</f>
        <v>4.1612337720641506</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18.668550423669217</v>
      </c>
    </row>
    <row r="83" spans="2:23" s="9" customFormat="1">
      <c r="B83" s="66"/>
      <c r="E83" s="214">
        <v>42248</v>
      </c>
      <c r="F83" s="214" t="s">
        <v>181</v>
      </c>
      <c r="G83" s="215" t="s">
        <v>68</v>
      </c>
      <c r="H83" s="229">
        <f t="shared" si="22"/>
        <v>9.1666666666666665E-4</v>
      </c>
      <c r="I83" s="230">
        <f>(SUM('1.  LRAMVA Summary'!D$54:D$65)+SUM('1.  LRAMVA Summary'!D$66:D$67)*(MONTH($E83)-1)/12)*$H83</f>
        <v>4.4886178122280249</v>
      </c>
      <c r="J83" s="230">
        <f>(SUM('1.  LRAMVA Summary'!E$54:E$65)+SUM('1.  LRAMVA Summary'!E$66:E$67)*(MONTH($E83)-1)/12)*$H83</f>
        <v>12.09117264674919</v>
      </c>
      <c r="K83" s="230">
        <f>(SUM('1.  LRAMVA Summary'!F$54:F$65)+SUM('1.  LRAMVA Summary'!F$66:F$67)*(MONTH($E83)-1)/12)*$H83</f>
        <v>4.7556957395018875</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21.335486198479103</v>
      </c>
    </row>
    <row r="84" spans="2:23" s="9" customFormat="1">
      <c r="B84" s="66"/>
      <c r="E84" s="214">
        <v>42278</v>
      </c>
      <c r="F84" s="214" t="s">
        <v>181</v>
      </c>
      <c r="G84" s="215" t="s">
        <v>69</v>
      </c>
      <c r="H84" s="229">
        <f>C$34/12</f>
        <v>9.1666666666666665E-4</v>
      </c>
      <c r="I84" s="230">
        <f>(SUM('1.  LRAMVA Summary'!D$54:D$65)+SUM('1.  LRAMVA Summary'!D$66:D$67)*(MONTH($E84)-1)/12)*$H84</f>
        <v>5.0496950387565276</v>
      </c>
      <c r="J84" s="230">
        <f>(SUM('1.  LRAMVA Summary'!E$54:E$65)+SUM('1.  LRAMVA Summary'!E$66:E$67)*(MONTH($E84)-1)/12)*$H84</f>
        <v>13.602569227592838</v>
      </c>
      <c r="K84" s="230">
        <f>(SUM('1.  LRAMVA Summary'!F$54:F$65)+SUM('1.  LRAMVA Summary'!F$66:F$67)*(MONTH($E84)-1)/12)*$H84</f>
        <v>5.3501577069396227</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24.002421973288989</v>
      </c>
    </row>
    <row r="85" spans="2:23" s="9" customFormat="1">
      <c r="B85" s="66"/>
      <c r="E85" s="214">
        <v>42309</v>
      </c>
      <c r="F85" s="214" t="s">
        <v>181</v>
      </c>
      <c r="G85" s="215" t="s">
        <v>69</v>
      </c>
      <c r="H85" s="229">
        <f t="shared" ref="H85:H86" si="23">C$34/12</f>
        <v>9.1666666666666665E-4</v>
      </c>
      <c r="I85" s="230">
        <f>(SUM('1.  LRAMVA Summary'!D$54:D$65)+SUM('1.  LRAMVA Summary'!D$66:D$67)*(MONTH($E85)-1)/12)*$H85</f>
        <v>5.6107722652850303</v>
      </c>
      <c r="J85" s="230">
        <f>(SUM('1.  LRAMVA Summary'!E$54:E$65)+SUM('1.  LRAMVA Summary'!E$66:E$67)*(MONTH($E85)-1)/12)*$H85</f>
        <v>15.11396580843649</v>
      </c>
      <c r="K85" s="230">
        <f>(SUM('1.  LRAMVA Summary'!F$54:F$65)+SUM('1.  LRAMVA Summary'!F$66:F$67)*(MONTH($E85)-1)/12)*$H85</f>
        <v>5.9446196743773587</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26.669357748098875</v>
      </c>
    </row>
    <row r="86" spans="2:23" s="9" customFormat="1">
      <c r="B86" s="66"/>
      <c r="E86" s="214">
        <v>42339</v>
      </c>
      <c r="F86" s="214" t="s">
        <v>181</v>
      </c>
      <c r="G86" s="215" t="s">
        <v>69</v>
      </c>
      <c r="H86" s="229">
        <f t="shared" si="23"/>
        <v>9.1666666666666665E-4</v>
      </c>
      <c r="I86" s="230">
        <f>(SUM('1.  LRAMVA Summary'!D$54:D$65)+SUM('1.  LRAMVA Summary'!D$66:D$67)*(MONTH($E86)-1)/12)*$H86</f>
        <v>6.1718494918135338</v>
      </c>
      <c r="J86" s="230">
        <f>(SUM('1.  LRAMVA Summary'!E$54:E$65)+SUM('1.  LRAMVA Summary'!E$66:E$67)*(MONTH($E86)-1)/12)*$H86</f>
        <v>16.625362389280134</v>
      </c>
      <c r="K86" s="230">
        <f>(SUM('1.  LRAMVA Summary'!F$54:F$65)+SUM('1.  LRAMVA Summary'!F$66:F$67)*(MONTH($E86)-1)/12)*$H86</f>
        <v>6.5390816418150939</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29.336293522908761</v>
      </c>
    </row>
    <row r="87" spans="2:23" s="9" customFormat="1" ht="15.75" thickBot="1">
      <c r="B87" s="66"/>
      <c r="E87" s="216" t="s">
        <v>464</v>
      </c>
      <c r="F87" s="216"/>
      <c r="G87" s="217"/>
      <c r="H87" s="218"/>
      <c r="I87" s="219">
        <f>SUM(I74:I86)</f>
        <v>37.597274879469055</v>
      </c>
      <c r="J87" s="219">
        <f>SUM(J74:J86)</f>
        <v>101.27731088544124</v>
      </c>
      <c r="K87" s="219">
        <f t="shared" ref="K87:O87" si="24">SUM(K74:K86)</f>
        <v>39.834356018032288</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178.70894178294256</v>
      </c>
    </row>
    <row r="88" spans="2:23" s="9" customFormat="1" ht="15.7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428</v>
      </c>
      <c r="F89" s="225"/>
      <c r="G89" s="226"/>
      <c r="H89" s="227"/>
      <c r="I89" s="228">
        <f>I87+I88</f>
        <v>37.597274879469055</v>
      </c>
      <c r="J89" s="228">
        <f t="shared" ref="J89" si="26">J87+J88</f>
        <v>101.27731088544124</v>
      </c>
      <c r="K89" s="228">
        <f t="shared" ref="K89" si="27">K87+K88</f>
        <v>39.834356018032288</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178.70894178294256</v>
      </c>
    </row>
    <row r="90" spans="2:23" s="9" customFormat="1">
      <c r="B90" s="66"/>
      <c r="E90" s="214">
        <v>42370</v>
      </c>
      <c r="F90" s="214" t="s">
        <v>183</v>
      </c>
      <c r="G90" s="215" t="s">
        <v>65</v>
      </c>
      <c r="H90" s="229">
        <f>$C$35/12</f>
        <v>9.1666666666666665E-4</v>
      </c>
      <c r="I90" s="230">
        <f>(SUM('1.  LRAMVA Summary'!D$54:D$68)+SUM('1.  LRAMVA Summary'!D$69:D$70)*(MONTH($E90)-1)/12)*$H90</f>
        <v>6.7329267183420365</v>
      </c>
      <c r="J90" s="230">
        <f>(SUM('1.  LRAMVA Summary'!E$54:E$68)+SUM('1.  LRAMVA Summary'!E$69:E$70)*(MONTH($E90)-1)/12)*$H90</f>
        <v>18.136758970123786</v>
      </c>
      <c r="K90" s="230">
        <f>(SUM('1.  LRAMVA Summary'!F$54:F$68)+SUM('1.  LRAMVA Summary'!F$69:F$70)*(MONTH($E90)-1)/12)*$H90</f>
        <v>7.1335436092528299</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32.003229297718654</v>
      </c>
    </row>
    <row r="91" spans="2:23" s="9" customFormat="1">
      <c r="B91" s="66"/>
      <c r="E91" s="214">
        <v>42401</v>
      </c>
      <c r="F91" s="214" t="s">
        <v>183</v>
      </c>
      <c r="G91" s="215" t="s">
        <v>65</v>
      </c>
      <c r="H91" s="229">
        <f t="shared" ref="H91:H92" si="34">$C$35/12</f>
        <v>9.1666666666666665E-4</v>
      </c>
      <c r="I91" s="230">
        <f>(SUM('1.  LRAMVA Summary'!D$54:D$68)+SUM('1.  LRAMVA Summary'!D$69:D$70)*(MONTH($E91)-1)/12)*$H91</f>
        <v>6.7654558266753702</v>
      </c>
      <c r="J91" s="230">
        <f>(SUM('1.  LRAMVA Summary'!E$54:E$68)+SUM('1.  LRAMVA Summary'!E$69:E$70)*(MONTH($E91)-1)/12)*$H91</f>
        <v>18.01607321161671</v>
      </c>
      <c r="K91" s="230">
        <f>(SUM('1.  LRAMVA Summary'!F$54:F$68)+SUM('1.  LRAMVA Summary'!F$69:F$70)*(MONTH($E91)-1)/12)*$H91</f>
        <v>7.2149589096930145</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31.996487947985095</v>
      </c>
    </row>
    <row r="92" spans="2:23" s="9" customFormat="1" ht="14.25" customHeight="1">
      <c r="B92" s="66"/>
      <c r="E92" s="214">
        <v>42430</v>
      </c>
      <c r="F92" s="214" t="s">
        <v>183</v>
      </c>
      <c r="G92" s="215" t="s">
        <v>65</v>
      </c>
      <c r="H92" s="229">
        <f t="shared" si="34"/>
        <v>9.1666666666666665E-4</v>
      </c>
      <c r="I92" s="230">
        <f>(SUM('1.  LRAMVA Summary'!D$54:D$68)+SUM('1.  LRAMVA Summary'!D$69:D$70)*(MONTH($E92)-1)/12)*$H92</f>
        <v>6.7979849350087029</v>
      </c>
      <c r="J92" s="230">
        <f>(SUM('1.  LRAMVA Summary'!E$54:E$68)+SUM('1.  LRAMVA Summary'!E$69:E$70)*(MONTH($E92)-1)/12)*$H92</f>
        <v>17.895387453109638</v>
      </c>
      <c r="K92" s="230">
        <f>(SUM('1.  LRAMVA Summary'!F$54:F$68)+SUM('1.  LRAMVA Summary'!F$69:F$70)*(MONTH($E92)-1)/12)*$H92</f>
        <v>7.296374210133199</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31.989746598251539</v>
      </c>
    </row>
    <row r="93" spans="2:23" s="8" customFormat="1">
      <c r="B93" s="239"/>
      <c r="D93" s="9"/>
      <c r="E93" s="214">
        <v>42461</v>
      </c>
      <c r="F93" s="214" t="s">
        <v>183</v>
      </c>
      <c r="G93" s="215" t="s">
        <v>66</v>
      </c>
      <c r="H93" s="229">
        <f>$C$36/12</f>
        <v>9.1666666666666665E-4</v>
      </c>
      <c r="I93" s="230">
        <f>(SUM('1.  LRAMVA Summary'!D$54:D$68)+SUM('1.  LRAMVA Summary'!D$69:D$70)*(MONTH($E93)-1)/12)*$H93</f>
        <v>6.8305140433420366</v>
      </c>
      <c r="J93" s="230">
        <f>(SUM('1.  LRAMVA Summary'!E$54:E$68)+SUM('1.  LRAMVA Summary'!E$69:E$70)*(MONTH($E93)-1)/12)*$H93</f>
        <v>17.774701694602562</v>
      </c>
      <c r="K93" s="230">
        <f>(SUM('1.  LRAMVA Summary'!F$54:F$68)+SUM('1.  LRAMVA Summary'!F$69:F$70)*(MONTH($E93)-1)/12)*$H93</f>
        <v>7.3777895105733826</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31.98300524851798</v>
      </c>
    </row>
    <row r="94" spans="2:23" s="9" customFormat="1">
      <c r="B94" s="66"/>
      <c r="E94" s="214">
        <v>42491</v>
      </c>
      <c r="F94" s="214" t="s">
        <v>183</v>
      </c>
      <c r="G94" s="215" t="s">
        <v>66</v>
      </c>
      <c r="H94" s="229">
        <f t="shared" ref="H94:H95" si="36">$C$36/12</f>
        <v>9.1666666666666665E-4</v>
      </c>
      <c r="I94" s="230">
        <f>(SUM('1.  LRAMVA Summary'!D$54:D$68)+SUM('1.  LRAMVA Summary'!D$69:D$70)*(MONTH($E94)-1)/12)*$H94</f>
        <v>6.8630431516753703</v>
      </c>
      <c r="J94" s="230">
        <f>(SUM('1.  LRAMVA Summary'!E$54:E$68)+SUM('1.  LRAMVA Summary'!E$69:E$70)*(MONTH($E94)-1)/12)*$H94</f>
        <v>17.65401593609549</v>
      </c>
      <c r="K94" s="230">
        <f>(SUM('1.  LRAMVA Summary'!F$54:F$68)+SUM('1.  LRAMVA Summary'!F$69:F$70)*(MONTH($E94)-1)/12)*$H94</f>
        <v>7.4592048110135671</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31.976263898784428</v>
      </c>
    </row>
    <row r="95" spans="2:23" s="238" customFormat="1">
      <c r="B95" s="237"/>
      <c r="D95" s="9"/>
      <c r="E95" s="214">
        <v>42522</v>
      </c>
      <c r="F95" s="214" t="s">
        <v>183</v>
      </c>
      <c r="G95" s="215" t="s">
        <v>66</v>
      </c>
      <c r="H95" s="229">
        <f t="shared" si="36"/>
        <v>9.1666666666666665E-4</v>
      </c>
      <c r="I95" s="230">
        <f>(SUM('1.  LRAMVA Summary'!D$54:D$68)+SUM('1.  LRAMVA Summary'!D$69:D$70)*(MONTH($E95)-1)/12)*$H95</f>
        <v>6.8955722600087039</v>
      </c>
      <c r="J95" s="230">
        <f>(SUM('1.  LRAMVA Summary'!E$54:E$68)+SUM('1.  LRAMVA Summary'!E$69:E$70)*(MONTH($E95)-1)/12)*$H95</f>
        <v>17.533330177588415</v>
      </c>
      <c r="K95" s="230">
        <f>(SUM('1.  LRAMVA Summary'!F$54:F$68)+SUM('1.  LRAMVA Summary'!F$69:F$70)*(MONTH($E95)-1)/12)*$H95</f>
        <v>7.5406201114537508</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31.969522549050868</v>
      </c>
    </row>
    <row r="96" spans="2:23" s="9" customFormat="1">
      <c r="B96" s="66"/>
      <c r="E96" s="214">
        <v>42552</v>
      </c>
      <c r="F96" s="214" t="s">
        <v>183</v>
      </c>
      <c r="G96" s="215" t="s">
        <v>68</v>
      </c>
      <c r="H96" s="229">
        <f>$C$37/12</f>
        <v>9.1666666666666665E-4</v>
      </c>
      <c r="I96" s="230">
        <f>(SUM('1.  LRAMVA Summary'!D$54:D$68)+SUM('1.  LRAMVA Summary'!D$69:D$70)*(MONTH($E96)-1)/12)*$H96</f>
        <v>6.9281013683420367</v>
      </c>
      <c r="J96" s="230">
        <f>(SUM('1.  LRAMVA Summary'!E$54:E$68)+SUM('1.  LRAMVA Summary'!E$69:E$70)*(MONTH($E96)-1)/12)*$H96</f>
        <v>17.412644419081342</v>
      </c>
      <c r="K96" s="230">
        <f>(SUM('1.  LRAMVA Summary'!F$54:F$68)+SUM('1.  LRAMVA Summary'!F$69:F$70)*(MONTH($E96)-1)/12)*$H96</f>
        <v>7.6220354118939362</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31.962781199317316</v>
      </c>
    </row>
    <row r="97" spans="2:23" s="9" customFormat="1">
      <c r="B97" s="66"/>
      <c r="E97" s="214">
        <v>42583</v>
      </c>
      <c r="F97" s="214" t="s">
        <v>183</v>
      </c>
      <c r="G97" s="215" t="s">
        <v>68</v>
      </c>
      <c r="H97" s="229">
        <f t="shared" ref="H97:H98" si="37">$C$37/12</f>
        <v>9.1666666666666665E-4</v>
      </c>
      <c r="I97" s="230">
        <f>(SUM('1.  LRAMVA Summary'!D$54:D$68)+SUM('1.  LRAMVA Summary'!D$69:D$70)*(MONTH($E97)-1)/12)*$H97</f>
        <v>6.9606304766753695</v>
      </c>
      <c r="J97" s="230">
        <f>(SUM('1.  LRAMVA Summary'!E$54:E$68)+SUM('1.  LRAMVA Summary'!E$69:E$70)*(MONTH($E97)-1)/12)*$H97</f>
        <v>17.29195866057427</v>
      </c>
      <c r="K97" s="230">
        <f>(SUM('1.  LRAMVA Summary'!F$54:F$68)+SUM('1.  LRAMVA Summary'!F$69:F$70)*(MONTH($E97)-1)/12)*$H97</f>
        <v>7.7034507123341189</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31.95603984958376</v>
      </c>
    </row>
    <row r="98" spans="2:23" s="9" customFormat="1">
      <c r="B98" s="66"/>
      <c r="E98" s="214">
        <v>42614</v>
      </c>
      <c r="F98" s="214" t="s">
        <v>183</v>
      </c>
      <c r="G98" s="215" t="s">
        <v>68</v>
      </c>
      <c r="H98" s="229">
        <f t="shared" si="37"/>
        <v>9.1666666666666665E-4</v>
      </c>
      <c r="I98" s="230">
        <f>(SUM('1.  LRAMVA Summary'!D$54:D$68)+SUM('1.  LRAMVA Summary'!D$69:D$70)*(MONTH($E98)-1)/12)*$H98</f>
        <v>6.9931595850087032</v>
      </c>
      <c r="J98" s="230">
        <f>(SUM('1.  LRAMVA Summary'!E$54:E$68)+SUM('1.  LRAMVA Summary'!E$69:E$70)*(MONTH($E98)-1)/12)*$H98</f>
        <v>17.171272902067198</v>
      </c>
      <c r="K98" s="230">
        <f>(SUM('1.  LRAMVA Summary'!F$54:F$68)+SUM('1.  LRAMVA Summary'!F$69:F$70)*(MONTH($E98)-1)/12)*$H98</f>
        <v>7.7848660127743043</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31.949298499850205</v>
      </c>
    </row>
    <row r="99" spans="2:23" s="9" customFormat="1">
      <c r="B99" s="66"/>
      <c r="E99" s="214">
        <v>42644</v>
      </c>
      <c r="F99" s="214" t="s">
        <v>183</v>
      </c>
      <c r="G99" s="215" t="s">
        <v>69</v>
      </c>
      <c r="H99" s="210">
        <f>$C$38/12</f>
        <v>9.1666666666666665E-4</v>
      </c>
      <c r="I99" s="230">
        <f>(SUM('1.  LRAMVA Summary'!D$54:D$68)+SUM('1.  LRAMVA Summary'!D$69:D$70)*(MONTH($E99)-1)/12)*$H99</f>
        <v>7.0256886933420368</v>
      </c>
      <c r="J99" s="230">
        <f>(SUM('1.  LRAMVA Summary'!E$54:E$68)+SUM('1.  LRAMVA Summary'!E$69:E$70)*(MONTH($E99)-1)/12)*$H99</f>
        <v>17.050587143560122</v>
      </c>
      <c r="K99" s="230">
        <f>(SUM('1.  LRAMVA Summary'!F$54:F$68)+SUM('1.  LRAMVA Summary'!F$69:F$70)*(MONTH($E99)-1)/12)*$H99</f>
        <v>7.866281313214488</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31.942557150116649</v>
      </c>
    </row>
    <row r="100" spans="2:23" s="9" customFormat="1">
      <c r="B100" s="66"/>
      <c r="E100" s="214">
        <v>42675</v>
      </c>
      <c r="F100" s="214" t="s">
        <v>183</v>
      </c>
      <c r="G100" s="215" t="s">
        <v>69</v>
      </c>
      <c r="H100" s="210">
        <f t="shared" ref="H100:H101" si="38">$C$38/12</f>
        <v>9.1666666666666665E-4</v>
      </c>
      <c r="I100" s="230">
        <f>(SUM('1.  LRAMVA Summary'!D$54:D$68)+SUM('1.  LRAMVA Summary'!D$69:D$70)*(MONTH($E100)-1)/12)*$H100</f>
        <v>7.0582178016753705</v>
      </c>
      <c r="J100" s="230">
        <f>(SUM('1.  LRAMVA Summary'!E$54:E$68)+SUM('1.  LRAMVA Summary'!E$69:E$70)*(MONTH($E100)-1)/12)*$H100</f>
        <v>16.92990138505305</v>
      </c>
      <c r="K100" s="230">
        <f>(SUM('1.  LRAMVA Summary'!F$54:F$68)+SUM('1.  LRAMVA Summary'!F$69:F$70)*(MONTH($E100)-1)/12)*$H100</f>
        <v>7.9476966136546716</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31.935815800383089</v>
      </c>
    </row>
    <row r="101" spans="2:23" s="9" customFormat="1">
      <c r="B101" s="66"/>
      <c r="E101" s="214">
        <v>42705</v>
      </c>
      <c r="F101" s="214" t="s">
        <v>183</v>
      </c>
      <c r="G101" s="215" t="s">
        <v>69</v>
      </c>
      <c r="H101" s="210">
        <f t="shared" si="38"/>
        <v>9.1666666666666665E-4</v>
      </c>
      <c r="I101" s="230">
        <f>(SUM('1.  LRAMVA Summary'!D$54:D$68)+SUM('1.  LRAMVA Summary'!D$69:D$70)*(MONTH($E101)-1)/12)*$H101</f>
        <v>7.0907469100087033</v>
      </c>
      <c r="J101" s="230">
        <f>(SUM('1.  LRAMVA Summary'!E$54:E$68)+SUM('1.  LRAMVA Summary'!E$69:E$70)*(MONTH($E101)-1)/12)*$H101</f>
        <v>16.809215626545974</v>
      </c>
      <c r="K101" s="230">
        <f>(SUM('1.  LRAMVA Summary'!F$54:F$68)+SUM('1.  LRAMVA Summary'!F$69:F$70)*(MONTH($E101)-1)/12)*$H101</f>
        <v>8.029111914094857</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31.929074450649537</v>
      </c>
    </row>
    <row r="102" spans="2:23" s="9" customFormat="1" ht="15.75" thickBot="1">
      <c r="B102" s="66"/>
      <c r="E102" s="216" t="s">
        <v>465</v>
      </c>
      <c r="F102" s="216"/>
      <c r="G102" s="217"/>
      <c r="H102" s="218"/>
      <c r="I102" s="219">
        <f>SUM(I89:I101)</f>
        <v>120.53931664957349</v>
      </c>
      <c r="J102" s="219">
        <f>SUM(J89:J101)</f>
        <v>310.95315846545975</v>
      </c>
      <c r="K102" s="219">
        <f t="shared" ref="K102:O102" si="39">SUM(K89:K101)</f>
        <v>130.81028915811839</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562.30276427315175</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429</v>
      </c>
      <c r="F104" s="225"/>
      <c r="G104" s="226"/>
      <c r="H104" s="227"/>
      <c r="I104" s="228">
        <f>I102+I103</f>
        <v>120.53931664957349</v>
      </c>
      <c r="J104" s="228">
        <f t="shared" ref="J104" si="41">J102+J103</f>
        <v>310.95315846545975</v>
      </c>
      <c r="K104" s="228">
        <f t="shared" ref="K104" si="42">K102+K103</f>
        <v>130.81028915811839</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562.30276427315175</v>
      </c>
    </row>
    <row r="105" spans="2:23" s="9" customFormat="1">
      <c r="B105" s="66"/>
      <c r="E105" s="214">
        <v>42736</v>
      </c>
      <c r="F105" s="214" t="s">
        <v>184</v>
      </c>
      <c r="G105" s="215" t="s">
        <v>65</v>
      </c>
      <c r="H105" s="240">
        <f>$C$39/12</f>
        <v>9.1666666666666665E-4</v>
      </c>
      <c r="I105" s="230">
        <f>(SUM('1.  LRAMVA Summary'!D$54:D$71)+SUM('1.  LRAMVA Summary'!D$72:D$73)*(MONTH($E105)-1)/12)*$H105</f>
        <v>7.1232760183420369</v>
      </c>
      <c r="J105" s="230">
        <f>(SUM('1.  LRAMVA Summary'!E$54:E$71)+SUM('1.  LRAMVA Summary'!E$72:E$73)*(MONTH($E105)-1)/12)*$H105</f>
        <v>16.688529868038902</v>
      </c>
      <c r="K105" s="230">
        <f>(SUM('1.  LRAMVA Summary'!F$54:F$71)+SUM('1.  LRAMVA Summary'!F$72:F$73)*(MONTH($E105)-1)/12)*$H105</f>
        <v>8.1105272145350398</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31.922333100915978</v>
      </c>
    </row>
    <row r="106" spans="2:23" s="9" customFormat="1">
      <c r="B106" s="66"/>
      <c r="E106" s="214">
        <v>42767</v>
      </c>
      <c r="F106" s="214" t="s">
        <v>184</v>
      </c>
      <c r="G106" s="215" t="s">
        <v>65</v>
      </c>
      <c r="H106" s="240">
        <f t="shared" ref="H106:H107" si="48">$C$39/12</f>
        <v>9.1666666666666665E-4</v>
      </c>
      <c r="I106" s="230">
        <f>(SUM('1.  LRAMVA Summary'!D$54:D$71)+SUM('1.  LRAMVA Summary'!D$72:D$73)*(MONTH($E106)-1)/12)*$H106</f>
        <v>8.1372989641753701</v>
      </c>
      <c r="J106" s="230">
        <f>(SUM('1.  LRAMVA Summary'!E$54:E$71)+SUM('1.  LRAMVA Summary'!E$72:E$73)*(MONTH($E106)-1)/12)*$H106</f>
        <v>16.91050423418114</v>
      </c>
      <c r="K106" s="230">
        <f>(SUM('1.  LRAMVA Summary'!F$54:F$71)+SUM('1.  LRAMVA Summary'!F$72:F$73)*(MONTH($E106)-1)/12)*$H106</f>
        <v>8.3495806939649562</v>
      </c>
      <c r="L106" s="230">
        <f>(SUM('1.  LRAMVA Summary'!G$54:G$71)+SUM('1.  LRAMVA Summary'!G$72:G$73)*(MONTH($E106)-1)/12)*$H106</f>
        <v>0</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33.397383892321471</v>
      </c>
    </row>
    <row r="107" spans="2:23" s="9" customFormat="1">
      <c r="B107" s="66"/>
      <c r="E107" s="214">
        <v>42795</v>
      </c>
      <c r="F107" s="214" t="s">
        <v>184</v>
      </c>
      <c r="G107" s="215" t="s">
        <v>65</v>
      </c>
      <c r="H107" s="240">
        <f t="shared" si="48"/>
        <v>9.1666666666666665E-4</v>
      </c>
      <c r="I107" s="230">
        <f>(SUM('1.  LRAMVA Summary'!D$54:D$71)+SUM('1.  LRAMVA Summary'!D$72:D$73)*(MONTH($E107)-1)/12)*$H107</f>
        <v>9.1513219100087024</v>
      </c>
      <c r="J107" s="230">
        <f>(SUM('1.  LRAMVA Summary'!E$54:E$71)+SUM('1.  LRAMVA Summary'!E$72:E$73)*(MONTH($E107)-1)/12)*$H107</f>
        <v>17.132478600323378</v>
      </c>
      <c r="K107" s="230">
        <f>(SUM('1.  LRAMVA Summary'!F$54:F$71)+SUM('1.  LRAMVA Summary'!F$72:F$73)*(MONTH($E107)-1)/12)*$H107</f>
        <v>8.5886341733948726</v>
      </c>
      <c r="L107" s="230">
        <f>(SUM('1.  LRAMVA Summary'!G$54:G$71)+SUM('1.  LRAMVA Summary'!G$72:G$73)*(MONTH($E107)-1)/12)*$H107</f>
        <v>0</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34.872434683726951</v>
      </c>
    </row>
    <row r="108" spans="2:23" s="8" customFormat="1">
      <c r="B108" s="239"/>
      <c r="E108" s="214">
        <v>42826</v>
      </c>
      <c r="F108" s="214" t="s">
        <v>184</v>
      </c>
      <c r="G108" s="215" t="s">
        <v>66</v>
      </c>
      <c r="H108" s="240">
        <f>$C$40/12</f>
        <v>9.1666666666666665E-4</v>
      </c>
      <c r="I108" s="230">
        <f>(SUM('1.  LRAMVA Summary'!D$54:D$71)+SUM('1.  LRAMVA Summary'!D$72:D$73)*(MONTH($E108)-1)/12)*$H108</f>
        <v>10.165344855842037</v>
      </c>
      <c r="J108" s="230">
        <f>(SUM('1.  LRAMVA Summary'!E$54:E$71)+SUM('1.  LRAMVA Summary'!E$72:E$73)*(MONTH($E108)-1)/12)*$H108</f>
        <v>17.354452966465615</v>
      </c>
      <c r="K108" s="230">
        <f>(SUM('1.  LRAMVA Summary'!F$54:F$71)+SUM('1.  LRAMVA Summary'!F$72:F$73)*(MONTH($E108)-1)/12)*$H108</f>
        <v>8.827687652824789</v>
      </c>
      <c r="L108" s="230">
        <f>(SUM('1.  LRAMVA Summary'!G$54:G$71)+SUM('1.  LRAMVA Summary'!G$72:G$73)*(MONTH($E108)-1)/12)*$H108</f>
        <v>0</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36.347485475132444</v>
      </c>
    </row>
    <row r="109" spans="2:23" s="9" customFormat="1">
      <c r="B109" s="66"/>
      <c r="E109" s="214">
        <v>42856</v>
      </c>
      <c r="F109" s="214" t="s">
        <v>184</v>
      </c>
      <c r="G109" s="215" t="s">
        <v>66</v>
      </c>
      <c r="H109" s="240">
        <f t="shared" ref="H109:H110" si="50">$C$40/12</f>
        <v>9.1666666666666665E-4</v>
      </c>
      <c r="I109" s="230">
        <f>(SUM('1.  LRAMVA Summary'!D$54:D$71)+SUM('1.  LRAMVA Summary'!D$72:D$73)*(MONTH($E109)-1)/12)*$H109</f>
        <v>11.179367801675371</v>
      </c>
      <c r="J109" s="230">
        <f>(SUM('1.  LRAMVA Summary'!E$54:E$71)+SUM('1.  LRAMVA Summary'!E$72:E$73)*(MONTH($E109)-1)/12)*$H109</f>
        <v>17.576427332607853</v>
      </c>
      <c r="K109" s="230">
        <f>(SUM('1.  LRAMVA Summary'!F$54:F$71)+SUM('1.  LRAMVA Summary'!F$72:F$73)*(MONTH($E109)-1)/12)*$H109</f>
        <v>9.0667411322547071</v>
      </c>
      <c r="L109" s="230">
        <f>(SUM('1.  LRAMVA Summary'!G$54:G$71)+SUM('1.  LRAMVA Summary'!G$72:G$73)*(MONTH($E109)-1)/12)*$H109</f>
        <v>0</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37.822536266537931</v>
      </c>
    </row>
    <row r="110" spans="2:23" s="238" customFormat="1">
      <c r="B110" s="237"/>
      <c r="E110" s="214">
        <v>42887</v>
      </c>
      <c r="F110" s="214" t="s">
        <v>184</v>
      </c>
      <c r="G110" s="215" t="s">
        <v>66</v>
      </c>
      <c r="H110" s="240">
        <f t="shared" si="50"/>
        <v>9.1666666666666665E-4</v>
      </c>
      <c r="I110" s="230">
        <f>(SUM('1.  LRAMVA Summary'!D$54:D$71)+SUM('1.  LRAMVA Summary'!D$72:D$73)*(MONTH($E110)-1)/12)*$H110</f>
        <v>12.193390747508705</v>
      </c>
      <c r="J110" s="230">
        <f>(SUM('1.  LRAMVA Summary'!E$54:E$71)+SUM('1.  LRAMVA Summary'!E$72:E$73)*(MONTH($E110)-1)/12)*$H110</f>
        <v>17.798401698750091</v>
      </c>
      <c r="K110" s="230">
        <f>(SUM('1.  LRAMVA Summary'!F$54:F$71)+SUM('1.  LRAMVA Summary'!F$72:F$73)*(MONTH($E110)-1)/12)*$H110</f>
        <v>9.3057946116846217</v>
      </c>
      <c r="L110" s="230">
        <f>(SUM('1.  LRAMVA Summary'!G$54:G$71)+SUM('1.  LRAMVA Summary'!G$72:G$73)*(MONTH($E110)-1)/12)*$H110</f>
        <v>0</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39.297587057943417</v>
      </c>
    </row>
    <row r="111" spans="2:23" s="9" customFormat="1">
      <c r="B111" s="66"/>
      <c r="E111" s="214">
        <v>42917</v>
      </c>
      <c r="F111" s="214" t="s">
        <v>184</v>
      </c>
      <c r="G111" s="215" t="s">
        <v>68</v>
      </c>
      <c r="H111" s="240">
        <f>$C$41/12</f>
        <v>9.1666666666666665E-4</v>
      </c>
      <c r="I111" s="230">
        <f>(SUM('1.  LRAMVA Summary'!D$54:D$71)+SUM('1.  LRAMVA Summary'!D$72:D$73)*(MONTH($E111)-1)/12)*$H111</f>
        <v>13.207413693342037</v>
      </c>
      <c r="J111" s="230">
        <f>(SUM('1.  LRAMVA Summary'!E$54:E$71)+SUM('1.  LRAMVA Summary'!E$72:E$73)*(MONTH($E111)-1)/12)*$H111</f>
        <v>18.020376064892329</v>
      </c>
      <c r="K111" s="230">
        <f>(SUM('1.  LRAMVA Summary'!F$54:F$71)+SUM('1.  LRAMVA Summary'!F$72:F$73)*(MONTH($E111)-1)/12)*$H111</f>
        <v>9.5448480911145381</v>
      </c>
      <c r="L111" s="230">
        <f>(SUM('1.  LRAMVA Summary'!G$54:G$71)+SUM('1.  LRAMVA Summary'!G$72:G$73)*(MONTH($E111)-1)/12)*$H111</f>
        <v>0</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40.772637849348904</v>
      </c>
    </row>
    <row r="112" spans="2:23" s="9" customFormat="1">
      <c r="B112" s="66"/>
      <c r="E112" s="214">
        <v>42948</v>
      </c>
      <c r="F112" s="214" t="s">
        <v>184</v>
      </c>
      <c r="G112" s="215" t="s">
        <v>68</v>
      </c>
      <c r="H112" s="240">
        <f t="shared" ref="H112:H113" si="51">$C$41/12</f>
        <v>9.1666666666666665E-4</v>
      </c>
      <c r="I112" s="230">
        <f>(SUM('1.  LRAMVA Summary'!D$54:D$71)+SUM('1.  LRAMVA Summary'!D$72:D$73)*(MONTH($E112)-1)/12)*$H112</f>
        <v>14.221436639175369</v>
      </c>
      <c r="J112" s="230">
        <f>(SUM('1.  LRAMVA Summary'!E$54:E$71)+SUM('1.  LRAMVA Summary'!E$72:E$73)*(MONTH($E112)-1)/12)*$H112</f>
        <v>18.242350431034566</v>
      </c>
      <c r="K112" s="230">
        <f>(SUM('1.  LRAMVA Summary'!F$54:F$71)+SUM('1.  LRAMVA Summary'!F$72:F$73)*(MONTH($E112)-1)/12)*$H112</f>
        <v>9.7839015705444563</v>
      </c>
      <c r="L112" s="230">
        <f>(SUM('1.  LRAMVA Summary'!G$54:G$71)+SUM('1.  LRAMVA Summary'!G$72:G$73)*(MONTH($E112)-1)/12)*$H112</f>
        <v>0</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42.24768864075439</v>
      </c>
    </row>
    <row r="113" spans="2:23" s="9" customFormat="1">
      <c r="B113" s="66"/>
      <c r="E113" s="214">
        <v>42979</v>
      </c>
      <c r="F113" s="214" t="s">
        <v>184</v>
      </c>
      <c r="G113" s="215" t="s">
        <v>68</v>
      </c>
      <c r="H113" s="240">
        <f t="shared" si="51"/>
        <v>9.1666666666666665E-4</v>
      </c>
      <c r="I113" s="230">
        <f>(SUM('1.  LRAMVA Summary'!D$54:D$71)+SUM('1.  LRAMVA Summary'!D$72:D$73)*(MONTH($E113)-1)/12)*$H113</f>
        <v>15.235459585008705</v>
      </c>
      <c r="J113" s="230">
        <f>(SUM('1.  LRAMVA Summary'!E$54:E$71)+SUM('1.  LRAMVA Summary'!E$72:E$73)*(MONTH($E113)-1)/12)*$H113</f>
        <v>18.464324797176808</v>
      </c>
      <c r="K113" s="230">
        <f>(SUM('1.  LRAMVA Summary'!F$54:F$71)+SUM('1.  LRAMVA Summary'!F$72:F$73)*(MONTH($E113)-1)/12)*$H113</f>
        <v>10.022955049974371</v>
      </c>
      <c r="L113" s="230">
        <f>(SUM('1.  LRAMVA Summary'!G$54:G$71)+SUM('1.  LRAMVA Summary'!G$72:G$73)*(MONTH($E113)-1)/12)*$H113</f>
        <v>0</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43.722739432159884</v>
      </c>
    </row>
    <row r="114" spans="2:23" s="9" customFormat="1">
      <c r="B114" s="66"/>
      <c r="E114" s="214">
        <v>43009</v>
      </c>
      <c r="F114" s="214" t="s">
        <v>184</v>
      </c>
      <c r="G114" s="215" t="s">
        <v>69</v>
      </c>
      <c r="H114" s="240">
        <f>$C$42/12</f>
        <v>1.25E-3</v>
      </c>
      <c r="I114" s="230">
        <f>(SUM('1.  LRAMVA Summary'!D$54:D$71)+SUM('1.  LRAMVA Summary'!D$72:D$73)*(MONTH($E114)-1)/12)*$H114</f>
        <v>22.158385269330051</v>
      </c>
      <c r="J114" s="230">
        <f>(SUM('1.  LRAMVA Summary'!E$54:E$71)+SUM('1.  LRAMVA Summary'!E$72:E$73)*(MONTH($E114)-1)/12)*$H114</f>
        <v>25.481317040889603</v>
      </c>
      <c r="K114" s="230">
        <f>(SUM('1.  LRAMVA Summary'!F$54:F$71)+SUM('1.  LRAMVA Summary'!F$72:F$73)*(MONTH($E114)-1)/12)*$H114</f>
        <v>13.993647994642211</v>
      </c>
      <c r="L114" s="230">
        <f>(SUM('1.  LRAMVA Summary'!G$54:G$71)+SUM('1.  LRAMVA Summary'!G$72:G$73)*(MONTH($E114)-1)/12)*$H114</f>
        <v>0</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61.633350304861864</v>
      </c>
    </row>
    <row r="115" spans="2:23" s="9" customFormat="1">
      <c r="B115" s="66"/>
      <c r="E115" s="214">
        <v>43040</v>
      </c>
      <c r="F115" s="214" t="s">
        <v>184</v>
      </c>
      <c r="G115" s="215" t="s">
        <v>69</v>
      </c>
      <c r="H115" s="240">
        <f t="shared" ref="H115:H116" si="52">$C$42/12</f>
        <v>1.25E-3</v>
      </c>
      <c r="I115" s="230">
        <f>(SUM('1.  LRAMVA Summary'!D$54:D$71)+SUM('1.  LRAMVA Summary'!D$72:D$73)*(MONTH($E115)-1)/12)*$H115</f>
        <v>23.541143831830052</v>
      </c>
      <c r="J115" s="230">
        <f>(SUM('1.  LRAMVA Summary'!E$54:E$71)+SUM('1.  LRAMVA Summary'!E$72:E$73)*(MONTH($E115)-1)/12)*$H115</f>
        <v>25.784009358356293</v>
      </c>
      <c r="K115" s="230">
        <f>(SUM('1.  LRAMVA Summary'!F$54:F$71)+SUM('1.  LRAMVA Summary'!F$72:F$73)*(MONTH($E115)-1)/12)*$H115</f>
        <v>14.319630012046645</v>
      </c>
      <c r="L115" s="230">
        <f>(SUM('1.  LRAMVA Summary'!G$54:G$71)+SUM('1.  LRAMVA Summary'!G$72:G$73)*(MONTH($E115)-1)/12)*$H115</f>
        <v>0</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63.644783202232986</v>
      </c>
    </row>
    <row r="116" spans="2:23" s="9" customFormat="1">
      <c r="B116" s="66"/>
      <c r="E116" s="214">
        <v>43070</v>
      </c>
      <c r="F116" s="214" t="s">
        <v>184</v>
      </c>
      <c r="G116" s="215" t="s">
        <v>69</v>
      </c>
      <c r="H116" s="240">
        <f t="shared" si="52"/>
        <v>1.25E-3</v>
      </c>
      <c r="I116" s="230">
        <f>(SUM('1.  LRAMVA Summary'!D$54:D$71)+SUM('1.  LRAMVA Summary'!D$72:D$73)*(MONTH($E116)-1)/12)*$H116</f>
        <v>24.923902394330053</v>
      </c>
      <c r="J116" s="230">
        <f>(SUM('1.  LRAMVA Summary'!E$54:E$71)+SUM('1.  LRAMVA Summary'!E$72:E$73)*(MONTH($E116)-1)/12)*$H116</f>
        <v>26.086701675822979</v>
      </c>
      <c r="K116" s="230">
        <f>(SUM('1.  LRAMVA Summary'!F$54:F$71)+SUM('1.  LRAMVA Summary'!F$72:F$73)*(MONTH($E116)-1)/12)*$H116</f>
        <v>14.645612029451074</v>
      </c>
      <c r="L116" s="230">
        <f>(SUM('1.  LRAMVA Summary'!G$54:G$71)+SUM('1.  LRAMVA Summary'!G$72:G$73)*(MONTH($E116)-1)/12)*$H116</f>
        <v>0</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65.656216099604109</v>
      </c>
    </row>
    <row r="117" spans="2:23" s="9" customFormat="1" ht="15.75" thickBot="1">
      <c r="B117" s="66"/>
      <c r="E117" s="216" t="s">
        <v>466</v>
      </c>
      <c r="F117" s="216"/>
      <c r="G117" s="217"/>
      <c r="H117" s="218"/>
      <c r="I117" s="219">
        <f>SUM(I104:I116)</f>
        <v>291.77705836014195</v>
      </c>
      <c r="J117" s="219">
        <f>SUM(J104:J116)</f>
        <v>546.49303253399933</v>
      </c>
      <c r="K117" s="219">
        <f t="shared" ref="K117:O117" si="53">SUM(K104:K116)</f>
        <v>255.36984938455069</v>
      </c>
      <c r="L117" s="219">
        <f t="shared" si="53"/>
        <v>0</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1093.6399402786922</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430</v>
      </c>
      <c r="F119" s="225"/>
      <c r="G119" s="226"/>
      <c r="H119" s="227"/>
      <c r="I119" s="228">
        <f>I117+I118</f>
        <v>291.77705836014195</v>
      </c>
      <c r="J119" s="228">
        <f t="shared" ref="J119" si="55">J117+J118</f>
        <v>546.49303253399933</v>
      </c>
      <c r="K119" s="228">
        <f t="shared" ref="K119" si="56">K117+K118</f>
        <v>255.36984938455069</v>
      </c>
      <c r="L119" s="228">
        <f t="shared" ref="L119" si="57">L117+L118</f>
        <v>0</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1093.6399402786922</v>
      </c>
    </row>
    <row r="120" spans="2:23" s="9" customFormat="1">
      <c r="B120" s="66"/>
      <c r="E120" s="214">
        <v>43101</v>
      </c>
      <c r="F120" s="214" t="s">
        <v>185</v>
      </c>
      <c r="G120" s="215" t="s">
        <v>65</v>
      </c>
      <c r="H120" s="240">
        <f>$C$43/12</f>
        <v>1.25E-3</v>
      </c>
      <c r="I120" s="230">
        <f>(SUM('1.  LRAMVA Summary'!D$54:D$74)+SUM('1.  LRAMVA Summary'!D$75:D$76)*(MONTH($E120)-1)/12)*$H120</f>
        <v>26.306660956830058</v>
      </c>
      <c r="J120" s="230">
        <f>(SUM('1.  LRAMVA Summary'!E$54:E$74)+SUM('1.  LRAMVA Summary'!E$75:E$76)*(MONTH($E120)-1)/12)*$H120</f>
        <v>26.389393993289669</v>
      </c>
      <c r="K120" s="230">
        <f>(SUM('1.  LRAMVA Summary'!F$54:F$74)+SUM('1.  LRAMVA Summary'!F$75:F$76)*(MONTH($E120)-1)/12)*$H120</f>
        <v>14.971594046855508</v>
      </c>
      <c r="L120" s="230">
        <f>(SUM('1.  LRAMVA Summary'!G$54:G$74)+SUM('1.  LRAMVA Summary'!G$75:G$76)*(MONTH($E120)-1)/12)*$H120</f>
        <v>0</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67.667648996975231</v>
      </c>
    </row>
    <row r="121" spans="2:23" s="9" customFormat="1">
      <c r="B121" s="66"/>
      <c r="E121" s="214">
        <v>43132</v>
      </c>
      <c r="F121" s="214" t="s">
        <v>185</v>
      </c>
      <c r="G121" s="215" t="s">
        <v>65</v>
      </c>
      <c r="H121" s="240">
        <f t="shared" ref="H121:H122" si="62">$C$43/12</f>
        <v>1.25E-3</v>
      </c>
      <c r="I121" s="230">
        <f>(SUM('1.  LRAMVA Summary'!D$54:D$74)+SUM('1.  LRAMVA Summary'!D$75:D$76)*(MONTH($E121)-1)/12)*$H121</f>
        <v>27.019734963996722</v>
      </c>
      <c r="J121" s="230">
        <f>(SUM('1.  LRAMVA Summary'!E$54:E$74)+SUM('1.  LRAMVA Summary'!E$75:E$76)*(MONTH($E121)-1)/12)*$H121</f>
        <v>27.122816910342149</v>
      </c>
      <c r="K121" s="230">
        <f>(SUM('1.  LRAMVA Summary'!F$54:F$74)+SUM('1.  LRAMVA Summary'!F$75:F$76)*(MONTH($E121)-1)/12)*$H121</f>
        <v>15.448658646594112</v>
      </c>
      <c r="L121" s="230">
        <f>(SUM('1.  LRAMVA Summary'!G$54:G$74)+SUM('1.  LRAMVA Summary'!G$75:G$76)*(MONTH($E121)-1)/12)*$H121</f>
        <v>0</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69.591210520932975</v>
      </c>
    </row>
    <row r="122" spans="2:23" s="9" customFormat="1">
      <c r="B122" s="66"/>
      <c r="E122" s="214">
        <v>43160</v>
      </c>
      <c r="F122" s="214" t="s">
        <v>185</v>
      </c>
      <c r="G122" s="215" t="s">
        <v>65</v>
      </c>
      <c r="H122" s="240">
        <f t="shared" si="62"/>
        <v>1.25E-3</v>
      </c>
      <c r="I122" s="230">
        <f>(SUM('1.  LRAMVA Summary'!D$54:D$74)+SUM('1.  LRAMVA Summary'!D$75:D$76)*(MONTH($E122)-1)/12)*$H122</f>
        <v>27.73280897116339</v>
      </c>
      <c r="J122" s="230">
        <f>(SUM('1.  LRAMVA Summary'!E$54:E$74)+SUM('1.  LRAMVA Summary'!E$75:E$76)*(MONTH($E122)-1)/12)*$H122</f>
        <v>27.856239827394631</v>
      </c>
      <c r="K122" s="230">
        <f>(SUM('1.  LRAMVA Summary'!F$54:F$74)+SUM('1.  LRAMVA Summary'!F$75:F$76)*(MONTH($E122)-1)/12)*$H122</f>
        <v>15.925723246332714</v>
      </c>
      <c r="L122" s="230">
        <f>(SUM('1.  LRAMVA Summary'!G$54:G$74)+SUM('1.  LRAMVA Summary'!G$75:G$76)*(MONTH($E122)-1)/12)*$H122</f>
        <v>0</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71.514772044890734</v>
      </c>
    </row>
    <row r="123" spans="2:23" s="8" customFormat="1">
      <c r="B123" s="239"/>
      <c r="E123" s="214">
        <v>43191</v>
      </c>
      <c r="F123" s="214" t="s">
        <v>185</v>
      </c>
      <c r="G123" s="215" t="s">
        <v>66</v>
      </c>
      <c r="H123" s="240">
        <f>$C$44/12</f>
        <v>1.575E-3</v>
      </c>
      <c r="I123" s="230">
        <f>(SUM('1.  LRAMVA Summary'!D$54:D$74)+SUM('1.  LRAMVA Summary'!D$75:D$76)*(MONTH($E123)-1)/12)*$H123</f>
        <v>35.84181255269587</v>
      </c>
      <c r="J123" s="230">
        <f>(SUM('1.  LRAMVA Summary'!E$54:E$74)+SUM('1.  LRAMVA Summary'!E$75:E$76)*(MONTH($E123)-1)/12)*$H123</f>
        <v>36.022975058003361</v>
      </c>
      <c r="K123" s="230">
        <f>(SUM('1.  LRAMVA Summary'!F$54:F$74)+SUM('1.  LRAMVA Summary'!F$75:F$76)*(MONTH($E123)-1)/12)*$H123</f>
        <v>20.667512686049857</v>
      </c>
      <c r="L123" s="230">
        <f>(SUM('1.  LRAMVA Summary'!G$54:G$74)+SUM('1.  LRAMVA Summary'!G$75:G$76)*(MONTH($E123)-1)/12)*$H123</f>
        <v>0</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92.532300296749099</v>
      </c>
    </row>
    <row r="124" spans="2:23" s="9" customFormat="1">
      <c r="B124" s="66"/>
      <c r="E124" s="214">
        <v>43221</v>
      </c>
      <c r="F124" s="214" t="s">
        <v>185</v>
      </c>
      <c r="G124" s="215" t="s">
        <v>66</v>
      </c>
      <c r="H124" s="240">
        <f t="shared" ref="H124:H125" si="64">$C$44/12</f>
        <v>1.575E-3</v>
      </c>
      <c r="I124" s="230">
        <f>(SUM('1.  LRAMVA Summary'!D$54:D$74)+SUM('1.  LRAMVA Summary'!D$75:D$76)*(MONTH($E124)-1)/12)*$H124</f>
        <v>36.740285801725875</v>
      </c>
      <c r="J124" s="230">
        <f>(SUM('1.  LRAMVA Summary'!E$54:E$74)+SUM('1.  LRAMVA Summary'!E$75:E$76)*(MONTH($E124)-1)/12)*$H124</f>
        <v>36.947087933489492</v>
      </c>
      <c r="K124" s="230">
        <f>(SUM('1.  LRAMVA Summary'!F$54:F$74)+SUM('1.  LRAMVA Summary'!F$75:F$76)*(MONTH($E124)-1)/12)*$H124</f>
        <v>21.268614081720497</v>
      </c>
      <c r="L124" s="230">
        <f>(SUM('1.  LRAMVA Summary'!G$54:G$74)+SUM('1.  LRAMVA Summary'!G$75:G$76)*(MONTH($E124)-1)/12)*$H124</f>
        <v>0</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94.955987816935874</v>
      </c>
    </row>
    <row r="125" spans="2:23" s="238" customFormat="1">
      <c r="B125" s="237"/>
      <c r="E125" s="214">
        <v>43252</v>
      </c>
      <c r="F125" s="214" t="s">
        <v>185</v>
      </c>
      <c r="G125" s="215" t="s">
        <v>66</v>
      </c>
      <c r="H125" s="240">
        <f t="shared" si="64"/>
        <v>1.575E-3</v>
      </c>
      <c r="I125" s="230">
        <f>(SUM('1.  LRAMVA Summary'!D$54:D$74)+SUM('1.  LRAMVA Summary'!D$75:D$76)*(MONTH($E125)-1)/12)*$H125</f>
        <v>37.638759050755873</v>
      </c>
      <c r="J125" s="230">
        <f>(SUM('1.  LRAMVA Summary'!E$54:E$74)+SUM('1.  LRAMVA Summary'!E$75:E$76)*(MONTH($E125)-1)/12)*$H125</f>
        <v>37.871200808975615</v>
      </c>
      <c r="K125" s="230">
        <f>(SUM('1.  LRAMVA Summary'!F$54:F$74)+SUM('1.  LRAMVA Summary'!F$75:F$76)*(MONTH($E125)-1)/12)*$H125</f>
        <v>21.869715477391136</v>
      </c>
      <c r="L125" s="230">
        <f>(SUM('1.  LRAMVA Summary'!G$54:G$74)+SUM('1.  LRAMVA Summary'!G$75:G$76)*(MONTH($E125)-1)/12)*$H125</f>
        <v>0</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97.37967533712262</v>
      </c>
    </row>
    <row r="126" spans="2:23" s="9" customFormat="1">
      <c r="B126" s="66"/>
      <c r="E126" s="214">
        <v>43282</v>
      </c>
      <c r="F126" s="214" t="s">
        <v>185</v>
      </c>
      <c r="G126" s="215" t="s">
        <v>68</v>
      </c>
      <c r="H126" s="240">
        <f>$C$45/12</f>
        <v>1.575E-3</v>
      </c>
      <c r="I126" s="230">
        <f>(SUM('1.  LRAMVA Summary'!D$54:D$74)+SUM('1.  LRAMVA Summary'!D$75:D$76)*(MONTH($E126)-1)/12)*$H126</f>
        <v>38.53723229978587</v>
      </c>
      <c r="J126" s="230">
        <f>(SUM('1.  LRAMVA Summary'!E$54:E$74)+SUM('1.  LRAMVA Summary'!E$75:E$76)*(MONTH($E126)-1)/12)*$H126</f>
        <v>38.795313684461739</v>
      </c>
      <c r="K126" s="230">
        <f>(SUM('1.  LRAMVA Summary'!F$54:F$74)+SUM('1.  LRAMVA Summary'!F$75:F$76)*(MONTH($E126)-1)/12)*$H126</f>
        <v>22.470816873061775</v>
      </c>
      <c r="L126" s="230">
        <f>(SUM('1.  LRAMVA Summary'!G$54:G$74)+SUM('1.  LRAMVA Summary'!G$75:G$76)*(MONTH($E126)-1)/12)*$H126</f>
        <v>0</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99.803362857309395</v>
      </c>
    </row>
    <row r="127" spans="2:23" s="9" customFormat="1">
      <c r="B127" s="66"/>
      <c r="E127" s="214">
        <v>43313</v>
      </c>
      <c r="F127" s="214" t="s">
        <v>185</v>
      </c>
      <c r="G127" s="215" t="s">
        <v>68</v>
      </c>
      <c r="H127" s="240">
        <f t="shared" ref="H127:H128" si="65">$C$45/12</f>
        <v>1.575E-3</v>
      </c>
      <c r="I127" s="230">
        <f>(SUM('1.  LRAMVA Summary'!D$54:D$74)+SUM('1.  LRAMVA Summary'!D$75:D$76)*(MONTH($E127)-1)/12)*$H127</f>
        <v>39.435705548815875</v>
      </c>
      <c r="J127" s="230">
        <f>(SUM('1.  LRAMVA Summary'!E$54:E$74)+SUM('1.  LRAMVA Summary'!E$75:E$76)*(MONTH($E127)-1)/12)*$H127</f>
        <v>39.719426559947863</v>
      </c>
      <c r="K127" s="230">
        <f>(SUM('1.  LRAMVA Summary'!F$54:F$74)+SUM('1.  LRAMVA Summary'!F$75:F$76)*(MONTH($E127)-1)/12)*$H127</f>
        <v>23.071918268732418</v>
      </c>
      <c r="L127" s="230">
        <f>(SUM('1.  LRAMVA Summary'!G$54:G$74)+SUM('1.  LRAMVA Summary'!G$75:G$76)*(MONTH($E127)-1)/12)*$H127</f>
        <v>0</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102.22705037749616</v>
      </c>
    </row>
    <row r="128" spans="2:23" s="9" customFormat="1">
      <c r="B128" s="66"/>
      <c r="E128" s="214">
        <v>43344</v>
      </c>
      <c r="F128" s="214" t="s">
        <v>185</v>
      </c>
      <c r="G128" s="215" t="s">
        <v>68</v>
      </c>
      <c r="H128" s="240">
        <f t="shared" si="65"/>
        <v>1.575E-3</v>
      </c>
      <c r="I128" s="230">
        <f>(SUM('1.  LRAMVA Summary'!D$54:D$74)+SUM('1.  LRAMVA Summary'!D$75:D$76)*(MONTH($E128)-1)/12)*$H128</f>
        <v>40.334178797845873</v>
      </c>
      <c r="J128" s="230">
        <f>(SUM('1.  LRAMVA Summary'!E$54:E$74)+SUM('1.  LRAMVA Summary'!E$75:E$76)*(MONTH($E128)-1)/12)*$H128</f>
        <v>40.643539435433993</v>
      </c>
      <c r="K128" s="230">
        <f>(SUM('1.  LRAMVA Summary'!F$54:F$74)+SUM('1.  LRAMVA Summary'!F$75:F$76)*(MONTH($E128)-1)/12)*$H128</f>
        <v>23.673019664403057</v>
      </c>
      <c r="L128" s="230">
        <f>(SUM('1.  LRAMVA Summary'!G$54:G$74)+SUM('1.  LRAMVA Summary'!G$75:G$76)*(MONTH($E128)-1)/12)*$H128</f>
        <v>0</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104.65073789768292</v>
      </c>
    </row>
    <row r="129" spans="2:23" s="9" customFormat="1">
      <c r="B129" s="66"/>
      <c r="E129" s="214">
        <v>43374</v>
      </c>
      <c r="F129" s="214" t="s">
        <v>185</v>
      </c>
      <c r="G129" s="215" t="s">
        <v>69</v>
      </c>
      <c r="H129" s="240">
        <f>$C$46/12</f>
        <v>1.8083333333333335E-3</v>
      </c>
      <c r="I129" s="230">
        <f>(SUM('1.  LRAMVA Summary'!D$54:D$74)+SUM('1.  LRAMVA Summary'!D$75:D$76)*(MONTH($E129)-1)/12)*$H129</f>
        <v>47.34119309085748</v>
      </c>
      <c r="J129" s="230">
        <f>(SUM('1.  LRAMVA Summary'!E$54:E$74)+SUM('1.  LRAMVA Summary'!E$75:E$76)*(MONTH($E129)-1)/12)*$H129</f>
        <v>47.725823023649035</v>
      </c>
      <c r="K129" s="230">
        <f>(SUM('1.  LRAMVA Summary'!F$54:F$74)+SUM('1.  LRAMVA Summary'!F$75:F$76)*(MONTH($E129)-1)/12)*$H129</f>
        <v>27.870287143047577</v>
      </c>
      <c r="L129" s="230">
        <f>(SUM('1.  LRAMVA Summary'!G$54:G$74)+SUM('1.  LRAMVA Summary'!G$75:G$76)*(MONTH($E129)-1)/12)*$H129</f>
        <v>0</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122.93730325755409</v>
      </c>
    </row>
    <row r="130" spans="2:23" s="9" customFormat="1">
      <c r="B130" s="66"/>
      <c r="E130" s="214">
        <v>43405</v>
      </c>
      <c r="F130" s="214" t="s">
        <v>185</v>
      </c>
      <c r="G130" s="215" t="s">
        <v>69</v>
      </c>
      <c r="H130" s="240">
        <f t="shared" ref="H130:H131" si="66">$C$46/12</f>
        <v>1.8083333333333335E-3</v>
      </c>
      <c r="I130" s="230">
        <f>(SUM('1.  LRAMVA Summary'!D$54:D$74)+SUM('1.  LRAMVA Summary'!D$75:D$76)*(MONTH($E130)-1)/12)*$H130</f>
        <v>48.372773487891934</v>
      </c>
      <c r="J130" s="230">
        <f>(SUM('1.  LRAMVA Summary'!E$54:E$74)+SUM('1.  LRAMVA Summary'!E$75:E$76)*(MONTH($E130)-1)/12)*$H130</f>
        <v>48.78684151031829</v>
      </c>
      <c r="K130" s="230">
        <f>(SUM('1.  LRAMVA Summary'!F$54:F$74)+SUM('1.  LRAMVA Summary'!F$75:F$76)*(MONTH($E130)-1)/12)*$H130</f>
        <v>28.56044059733609</v>
      </c>
      <c r="L130" s="230">
        <f>(SUM('1.  LRAMVA Summary'!G$54:G$74)+SUM('1.  LRAMVA Summary'!G$75:G$76)*(MONTH($E130)-1)/12)*$H130</f>
        <v>0</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125.72005559554631</v>
      </c>
    </row>
    <row r="131" spans="2:23" s="9" customFormat="1">
      <c r="B131" s="66"/>
      <c r="E131" s="214">
        <v>43435</v>
      </c>
      <c r="F131" s="214" t="s">
        <v>185</v>
      </c>
      <c r="G131" s="215" t="s">
        <v>69</v>
      </c>
      <c r="H131" s="240">
        <f t="shared" si="66"/>
        <v>1.8083333333333335E-3</v>
      </c>
      <c r="I131" s="230">
        <f>(SUM('1.  LRAMVA Summary'!D$54:D$74)+SUM('1.  LRAMVA Summary'!D$75:D$76)*(MONTH($E131)-1)/12)*$H131</f>
        <v>49.404353884926373</v>
      </c>
      <c r="J131" s="230">
        <f>(SUM('1.  LRAMVA Summary'!E$54:E$74)+SUM('1.  LRAMVA Summary'!E$75:E$76)*(MONTH($E131)-1)/12)*$H131</f>
        <v>49.847859996987545</v>
      </c>
      <c r="K131" s="230">
        <f>(SUM('1.  LRAMVA Summary'!F$54:F$74)+SUM('1.  LRAMVA Summary'!F$75:F$76)*(MONTH($E131)-1)/12)*$H131</f>
        <v>29.250594051624603</v>
      </c>
      <c r="L131" s="230">
        <f>(SUM('1.  LRAMVA Summary'!G$54:G$74)+SUM('1.  LRAMVA Summary'!G$75:G$76)*(MONTH($E131)-1)/12)*$H131</f>
        <v>0</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128.50280793353852</v>
      </c>
    </row>
    <row r="132" spans="2:23" s="9" customFormat="1" ht="15.75" thickBot="1">
      <c r="B132" s="66"/>
      <c r="E132" s="216" t="s">
        <v>467</v>
      </c>
      <c r="F132" s="216"/>
      <c r="G132" s="217"/>
      <c r="H132" s="218"/>
      <c r="I132" s="219">
        <f>SUM(I119:I131)</f>
        <v>746.48255776743315</v>
      </c>
      <c r="J132" s="219">
        <f>SUM(J119:J131)</f>
        <v>1004.2215512762924</v>
      </c>
      <c r="K132" s="219">
        <f t="shared" ref="K132:O132" si="67">SUM(K119:K131)</f>
        <v>520.41874416770008</v>
      </c>
      <c r="L132" s="219">
        <f t="shared" si="67"/>
        <v>0</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2271.122853211426</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431</v>
      </c>
      <c r="F134" s="225"/>
      <c r="G134" s="226"/>
      <c r="H134" s="227"/>
      <c r="I134" s="228">
        <f>I132+I133</f>
        <v>746.48255776743315</v>
      </c>
      <c r="J134" s="228">
        <f t="shared" ref="J134" si="69">J132+J133</f>
        <v>1004.2215512762924</v>
      </c>
      <c r="K134" s="228">
        <f t="shared" ref="K134" si="70">K132+K133</f>
        <v>520.41874416770008</v>
      </c>
      <c r="L134" s="228">
        <f t="shared" ref="L134" si="71">L132+L133</f>
        <v>0</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2271.122853211426</v>
      </c>
    </row>
    <row r="135" spans="2:23" s="9" customFormat="1">
      <c r="B135" s="66"/>
      <c r="E135" s="214">
        <v>43466</v>
      </c>
      <c r="F135" s="214" t="s">
        <v>186</v>
      </c>
      <c r="G135" s="215" t="s">
        <v>65</v>
      </c>
      <c r="H135" s="240">
        <f>$C$47/12</f>
        <v>2.0416666666666669E-3</v>
      </c>
      <c r="I135" s="230">
        <f>(SUM('1.  LRAMVA Summary'!D$54:D$77)+SUM('1.  LRAMVA Summary'!D$78:D$79)*(MONTH($E135)-1)/12)*$H135</f>
        <v>56.94379676995576</v>
      </c>
      <c r="J135" s="230">
        <f>(SUM('1.  LRAMVA Summary'!E$54:E$77)+SUM('1.  LRAMVA Summary'!E$78:E$79)*(MONTH($E135)-1)/12)*$H135</f>
        <v>57.477766029935097</v>
      </c>
      <c r="K135" s="230">
        <f>(SUM('1.  LRAMVA Summary'!F$54:F$77)+SUM('1.  LRAMVA Summary'!F$78:F$79)*(MONTH($E135)-1)/12)*$H135</f>
        <v>33.804069764740611</v>
      </c>
      <c r="L135" s="230">
        <f>(SUM('1.  LRAMVA Summary'!G$54:G$77)+SUM('1.  LRAMVA Summary'!G$78:G$79)*(MONTH($E135)-1)/12)*$H135</f>
        <v>0</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148.22563256463147</v>
      </c>
    </row>
    <row r="136" spans="2:23" s="9" customFormat="1">
      <c r="B136" s="66"/>
      <c r="E136" s="214">
        <v>43497</v>
      </c>
      <c r="F136" s="214" t="s">
        <v>186</v>
      </c>
      <c r="G136" s="215" t="s">
        <v>65</v>
      </c>
      <c r="H136" s="240">
        <f t="shared" ref="H136:H137" si="75">$C$47/12</f>
        <v>2.0416666666666669E-3</v>
      </c>
      <c r="I136" s="230">
        <f>(SUM('1.  LRAMVA Summary'!D$54:D$77)+SUM('1.  LRAMVA Summary'!D$78:D$79)*(MONTH($E136)-1)/12)*$H136</f>
        <v>56.94379676995576</v>
      </c>
      <c r="J136" s="230">
        <f>(SUM('1.  LRAMVA Summary'!E$54:E$77)+SUM('1.  LRAMVA Summary'!E$78:E$79)*(MONTH($E136)-1)/12)*$H136</f>
        <v>59.033989353158773</v>
      </c>
      <c r="K136" s="230">
        <f>(SUM('1.  LRAMVA Summary'!F$54:F$77)+SUM('1.  LRAMVA Summary'!F$78:F$79)*(MONTH($E136)-1)/12)*$H136</f>
        <v>34.626920443319399</v>
      </c>
      <c r="L136" s="230">
        <f>(SUM('1.  LRAMVA Summary'!G$54:G$77)+SUM('1.  LRAMVA Summary'!G$78:G$79)*(MONTH($E136)-1)/12)*$H136</f>
        <v>0</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150.60470656643392</v>
      </c>
    </row>
    <row r="137" spans="2:23" s="9" customFormat="1">
      <c r="B137" s="66"/>
      <c r="E137" s="214">
        <v>43525</v>
      </c>
      <c r="F137" s="214" t="s">
        <v>186</v>
      </c>
      <c r="G137" s="215" t="s">
        <v>65</v>
      </c>
      <c r="H137" s="240">
        <f t="shared" si="75"/>
        <v>2.0416666666666669E-3</v>
      </c>
      <c r="I137" s="230">
        <f>(SUM('1.  LRAMVA Summary'!D$54:D$77)+SUM('1.  LRAMVA Summary'!D$78:D$79)*(MONTH($E137)-1)/12)*$H137</f>
        <v>56.94379676995576</v>
      </c>
      <c r="J137" s="230">
        <f>(SUM('1.  LRAMVA Summary'!E$54:E$77)+SUM('1.  LRAMVA Summary'!E$78:E$79)*(MONTH($E137)-1)/12)*$H137</f>
        <v>60.59021267638245</v>
      </c>
      <c r="K137" s="230">
        <f>(SUM('1.  LRAMVA Summary'!F$54:F$77)+SUM('1.  LRAMVA Summary'!F$78:F$79)*(MONTH($E137)-1)/12)*$H137</f>
        <v>35.449771121898181</v>
      </c>
      <c r="L137" s="230">
        <f>(SUM('1.  LRAMVA Summary'!G$54:G$77)+SUM('1.  LRAMVA Summary'!G$78:G$79)*(MONTH($E137)-1)/12)*$H137</f>
        <v>0</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152.9837805682364</v>
      </c>
    </row>
    <row r="138" spans="2:23" s="8" customFormat="1">
      <c r="B138" s="239"/>
      <c r="E138" s="214">
        <v>43556</v>
      </c>
      <c r="F138" s="214" t="s">
        <v>186</v>
      </c>
      <c r="G138" s="215" t="s">
        <v>66</v>
      </c>
      <c r="H138" s="240">
        <f>$C$48/12</f>
        <v>1.8166666666666667E-3</v>
      </c>
      <c r="I138" s="230">
        <f>(SUM('1.  LRAMVA Summary'!D$54:D$77)+SUM('1.  LRAMVA Summary'!D$78:D$79)*(MONTH($E138)-1)/12)*$H138</f>
        <v>50.668357942246345</v>
      </c>
      <c r="J138" s="230">
        <f>(SUM('1.  LRAMVA Summary'!E$54:E$77)+SUM('1.  LRAMVA Summary'!E$78:E$79)*(MONTH($E138)-1)/12)*$H138</f>
        <v>55.297645093527073</v>
      </c>
      <c r="K138" s="230">
        <f>(SUM('1.  LRAMVA Summary'!F$54:F$77)+SUM('1.  LRAMVA Summary'!F$78:F$79)*(MONTH($E138)-1)/12)*$H138</f>
        <v>32.275230826546839</v>
      </c>
      <c r="L138" s="230">
        <f>(SUM('1.  LRAMVA Summary'!G$54:G$77)+SUM('1.  LRAMVA Summary'!G$78:G$79)*(MONTH($E138)-1)/12)*$H138</f>
        <v>0</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138.24123386232026</v>
      </c>
    </row>
    <row r="139" spans="2:23" s="9" customFormat="1">
      <c r="B139" s="66"/>
      <c r="E139" s="214">
        <v>43586</v>
      </c>
      <c r="F139" s="214" t="s">
        <v>186</v>
      </c>
      <c r="G139" s="215" t="s">
        <v>66</v>
      </c>
      <c r="H139" s="240">
        <f>$C$48/12</f>
        <v>1.8166666666666667E-3</v>
      </c>
      <c r="I139" s="230">
        <f>(SUM('1.  LRAMVA Summary'!D$54:D$77)+SUM('1.  LRAMVA Summary'!D$78:D$79)*(MONTH($E139)-1)/12)*$H139</f>
        <v>50.668357942246345</v>
      </c>
      <c r="J139" s="230">
        <f>(SUM('1.  LRAMVA Summary'!E$54:E$77)+SUM('1.  LRAMVA Summary'!E$78:E$79)*(MONTH($E139)-1)/12)*$H139</f>
        <v>56.682366254599565</v>
      </c>
      <c r="K139" s="230">
        <f>(SUM('1.  LRAMVA Summary'!F$54:F$77)+SUM('1.  LRAMVA Summary'!F$78:F$79)*(MONTH($E139)-1)/12)*$H139</f>
        <v>33.007400001772041</v>
      </c>
      <c r="L139" s="230">
        <f>(SUM('1.  LRAMVA Summary'!G$54:G$77)+SUM('1.  LRAMVA Summary'!G$78:G$79)*(MONTH($E139)-1)/12)*$H139</f>
        <v>0</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140.35812419861793</v>
      </c>
    </row>
    <row r="140" spans="2:23" s="9" customFormat="1">
      <c r="B140" s="66"/>
      <c r="E140" s="214">
        <v>43617</v>
      </c>
      <c r="F140" s="214" t="s">
        <v>186</v>
      </c>
      <c r="G140" s="215" t="s">
        <v>66</v>
      </c>
      <c r="H140" s="240">
        <f t="shared" ref="H140" si="77">$C$48/12</f>
        <v>1.8166666666666667E-3</v>
      </c>
      <c r="I140" s="230">
        <f>(SUM('1.  LRAMVA Summary'!D$54:D$77)+SUM('1.  LRAMVA Summary'!D$78:D$79)*(MONTH($E140)-1)/12)*$H140</f>
        <v>50.668357942246345</v>
      </c>
      <c r="J140" s="230">
        <f>(SUM('1.  LRAMVA Summary'!E$54:E$77)+SUM('1.  LRAMVA Summary'!E$78:E$79)*(MONTH($E140)-1)/12)*$H140</f>
        <v>58.067087415672063</v>
      </c>
      <c r="K140" s="230">
        <f>(SUM('1.  LRAMVA Summary'!F$54:F$77)+SUM('1.  LRAMVA Summary'!F$78:F$79)*(MONTH($E140)-1)/12)*$H140</f>
        <v>33.739569176997243</v>
      </c>
      <c r="L140" s="230">
        <f>(SUM('1.  LRAMVA Summary'!G$54:G$77)+SUM('1.  LRAMVA Summary'!G$78:G$79)*(MONTH($E140)-1)/12)*$H140</f>
        <v>0</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142.47501453491566</v>
      </c>
    </row>
    <row r="141" spans="2:23" s="9" customFormat="1">
      <c r="B141" s="66"/>
      <c r="E141" s="214">
        <v>43647</v>
      </c>
      <c r="F141" s="214" t="s">
        <v>186</v>
      </c>
      <c r="G141" s="215" t="s">
        <v>68</v>
      </c>
      <c r="H141" s="240">
        <f>$C$49/12</f>
        <v>1.8166666666666667E-3</v>
      </c>
      <c r="I141" s="230">
        <f>(SUM('1.  LRAMVA Summary'!D$54:D$77)+SUM('1.  LRAMVA Summary'!D$78:D$79)*(MONTH($E141)-1)/12)*$H141</f>
        <v>50.668357942246345</v>
      </c>
      <c r="J141" s="230">
        <f>(SUM('1.  LRAMVA Summary'!E$54:E$77)+SUM('1.  LRAMVA Summary'!E$78:E$79)*(MONTH($E141)-1)/12)*$H141</f>
        <v>59.451808576744554</v>
      </c>
      <c r="K141" s="230">
        <f>(SUM('1.  LRAMVA Summary'!F$54:F$77)+SUM('1.  LRAMVA Summary'!F$78:F$79)*(MONTH($E141)-1)/12)*$H141</f>
        <v>34.471738352222445</v>
      </c>
      <c r="L141" s="230">
        <f>(SUM('1.  LRAMVA Summary'!G$54:G$77)+SUM('1.  LRAMVA Summary'!G$78:G$79)*(MONTH($E141)-1)/12)*$H141</f>
        <v>0</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144.59190487121333</v>
      </c>
    </row>
    <row r="142" spans="2:23" s="9" customFormat="1">
      <c r="B142" s="66"/>
      <c r="E142" s="214">
        <v>43678</v>
      </c>
      <c r="F142" s="214" t="s">
        <v>186</v>
      </c>
      <c r="G142" s="215" t="s">
        <v>68</v>
      </c>
      <c r="H142" s="240">
        <f t="shared" ref="H142" si="78">$C$49/12</f>
        <v>1.8166666666666667E-3</v>
      </c>
      <c r="I142" s="230">
        <f>(SUM('1.  LRAMVA Summary'!D$54:D$77)+SUM('1.  LRAMVA Summary'!D$78:D$79)*(MONTH($E142)-1)/12)*$H142</f>
        <v>50.668357942246345</v>
      </c>
      <c r="J142" s="230">
        <f>(SUM('1.  LRAMVA Summary'!E$54:E$77)+SUM('1.  LRAMVA Summary'!E$78:E$79)*(MONTH($E142)-1)/12)*$H142</f>
        <v>60.836529737817052</v>
      </c>
      <c r="K142" s="230">
        <f>(SUM('1.  LRAMVA Summary'!F$54:F$77)+SUM('1.  LRAMVA Summary'!F$78:F$79)*(MONTH($E142)-1)/12)*$H142</f>
        <v>35.203907527447647</v>
      </c>
      <c r="L142" s="230">
        <f>(SUM('1.  LRAMVA Summary'!G$54:G$77)+SUM('1.  LRAMVA Summary'!G$78:G$79)*(MONTH($E142)-1)/12)*$H142</f>
        <v>0</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146.70879520751106</v>
      </c>
    </row>
    <row r="143" spans="2:23" s="9" customFormat="1">
      <c r="B143" s="66"/>
      <c r="E143" s="214">
        <v>43709</v>
      </c>
      <c r="F143" s="214" t="s">
        <v>186</v>
      </c>
      <c r="G143" s="215" t="s">
        <v>68</v>
      </c>
      <c r="H143" s="240">
        <f>$C$49/12</f>
        <v>1.8166666666666667E-3</v>
      </c>
      <c r="I143" s="230">
        <f>(SUM('1.  LRAMVA Summary'!D$54:D$77)+SUM('1.  LRAMVA Summary'!D$78:D$79)*(MONTH($E143)-1)/12)*$H143</f>
        <v>50.668357942246345</v>
      </c>
      <c r="J143" s="230">
        <f>(SUM('1.  LRAMVA Summary'!E$54:E$77)+SUM('1.  LRAMVA Summary'!E$78:E$79)*(MONTH($E143)-1)/12)*$H143</f>
        <v>62.221250898889544</v>
      </c>
      <c r="K143" s="230">
        <f>(SUM('1.  LRAMVA Summary'!F$54:F$77)+SUM('1.  LRAMVA Summary'!F$78:F$79)*(MONTH($E143)-1)/12)*$H143</f>
        <v>35.93607670267285</v>
      </c>
      <c r="L143" s="230">
        <f>(SUM('1.  LRAMVA Summary'!G$54:G$77)+SUM('1.  LRAMVA Summary'!G$78:G$79)*(MONTH($E143)-1)/12)*$H143</f>
        <v>0</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148.82568554380873</v>
      </c>
    </row>
    <row r="144" spans="2:23" s="9" customFormat="1">
      <c r="B144" s="66"/>
      <c r="E144" s="214">
        <v>43739</v>
      </c>
      <c r="F144" s="214" t="s">
        <v>186</v>
      </c>
      <c r="G144" s="215" t="s">
        <v>69</v>
      </c>
      <c r="H144" s="240">
        <f>$C$50/12</f>
        <v>1.8166666666666667E-3</v>
      </c>
      <c r="I144" s="230">
        <f>(SUM('1.  LRAMVA Summary'!D$54:D$77)+SUM('1.  LRAMVA Summary'!D$78:D$79)*(MONTH($E144)-1)/12)*$H144</f>
        <v>50.668357942246345</v>
      </c>
      <c r="J144" s="230">
        <f>(SUM('1.  LRAMVA Summary'!E$54:E$77)+SUM('1.  LRAMVA Summary'!E$78:E$79)*(MONTH($E144)-1)/12)*$H144</f>
        <v>63.605972059962028</v>
      </c>
      <c r="K144" s="230">
        <f>(SUM('1.  LRAMVA Summary'!F$54:F$77)+SUM('1.  LRAMVA Summary'!F$78:F$79)*(MONTH($E144)-1)/12)*$H144</f>
        <v>36.668245877898052</v>
      </c>
      <c r="L144" s="230">
        <f>(SUM('1.  LRAMVA Summary'!G$54:G$77)+SUM('1.  LRAMVA Summary'!G$78:G$79)*(MONTH($E144)-1)/12)*$H144</f>
        <v>0</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150.94257588010643</v>
      </c>
    </row>
    <row r="145" spans="2:23" s="9" customFormat="1">
      <c r="B145" s="66"/>
      <c r="E145" s="214">
        <v>43770</v>
      </c>
      <c r="F145" s="214" t="s">
        <v>186</v>
      </c>
      <c r="G145" s="215" t="s">
        <v>69</v>
      </c>
      <c r="H145" s="240">
        <f t="shared" ref="H145:H146" si="79">$C$50/12</f>
        <v>1.8166666666666667E-3</v>
      </c>
      <c r="I145" s="230">
        <f>(SUM('1.  LRAMVA Summary'!D$54:D$77)+SUM('1.  LRAMVA Summary'!D$78:D$79)*(MONTH($E145)-1)/12)*$H145</f>
        <v>50.668357942246345</v>
      </c>
      <c r="J145" s="230">
        <f>(SUM('1.  LRAMVA Summary'!E$54:E$77)+SUM('1.  LRAMVA Summary'!E$78:E$79)*(MONTH($E145)-1)/12)*$H145</f>
        <v>64.990693221034533</v>
      </c>
      <c r="K145" s="230">
        <f>(SUM('1.  LRAMVA Summary'!F$54:F$77)+SUM('1.  LRAMVA Summary'!F$78:F$79)*(MONTH($E145)-1)/12)*$H145</f>
        <v>37.400415053123247</v>
      </c>
      <c r="L145" s="230">
        <f>(SUM('1.  LRAMVA Summary'!G$54:G$77)+SUM('1.  LRAMVA Summary'!G$78:G$79)*(MONTH($E145)-1)/12)*$H145</f>
        <v>0</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153.05946621640413</v>
      </c>
    </row>
    <row r="146" spans="2:23" s="9" customFormat="1">
      <c r="B146" s="66"/>
      <c r="E146" s="214">
        <v>43800</v>
      </c>
      <c r="F146" s="214" t="s">
        <v>186</v>
      </c>
      <c r="G146" s="215" t="s">
        <v>69</v>
      </c>
      <c r="H146" s="240">
        <f t="shared" si="79"/>
        <v>1.8166666666666667E-3</v>
      </c>
      <c r="I146" s="230">
        <f>(SUM('1.  LRAMVA Summary'!D$54:D$77)+SUM('1.  LRAMVA Summary'!D$78:D$79)*(MONTH($E146)-1)/12)*$H146</f>
        <v>50.668357942246345</v>
      </c>
      <c r="J146" s="230">
        <f>(SUM('1.  LRAMVA Summary'!E$54:E$77)+SUM('1.  LRAMVA Summary'!E$78:E$79)*(MONTH($E146)-1)/12)*$H146</f>
        <v>66.375414382107024</v>
      </c>
      <c r="K146" s="230">
        <f>(SUM('1.  LRAMVA Summary'!F$54:F$77)+SUM('1.  LRAMVA Summary'!F$78:F$79)*(MONTH($E146)-1)/12)*$H146</f>
        <v>38.132584228348449</v>
      </c>
      <c r="L146" s="230">
        <f>(SUM('1.  LRAMVA Summary'!G$54:G$77)+SUM('1.  LRAMVA Summary'!G$78:G$79)*(MONTH($E146)-1)/12)*$H146</f>
        <v>0</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155.1763565527018</v>
      </c>
    </row>
    <row r="147" spans="2:23" s="9" customFormat="1" ht="15.75" thickBot="1">
      <c r="B147" s="66"/>
      <c r="E147" s="216" t="s">
        <v>468</v>
      </c>
      <c r="F147" s="216"/>
      <c r="G147" s="217"/>
      <c r="H147" s="218"/>
      <c r="I147" s="219">
        <f>SUM(I134:I146)</f>
        <v>1373.3291695575172</v>
      </c>
      <c r="J147" s="219">
        <f>SUM(J134:J146)</f>
        <v>1728.8522869761225</v>
      </c>
      <c r="K147" s="219">
        <f t="shared" ref="K147:O147" si="80">SUM(K134:K146)</f>
        <v>941.13467324468695</v>
      </c>
      <c r="L147" s="219">
        <f t="shared" si="80"/>
        <v>0</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4043.3161297783272</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432</v>
      </c>
      <c r="F149" s="225"/>
      <c r="G149" s="226"/>
      <c r="H149" s="227"/>
      <c r="I149" s="228">
        <f>I147+I148</f>
        <v>1373.3291695575172</v>
      </c>
      <c r="J149" s="228">
        <f t="shared" ref="J149" si="82">J147+J148</f>
        <v>1728.8522869761225</v>
      </c>
      <c r="K149" s="228">
        <f t="shared" ref="K149" si="83">K147+K148</f>
        <v>941.13467324468695</v>
      </c>
      <c r="L149" s="228">
        <f t="shared" ref="L149" si="84">L147+L148</f>
        <v>0</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4043.3161297783272</v>
      </c>
    </row>
    <row r="150" spans="2:23" s="9" customFormat="1">
      <c r="B150" s="66"/>
      <c r="E150" s="214">
        <v>43831</v>
      </c>
      <c r="F150" s="214" t="s">
        <v>187</v>
      </c>
      <c r="G150" s="215" t="s">
        <v>65</v>
      </c>
      <c r="H150" s="240">
        <f>$C$51/12</f>
        <v>1.8166666666666667E-3</v>
      </c>
      <c r="I150" s="230">
        <f>(SUM('1.  LRAMVA Summary'!D$54:D$80)+SUM('1.  LRAMVA Summary'!D$81:D$82)*(MONTH($E150)-1)/12)*$H150</f>
        <v>50.668357942246345</v>
      </c>
      <c r="J150" s="230">
        <f>(SUM('1.  LRAMVA Summary'!E$54:E$80)+SUM('1.  LRAMVA Summary'!E$81:E$82)*(MONTH($E150)-1)/12)*$H150</f>
        <v>67.76013554317953</v>
      </c>
      <c r="K150" s="230">
        <f>(SUM('1.  LRAMVA Summary'!F$54:F$80)+SUM('1.  LRAMVA Summary'!F$81:F$82)*(MONTH($E150)-1)/12)*$H150</f>
        <v>38.864753403573644</v>
      </c>
      <c r="L150" s="230">
        <f>(SUM('1.  LRAMVA Summary'!G$54:G$80)+SUM('1.  LRAMVA Summary'!G$81:G$82)*(MONTH($E150)-1)/12)*$H150</f>
        <v>0</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157.29324688899953</v>
      </c>
    </row>
    <row r="151" spans="2:23" s="9" customFormat="1">
      <c r="B151" s="66"/>
      <c r="E151" s="214">
        <v>43862</v>
      </c>
      <c r="F151" s="214" t="s">
        <v>187</v>
      </c>
      <c r="G151" s="215" t="s">
        <v>65</v>
      </c>
      <c r="H151" s="240">
        <f t="shared" ref="H151:H152" si="88">$C$51/12</f>
        <v>1.8166666666666667E-3</v>
      </c>
      <c r="I151" s="230">
        <f>(SUM('1.  LRAMVA Summary'!D$54:D$80)+SUM('1.  LRAMVA Summary'!D$81:D$82)*(MONTH($E151)-1)/12)*$H151</f>
        <v>50.668357942246345</v>
      </c>
      <c r="J151" s="230">
        <f>(SUM('1.  LRAMVA Summary'!E$54:E$80)+SUM('1.  LRAMVA Summary'!E$81:E$82)*(MONTH($E151)-1)/12)*$H151</f>
        <v>68.999906750664195</v>
      </c>
      <c r="K151" s="230">
        <f>(SUM('1.  LRAMVA Summary'!F$54:F$80)+SUM('1.  LRAMVA Summary'!F$81:F$82)*(MONTH($E151)-1)/12)*$H151</f>
        <v>39.608097813462656</v>
      </c>
      <c r="L151" s="230">
        <f>(SUM('1.  LRAMVA Summary'!G$54:G$80)+SUM('1.  LRAMVA Summary'!G$81:G$82)*(MONTH($E151)-1)/12)*$H151</f>
        <v>0</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159.2763625063732</v>
      </c>
    </row>
    <row r="152" spans="2:23" s="9" customFormat="1">
      <c r="B152" s="66"/>
      <c r="E152" s="214">
        <v>43891</v>
      </c>
      <c r="F152" s="214" t="s">
        <v>187</v>
      </c>
      <c r="G152" s="215" t="s">
        <v>65</v>
      </c>
      <c r="H152" s="240">
        <f t="shared" si="88"/>
        <v>1.8166666666666667E-3</v>
      </c>
      <c r="I152" s="230">
        <f>(SUM('1.  LRAMVA Summary'!D$54:D$80)+SUM('1.  LRAMVA Summary'!D$81:D$82)*(MONTH($E152)-1)/12)*$H152</f>
        <v>50.668357942246345</v>
      </c>
      <c r="J152" s="230">
        <f>(SUM('1.  LRAMVA Summary'!E$54:E$80)+SUM('1.  LRAMVA Summary'!E$81:E$82)*(MONTH($E152)-1)/12)*$H152</f>
        <v>70.23967795814886</v>
      </c>
      <c r="K152" s="230">
        <f>(SUM('1.  LRAMVA Summary'!F$54:F$80)+SUM('1.  LRAMVA Summary'!F$81:F$82)*(MONTH($E152)-1)/12)*$H152</f>
        <v>40.351442223351661</v>
      </c>
      <c r="L152" s="230">
        <f>(SUM('1.  LRAMVA Summary'!G$54:G$80)+SUM('1.  LRAMVA Summary'!G$81:G$82)*(MONTH($E152)-1)/12)*$H152</f>
        <v>0</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161.25947812374687</v>
      </c>
    </row>
    <row r="153" spans="2:23" s="9" customFormat="1">
      <c r="B153" s="66"/>
      <c r="E153" s="214">
        <v>43922</v>
      </c>
      <c r="F153" s="214" t="s">
        <v>187</v>
      </c>
      <c r="G153" s="215" t="s">
        <v>66</v>
      </c>
      <c r="H153" s="240">
        <f>$C$52/12</f>
        <v>1.8166666666666667E-3</v>
      </c>
      <c r="I153" s="230">
        <f>(SUM('1.  LRAMVA Summary'!D$54:D$80)+SUM('1.  LRAMVA Summary'!D$81:D$82)*(MONTH($E153)-1)/12)*$H153</f>
        <v>50.668357942246345</v>
      </c>
      <c r="J153" s="230">
        <f>(SUM('1.  LRAMVA Summary'!E$54:E$80)+SUM('1.  LRAMVA Summary'!E$81:E$82)*(MONTH($E153)-1)/12)*$H153</f>
        <v>71.47944916563354</v>
      </c>
      <c r="K153" s="230">
        <f>(SUM('1.  LRAMVA Summary'!F$54:F$80)+SUM('1.  LRAMVA Summary'!F$81:F$82)*(MONTH($E153)-1)/12)*$H153</f>
        <v>41.094786633240666</v>
      </c>
      <c r="L153" s="230">
        <f>(SUM('1.  LRAMVA Summary'!G$54:G$80)+SUM('1.  LRAMVA Summary'!G$81:G$82)*(MONTH($E153)-1)/12)*$H153</f>
        <v>0</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163.24259374112054</v>
      </c>
    </row>
    <row r="154" spans="2:23" s="9" customFormat="1">
      <c r="B154" s="66"/>
      <c r="E154" s="214">
        <v>43952</v>
      </c>
      <c r="F154" s="214" t="s">
        <v>187</v>
      </c>
      <c r="G154" s="215" t="s">
        <v>66</v>
      </c>
      <c r="H154" s="240">
        <f t="shared" ref="H154:H155" si="90">$C$52/12</f>
        <v>1.8166666666666667E-3</v>
      </c>
      <c r="I154" s="230">
        <f>(SUM('1.  LRAMVA Summary'!D$54:D$80)+SUM('1.  LRAMVA Summary'!D$81:D$82)*(MONTH($E154)-1)/12)*$H154</f>
        <v>50.668357942246345</v>
      </c>
      <c r="J154" s="230">
        <f>(SUM('1.  LRAMVA Summary'!E$54:E$80)+SUM('1.  LRAMVA Summary'!E$81:E$82)*(MONTH($E154)-1)/12)*$H154</f>
        <v>72.719220373118219</v>
      </c>
      <c r="K154" s="230">
        <f>(SUM('1.  LRAMVA Summary'!F$54:F$80)+SUM('1.  LRAMVA Summary'!F$81:F$82)*(MONTH($E154)-1)/12)*$H154</f>
        <v>41.838131043129664</v>
      </c>
      <c r="L154" s="230">
        <f>(SUM('1.  LRAMVA Summary'!G$54:G$80)+SUM('1.  LRAMVA Summary'!G$81:G$82)*(MONTH($E154)-1)/12)*$H154</f>
        <v>0</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165.22570935849421</v>
      </c>
    </row>
    <row r="155" spans="2:23" s="9" customFormat="1">
      <c r="B155" s="66"/>
      <c r="E155" s="214">
        <v>43983</v>
      </c>
      <c r="F155" s="214" t="s">
        <v>187</v>
      </c>
      <c r="G155" s="215" t="s">
        <v>66</v>
      </c>
      <c r="H155" s="240">
        <f t="shared" si="90"/>
        <v>1.8166666666666667E-3</v>
      </c>
      <c r="I155" s="230">
        <f>(SUM('1.  LRAMVA Summary'!D$54:D$80)+SUM('1.  LRAMVA Summary'!D$81:D$82)*(MONTH($E155)-1)/12)*$H155</f>
        <v>50.668357942246345</v>
      </c>
      <c r="J155" s="230">
        <f>(SUM('1.  LRAMVA Summary'!E$54:E$80)+SUM('1.  LRAMVA Summary'!E$81:E$82)*(MONTH($E155)-1)/12)*$H155</f>
        <v>73.958991580602884</v>
      </c>
      <c r="K155" s="230">
        <f>(SUM('1.  LRAMVA Summary'!F$54:F$80)+SUM('1.  LRAMVA Summary'!F$81:F$82)*(MONTH($E155)-1)/12)*$H155</f>
        <v>42.581475453018669</v>
      </c>
      <c r="L155" s="230">
        <f>(SUM('1.  LRAMVA Summary'!G$54:G$80)+SUM('1.  LRAMVA Summary'!G$81:G$82)*(MONTH($E155)-1)/12)*$H155</f>
        <v>0</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167.20882497586791</v>
      </c>
    </row>
    <row r="156" spans="2:23" s="9" customFormat="1">
      <c r="B156" s="66"/>
      <c r="E156" s="214">
        <v>44013</v>
      </c>
      <c r="F156" s="214" t="s">
        <v>187</v>
      </c>
      <c r="G156" s="215" t="s">
        <v>68</v>
      </c>
      <c r="H156" s="240">
        <f>$C$53/12</f>
        <v>4.75E-4</v>
      </c>
      <c r="I156" s="230">
        <f>(SUM('1.  LRAMVA Summary'!D$54:D$80)+SUM('1.  LRAMVA Summary'!D$81:D$82)*(MONTH($E156)-1)/12)*$H156</f>
        <v>13.24814863627542</v>
      </c>
      <c r="J156" s="230">
        <f>(SUM('1.  LRAMVA Summary'!E$54:E$80)+SUM('1.  LRAMVA Summary'!E$81:E$82)*(MONTH($E156)-1)/12)*$H156</f>
        <v>19.662061829912805</v>
      </c>
      <c r="K156" s="230">
        <f>(SUM('1.  LRAMVA Summary'!F$54:F$80)+SUM('1.  LRAMVA Summary'!F$81:F$82)*(MONTH($E156)-1)/12)*$H156</f>
        <v>11.328049230209805</v>
      </c>
      <c r="L156" s="230">
        <f>(SUM('1.  LRAMVA Summary'!G$54:G$80)+SUM('1.  LRAMVA Summary'!G$81:G$82)*(MONTH($E156)-1)/12)*$H156</f>
        <v>0</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44.238259696398032</v>
      </c>
    </row>
    <row r="157" spans="2:23" s="9" customFormat="1">
      <c r="B157" s="66"/>
      <c r="E157" s="214">
        <v>44044</v>
      </c>
      <c r="F157" s="214" t="s">
        <v>187</v>
      </c>
      <c r="G157" s="215" t="s">
        <v>68</v>
      </c>
      <c r="H157" s="240">
        <f t="shared" ref="H157:H158" si="91">$C$53/12</f>
        <v>4.75E-4</v>
      </c>
      <c r="I157" s="230">
        <f>(SUM('1.  LRAMVA Summary'!D$54:D$80)+SUM('1.  LRAMVA Summary'!D$81:D$82)*(MONTH($E157)-1)/12)*$H157</f>
        <v>13.24814863627542</v>
      </c>
      <c r="J157" s="230">
        <f>(SUM('1.  LRAMVA Summary'!E$54:E$80)+SUM('1.  LRAMVA Summary'!E$81:E$82)*(MONTH($E157)-1)/12)*$H157</f>
        <v>19.986222191502829</v>
      </c>
      <c r="K157" s="230">
        <f>(SUM('1.  LRAMVA Summary'!F$54:F$80)+SUM('1.  LRAMVA Summary'!F$81:F$82)*(MONTH($E157)-1)/12)*$H157</f>
        <v>11.522409924538582</v>
      </c>
      <c r="L157" s="230">
        <f>(SUM('1.  LRAMVA Summary'!G$54:G$80)+SUM('1.  LRAMVA Summary'!G$81:G$82)*(MONTH($E157)-1)/12)*$H157</f>
        <v>0</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44.756780752316828</v>
      </c>
    </row>
    <row r="158" spans="2:23" s="9" customFormat="1">
      <c r="B158" s="66"/>
      <c r="E158" s="214">
        <v>44075</v>
      </c>
      <c r="F158" s="214" t="s">
        <v>187</v>
      </c>
      <c r="G158" s="215" t="s">
        <v>68</v>
      </c>
      <c r="H158" s="240">
        <f t="shared" si="91"/>
        <v>4.75E-4</v>
      </c>
      <c r="I158" s="230">
        <f>(SUM('1.  LRAMVA Summary'!D$54:D$80)+SUM('1.  LRAMVA Summary'!D$81:D$82)*(MONTH($E158)-1)/12)*$H158</f>
        <v>13.24814863627542</v>
      </c>
      <c r="J158" s="230">
        <f>(SUM('1.  LRAMVA Summary'!E$54:E$80)+SUM('1.  LRAMVA Summary'!E$81:E$82)*(MONTH($E158)-1)/12)*$H158</f>
        <v>20.310382553092861</v>
      </c>
      <c r="K158" s="230">
        <f>(SUM('1.  LRAMVA Summary'!F$54:F$80)+SUM('1.  LRAMVA Summary'!F$81:F$82)*(MONTH($E158)-1)/12)*$H158</f>
        <v>11.716770618867359</v>
      </c>
      <c r="L158" s="230">
        <f>(SUM('1.  LRAMVA Summary'!G$54:G$80)+SUM('1.  LRAMVA Summary'!G$81:G$82)*(MONTH($E158)-1)/12)*$H158</f>
        <v>0</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45.275301808235639</v>
      </c>
    </row>
    <row r="159" spans="2:23" s="9" customFormat="1">
      <c r="B159" s="66"/>
      <c r="E159" s="214">
        <v>44105</v>
      </c>
      <c r="F159" s="214" t="s">
        <v>187</v>
      </c>
      <c r="G159" s="215" t="s">
        <v>69</v>
      </c>
      <c r="H159" s="240">
        <f>$C$54/12</f>
        <v>4.75E-4</v>
      </c>
      <c r="I159" s="230">
        <f>(SUM('1.  LRAMVA Summary'!D$54:D$80)+SUM('1.  LRAMVA Summary'!D$81:D$82)*(MONTH($E159)-1)/12)*$H159</f>
        <v>13.24814863627542</v>
      </c>
      <c r="J159" s="230">
        <f>(SUM('1.  LRAMVA Summary'!E$54:E$80)+SUM('1.  LRAMVA Summary'!E$81:E$82)*(MONTH($E159)-1)/12)*$H159</f>
        <v>20.634542914682893</v>
      </c>
      <c r="K159" s="230">
        <f>(SUM('1.  LRAMVA Summary'!F$54:F$80)+SUM('1.  LRAMVA Summary'!F$81:F$82)*(MONTH($E159)-1)/12)*$H159</f>
        <v>11.911131313196137</v>
      </c>
      <c r="L159" s="230">
        <f>(SUM('1.  LRAMVA Summary'!G$54:G$80)+SUM('1.  LRAMVA Summary'!G$81:G$82)*(MONTH($E159)-1)/12)*$H159</f>
        <v>0</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45.79382286415445</v>
      </c>
    </row>
    <row r="160" spans="2:23" s="9" customFormat="1">
      <c r="B160" s="66"/>
      <c r="E160" s="214">
        <v>44136</v>
      </c>
      <c r="F160" s="214" t="s">
        <v>187</v>
      </c>
      <c r="G160" s="215" t="s">
        <v>69</v>
      </c>
      <c r="H160" s="240">
        <f t="shared" ref="H160:H161" si="92">$C$54/12</f>
        <v>4.75E-4</v>
      </c>
      <c r="I160" s="230">
        <f>(SUM('1.  LRAMVA Summary'!D$54:D$80)+SUM('1.  LRAMVA Summary'!D$81:D$82)*(MONTH($E160)-1)/12)*$H160</f>
        <v>13.24814863627542</v>
      </c>
      <c r="J160" s="230">
        <f>(SUM('1.  LRAMVA Summary'!E$54:E$80)+SUM('1.  LRAMVA Summary'!E$81:E$82)*(MONTH($E160)-1)/12)*$H160</f>
        <v>20.958703276272917</v>
      </c>
      <c r="K160" s="230">
        <f>(SUM('1.  LRAMVA Summary'!F$54:F$80)+SUM('1.  LRAMVA Summary'!F$81:F$82)*(MONTH($E160)-1)/12)*$H160</f>
        <v>12.105492007524912</v>
      </c>
      <c r="L160" s="230">
        <f>(SUM('1.  LRAMVA Summary'!G$54:G$80)+SUM('1.  LRAMVA Summary'!G$81:G$82)*(MONTH($E160)-1)/12)*$H160</f>
        <v>0</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46.312343920073246</v>
      </c>
    </row>
    <row r="161" spans="2:23" s="9" customFormat="1">
      <c r="B161" s="66"/>
      <c r="E161" s="214">
        <v>44166</v>
      </c>
      <c r="F161" s="214" t="s">
        <v>187</v>
      </c>
      <c r="G161" s="215" t="s">
        <v>69</v>
      </c>
      <c r="H161" s="240">
        <f t="shared" si="92"/>
        <v>4.75E-4</v>
      </c>
      <c r="I161" s="230">
        <f>(SUM('1.  LRAMVA Summary'!D$54:D$80)+SUM('1.  LRAMVA Summary'!D$81:D$82)*(MONTH($E161)-1)/12)*$H161</f>
        <v>13.24814863627542</v>
      </c>
      <c r="J161" s="230">
        <f>(SUM('1.  LRAMVA Summary'!E$54:E$80)+SUM('1.  LRAMVA Summary'!E$81:E$82)*(MONTH($E161)-1)/12)*$H161</f>
        <v>21.282863637862949</v>
      </c>
      <c r="K161" s="230">
        <f>(SUM('1.  LRAMVA Summary'!F$54:F$80)+SUM('1.  LRAMVA Summary'!F$81:F$82)*(MONTH($E161)-1)/12)*$H161</f>
        <v>12.299852701853689</v>
      </c>
      <c r="L161" s="230">
        <f>(SUM('1.  LRAMVA Summary'!G$54:G$80)+SUM('1.  LRAMVA Summary'!G$81:G$82)*(MONTH($E161)-1)/12)*$H161</f>
        <v>0</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46.830864975992057</v>
      </c>
    </row>
    <row r="162" spans="2:23" s="9" customFormat="1" ht="15.75" thickBot="1">
      <c r="B162" s="66"/>
      <c r="E162" s="216" t="s">
        <v>469</v>
      </c>
      <c r="F162" s="216"/>
      <c r="G162" s="217"/>
      <c r="H162" s="218"/>
      <c r="I162" s="219">
        <f>SUM(I149:I161)</f>
        <v>1756.8282090286471</v>
      </c>
      <c r="J162" s="219">
        <f>SUM(J149:J161)</f>
        <v>2276.8444447507968</v>
      </c>
      <c r="K162" s="219">
        <f t="shared" ref="K162:O162" si="93">SUM(K149:K161)</f>
        <v>1256.3570656106542</v>
      </c>
      <c r="L162" s="219">
        <f t="shared" si="93"/>
        <v>0</v>
      </c>
      <c r="M162" s="219">
        <f t="shared" si="93"/>
        <v>0</v>
      </c>
      <c r="N162" s="219">
        <f t="shared" si="93"/>
        <v>0</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5290.0297193900997</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721</v>
      </c>
      <c r="F164" s="225"/>
      <c r="G164" s="226"/>
      <c r="H164" s="227"/>
      <c r="I164" s="228">
        <f>I162+I163</f>
        <v>1756.8282090286471</v>
      </c>
      <c r="J164" s="228">
        <f t="shared" ref="J164:U164" si="95">J162+J163</f>
        <v>2276.8444447507968</v>
      </c>
      <c r="K164" s="228">
        <f t="shared" si="95"/>
        <v>1256.3570656106542</v>
      </c>
      <c r="L164" s="228">
        <f t="shared" si="95"/>
        <v>0</v>
      </c>
      <c r="M164" s="228">
        <f t="shared" si="95"/>
        <v>0</v>
      </c>
      <c r="N164" s="228">
        <f t="shared" si="95"/>
        <v>0</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5290.0297193900997</v>
      </c>
    </row>
    <row r="165" spans="2:23">
      <c r="E165" s="214">
        <v>44197</v>
      </c>
      <c r="F165" s="214" t="s">
        <v>727</v>
      </c>
      <c r="G165" s="215" t="s">
        <v>65</v>
      </c>
      <c r="H165" s="240">
        <f>$C$55/12</f>
        <v>4.75E-4</v>
      </c>
      <c r="I165" s="230">
        <f>(SUM('1.  LRAMVA Summary'!D$54:D$80)+SUM('1.  LRAMVA Summary'!D$81:D$82)*(MONTH($E165)-1)/12)*$H165</f>
        <v>13.24814863627542</v>
      </c>
      <c r="J165" s="230">
        <f>(SUM('1.  LRAMVA Summary'!E$54:E$80)+SUM('1.  LRAMVA Summary'!E$81:E$82)*(MONTH($E165)-1)/12)*$H165</f>
        <v>17.717099660372629</v>
      </c>
      <c r="K165" s="230">
        <f>(SUM('1.  LRAMVA Summary'!F$54:F$80)+SUM('1.  LRAMVA Summary'!F$81:F$82)*(MONTH($E165)-1)/12)*$H165</f>
        <v>10.161885064237145</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41.127133360885196</v>
      </c>
    </row>
    <row r="166" spans="2:23">
      <c r="E166" s="214">
        <v>44228</v>
      </c>
      <c r="F166" s="214" t="s">
        <v>727</v>
      </c>
      <c r="G166" s="215" t="s">
        <v>65</v>
      </c>
      <c r="H166" s="240">
        <f t="shared" ref="H166:H167" si="96">$C$55/12</f>
        <v>4.75E-4</v>
      </c>
      <c r="I166" s="230">
        <f>(SUM('1.  LRAMVA Summary'!D$54:D$80)+SUM('1.  LRAMVA Summary'!D$81:D$82)*(MONTH($E166)-1)/12)*$H166</f>
        <v>13.24814863627542</v>
      </c>
      <c r="J166" s="230">
        <f>(SUM('1.  LRAMVA Summary'!E$54:E$80)+SUM('1.  LRAMVA Summary'!E$81:E$82)*(MONTH($E166)-1)/12)*$H166</f>
        <v>18.041260021962657</v>
      </c>
      <c r="K166" s="230">
        <f>(SUM('1.  LRAMVA Summary'!F$54:F$80)+SUM('1.  LRAMVA Summary'!F$81:F$82)*(MONTH($E166)-1)/12)*$H166</f>
        <v>10.356245758565922</v>
      </c>
      <c r="L166" s="230">
        <f>(SUM('1.  LRAMVA Summary'!G$54:G$80)+SUM('1.  LRAMVA Summary'!G$81:G$82)*(MONTH($E166)-1)/12)*$H166</f>
        <v>0</v>
      </c>
      <c r="M166" s="230">
        <f>(SUM('1.  LRAMVA Summary'!H$54:H$80)+SUM('1.  LRAMVA Summary'!H$81:H$82)*(MONTH($E166)-1)/12)*$H166</f>
        <v>0</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7">SUM(I166:V166)</f>
        <v>41.645654416804</v>
      </c>
    </row>
    <row r="167" spans="2:23">
      <c r="E167" s="214">
        <v>44256</v>
      </c>
      <c r="F167" s="214" t="s">
        <v>727</v>
      </c>
      <c r="G167" s="215" t="s">
        <v>65</v>
      </c>
      <c r="H167" s="240">
        <f t="shared" si="96"/>
        <v>4.75E-4</v>
      </c>
      <c r="I167" s="230">
        <f>(SUM('1.  LRAMVA Summary'!D$54:D$80)+SUM('1.  LRAMVA Summary'!D$81:D$82)*(MONTH($E167)-1)/12)*$H167</f>
        <v>13.24814863627542</v>
      </c>
      <c r="J167" s="230">
        <f>(SUM('1.  LRAMVA Summary'!E$54:E$80)+SUM('1.  LRAMVA Summary'!E$81:E$82)*(MONTH($E167)-1)/12)*$H167</f>
        <v>18.365420383552685</v>
      </c>
      <c r="K167" s="230">
        <f>(SUM('1.  LRAMVA Summary'!F$54:F$80)+SUM('1.  LRAMVA Summary'!F$81:F$82)*(MONTH($E167)-1)/12)*$H167</f>
        <v>10.5506064528947</v>
      </c>
      <c r="L167" s="230">
        <f>(SUM('1.  LRAMVA Summary'!G$54:G$80)+SUM('1.  LRAMVA Summary'!G$81:G$82)*(MONTH($E167)-1)/12)*$H167</f>
        <v>0</v>
      </c>
      <c r="M167" s="230">
        <f>(SUM('1.  LRAMVA Summary'!H$54:H$80)+SUM('1.  LRAMVA Summary'!H$81:H$82)*(MONTH($E167)-1)/12)*$H167</f>
        <v>0</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42.164175472722803</v>
      </c>
    </row>
    <row r="168" spans="2:23">
      <c r="E168" s="214">
        <v>44287</v>
      </c>
      <c r="F168" s="214" t="s">
        <v>727</v>
      </c>
      <c r="G168" s="215" t="s">
        <v>66</v>
      </c>
      <c r="H168" s="240">
        <f>$C$56/12</f>
        <v>4.75E-4</v>
      </c>
      <c r="I168" s="230">
        <f>(SUM('1.  LRAMVA Summary'!D$54:D$80)+SUM('1.  LRAMVA Summary'!D$81:D$82)*(MONTH($E168)-1)/12)*$H168</f>
        <v>13.24814863627542</v>
      </c>
      <c r="J168" s="230">
        <f>(SUM('1.  LRAMVA Summary'!E$54:E$80)+SUM('1.  LRAMVA Summary'!E$81:E$82)*(MONTH($E168)-1)/12)*$H168</f>
        <v>18.689580745142717</v>
      </c>
      <c r="K168" s="230">
        <f>(SUM('1.  LRAMVA Summary'!F$54:F$80)+SUM('1.  LRAMVA Summary'!F$81:F$82)*(MONTH($E168)-1)/12)*$H168</f>
        <v>10.744967147223477</v>
      </c>
      <c r="L168" s="230">
        <f>(SUM('1.  LRAMVA Summary'!G$54:G$80)+SUM('1.  LRAMVA Summary'!G$81:G$82)*(MONTH($E168)-1)/12)*$H168</f>
        <v>0</v>
      </c>
      <c r="M168" s="230">
        <f>(SUM('1.  LRAMVA Summary'!H$54:H$80)+SUM('1.  LRAMVA Summary'!H$81:H$82)*(MONTH($E168)-1)/12)*$H168</f>
        <v>0</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42.682696528641614</v>
      </c>
    </row>
    <row r="169" spans="2:23">
      <c r="E169" s="214">
        <v>44317</v>
      </c>
      <c r="F169" s="214" t="s">
        <v>727</v>
      </c>
      <c r="G169" s="215" t="s">
        <v>66</v>
      </c>
      <c r="H169" s="240">
        <f t="shared" ref="H169:H170" si="98">$C$56/12</f>
        <v>4.75E-4</v>
      </c>
      <c r="I169" s="230">
        <f>(SUM('1.  LRAMVA Summary'!D$54:D$80)+SUM('1.  LRAMVA Summary'!D$81:D$82)*(MONTH($E169)-1)/12)*$H169</f>
        <v>13.24814863627542</v>
      </c>
      <c r="J169" s="230">
        <f>(SUM('1.  LRAMVA Summary'!E$54:E$80)+SUM('1.  LRAMVA Summary'!E$81:E$82)*(MONTH($E169)-1)/12)*$H169</f>
        <v>19.013741106732745</v>
      </c>
      <c r="K169" s="230">
        <f>(SUM('1.  LRAMVA Summary'!F$54:F$80)+SUM('1.  LRAMVA Summary'!F$81:F$82)*(MONTH($E169)-1)/12)*$H169</f>
        <v>10.939327841552252</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43.201217584560425</v>
      </c>
    </row>
    <row r="170" spans="2:23">
      <c r="E170" s="214">
        <v>44348</v>
      </c>
      <c r="F170" s="214" t="s">
        <v>727</v>
      </c>
      <c r="G170" s="215" t="s">
        <v>66</v>
      </c>
      <c r="H170" s="240">
        <f t="shared" si="98"/>
        <v>4.75E-4</v>
      </c>
      <c r="I170" s="230">
        <f>(SUM('1.  LRAMVA Summary'!D$54:D$80)+SUM('1.  LRAMVA Summary'!D$81:D$82)*(MONTH($E170)-1)/12)*$H170</f>
        <v>13.24814863627542</v>
      </c>
      <c r="J170" s="230">
        <f>(SUM('1.  LRAMVA Summary'!E$54:E$80)+SUM('1.  LRAMVA Summary'!E$81:E$82)*(MONTH($E170)-1)/12)*$H170</f>
        <v>19.337901468322773</v>
      </c>
      <c r="K170" s="230">
        <f>(SUM('1.  LRAMVA Summary'!F$54:F$80)+SUM('1.  LRAMVA Summary'!F$81:F$82)*(MONTH($E170)-1)/12)*$H170</f>
        <v>11.133688535881028</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43.719738640479221</v>
      </c>
    </row>
    <row r="171" spans="2:23">
      <c r="E171" s="214">
        <v>44378</v>
      </c>
      <c r="F171" s="214" t="s">
        <v>727</v>
      </c>
      <c r="G171" s="215" t="s">
        <v>68</v>
      </c>
      <c r="H171" s="240">
        <f>$C$57/12</f>
        <v>4.75E-4</v>
      </c>
      <c r="I171" s="230">
        <f>(SUM('1.  LRAMVA Summary'!D$54:D$80)+SUM('1.  LRAMVA Summary'!D$81:D$82)*(MONTH($E171)-1)/12)*$H171</f>
        <v>13.24814863627542</v>
      </c>
      <c r="J171" s="230">
        <f>(SUM('1.  LRAMVA Summary'!E$54:E$80)+SUM('1.  LRAMVA Summary'!E$81:E$82)*(MONTH($E171)-1)/12)*$H171</f>
        <v>19.662061829912805</v>
      </c>
      <c r="K171" s="230">
        <f>(SUM('1.  LRAMVA Summary'!F$54:F$80)+SUM('1.  LRAMVA Summary'!F$81:F$82)*(MONTH($E171)-1)/12)*$H171</f>
        <v>11.328049230209805</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44.238259696398032</v>
      </c>
    </row>
    <row r="172" spans="2:23">
      <c r="E172" s="214">
        <v>44409</v>
      </c>
      <c r="F172" s="214" t="s">
        <v>727</v>
      </c>
      <c r="G172" s="215" t="s">
        <v>68</v>
      </c>
      <c r="H172" s="240">
        <f t="shared" ref="H172:H173" si="99">$C$57/12</f>
        <v>4.75E-4</v>
      </c>
      <c r="I172" s="230">
        <f>(SUM('1.  LRAMVA Summary'!D$54:D$80)+SUM('1.  LRAMVA Summary'!D$81:D$82)*(MONTH($E172)-1)/12)*$H172</f>
        <v>13.24814863627542</v>
      </c>
      <c r="J172" s="230">
        <f>(SUM('1.  LRAMVA Summary'!E$54:E$80)+SUM('1.  LRAMVA Summary'!E$81:E$82)*(MONTH($E172)-1)/12)*$H172</f>
        <v>19.986222191502829</v>
      </c>
      <c r="K172" s="230">
        <f>(SUM('1.  LRAMVA Summary'!F$54:F$80)+SUM('1.  LRAMVA Summary'!F$81:F$82)*(MONTH($E172)-1)/12)*$H172</f>
        <v>11.522409924538582</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44.756780752316828</v>
      </c>
    </row>
    <row r="173" spans="2:23">
      <c r="E173" s="214">
        <v>44440</v>
      </c>
      <c r="F173" s="214" t="s">
        <v>727</v>
      </c>
      <c r="G173" s="215" t="s">
        <v>68</v>
      </c>
      <c r="H173" s="240">
        <f t="shared" si="99"/>
        <v>4.75E-4</v>
      </c>
      <c r="I173" s="230">
        <f>(SUM('1.  LRAMVA Summary'!D$54:D$80)+SUM('1.  LRAMVA Summary'!D$81:D$82)*(MONTH($E173)-1)/12)*$H173</f>
        <v>13.24814863627542</v>
      </c>
      <c r="J173" s="230">
        <f>(SUM('1.  LRAMVA Summary'!E$54:E$80)+SUM('1.  LRAMVA Summary'!E$81:E$82)*(MONTH($E173)-1)/12)*$H173</f>
        <v>20.310382553092861</v>
      </c>
      <c r="K173" s="230">
        <f>(SUM('1.  LRAMVA Summary'!F$54:F$80)+SUM('1.  LRAMVA Summary'!F$81:F$82)*(MONTH($E173)-1)/12)*$H173</f>
        <v>11.716770618867359</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45.275301808235639</v>
      </c>
    </row>
    <row r="174" spans="2:23">
      <c r="E174" s="214">
        <v>44470</v>
      </c>
      <c r="F174" s="214" t="s">
        <v>727</v>
      </c>
      <c r="G174" s="215" t="s">
        <v>69</v>
      </c>
      <c r="H174" s="240">
        <f>$C$58/12</f>
        <v>4.75E-4</v>
      </c>
      <c r="I174" s="230">
        <f>(SUM('1.  LRAMVA Summary'!D$54:D$80)+SUM('1.  LRAMVA Summary'!D$81:D$82)*(MONTH($E174)-1)/12)*$H174</f>
        <v>13.24814863627542</v>
      </c>
      <c r="J174" s="230">
        <f>(SUM('1.  LRAMVA Summary'!E$54:E$80)+SUM('1.  LRAMVA Summary'!E$81:E$82)*(MONTH($E174)-1)/12)*$H174</f>
        <v>20.634542914682893</v>
      </c>
      <c r="K174" s="230">
        <f>(SUM('1.  LRAMVA Summary'!F$54:F$80)+SUM('1.  LRAMVA Summary'!F$81:F$82)*(MONTH($E174)-1)/12)*$H174</f>
        <v>11.911131313196137</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45.79382286415445</v>
      </c>
    </row>
    <row r="175" spans="2:23">
      <c r="E175" s="214">
        <v>44501</v>
      </c>
      <c r="F175" s="214" t="s">
        <v>727</v>
      </c>
      <c r="G175" s="215" t="s">
        <v>69</v>
      </c>
      <c r="H175" s="240">
        <f t="shared" ref="H175:H176" si="100">$C$58/12</f>
        <v>4.75E-4</v>
      </c>
      <c r="I175" s="230">
        <f>(SUM('1.  LRAMVA Summary'!D$54:D$80)+SUM('1.  LRAMVA Summary'!D$81:D$82)*(MONTH($E175)-1)/12)*$H175</f>
        <v>13.24814863627542</v>
      </c>
      <c r="J175" s="230">
        <f>(SUM('1.  LRAMVA Summary'!E$54:E$80)+SUM('1.  LRAMVA Summary'!E$81:E$82)*(MONTH($E175)-1)/12)*$H175</f>
        <v>20.958703276272917</v>
      </c>
      <c r="K175" s="230">
        <f>(SUM('1.  LRAMVA Summary'!F$54:F$80)+SUM('1.  LRAMVA Summary'!F$81:F$82)*(MONTH($E175)-1)/12)*$H175</f>
        <v>12.105492007524912</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46.312343920073246</v>
      </c>
    </row>
    <row r="176" spans="2:23">
      <c r="E176" s="214">
        <v>44531</v>
      </c>
      <c r="F176" s="214" t="s">
        <v>727</v>
      </c>
      <c r="G176" s="215" t="s">
        <v>69</v>
      </c>
      <c r="H176" s="240">
        <f t="shared" si="100"/>
        <v>4.75E-4</v>
      </c>
      <c r="I176" s="230">
        <f>(SUM('1.  LRAMVA Summary'!D$54:D$80)+SUM('1.  LRAMVA Summary'!D$81:D$82)*(MONTH($E176)-1)/12)*$H176</f>
        <v>13.24814863627542</v>
      </c>
      <c r="J176" s="230">
        <f>(SUM('1.  LRAMVA Summary'!E$54:E$80)+SUM('1.  LRAMVA Summary'!E$81:E$82)*(MONTH($E176)-1)/12)*$H176</f>
        <v>21.282863637862949</v>
      </c>
      <c r="K176" s="230">
        <f>(SUM('1.  LRAMVA Summary'!F$54:F$80)+SUM('1.  LRAMVA Summary'!F$81:F$82)*(MONTH($E176)-1)/12)*$H176</f>
        <v>12.299852701853689</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46.830864975992057</v>
      </c>
    </row>
    <row r="177" spans="5:23" ht="15.75" thickBot="1">
      <c r="E177" s="216" t="s">
        <v>722</v>
      </c>
      <c r="F177" s="216"/>
      <c r="G177" s="217"/>
      <c r="H177" s="218"/>
      <c r="I177" s="219">
        <f>SUM(I164:I176)</f>
        <v>1915.8059926639512</v>
      </c>
      <c r="J177" s="219">
        <f>SUM(J164:J176)</f>
        <v>2510.8442245402102</v>
      </c>
      <c r="K177" s="219">
        <f t="shared" ref="K177:V177" si="101">SUM(K164:K176)</f>
        <v>1391.1274922071991</v>
      </c>
      <c r="L177" s="219">
        <f t="shared" si="101"/>
        <v>0</v>
      </c>
      <c r="M177" s="219">
        <f t="shared" si="101"/>
        <v>0</v>
      </c>
      <c r="N177" s="219">
        <f t="shared" si="101"/>
        <v>0</v>
      </c>
      <c r="O177" s="219">
        <f t="shared" si="101"/>
        <v>0</v>
      </c>
      <c r="P177" s="219">
        <f t="shared" si="101"/>
        <v>0</v>
      </c>
      <c r="Q177" s="219">
        <f t="shared" si="101"/>
        <v>0</v>
      </c>
      <c r="R177" s="219">
        <f t="shared" si="101"/>
        <v>0</v>
      </c>
      <c r="S177" s="219">
        <f t="shared" si="101"/>
        <v>0</v>
      </c>
      <c r="T177" s="219">
        <f t="shared" si="101"/>
        <v>0</v>
      </c>
      <c r="U177" s="219">
        <f t="shared" si="101"/>
        <v>0</v>
      </c>
      <c r="V177" s="219">
        <f t="shared" si="101"/>
        <v>0</v>
      </c>
      <c r="W177" s="219">
        <f>SUM(W164:W176)</f>
        <v>5817.7777094113635</v>
      </c>
    </row>
    <row r="178" spans="5:23" ht="15.7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723</v>
      </c>
      <c r="F179" s="225"/>
      <c r="G179" s="226"/>
      <c r="H179" s="227"/>
      <c r="I179" s="228">
        <f>I177+I178</f>
        <v>1915.8059926639512</v>
      </c>
      <c r="J179" s="228">
        <f t="shared" ref="J179:U179" si="102">J177+J178</f>
        <v>2510.8442245402102</v>
      </c>
      <c r="K179" s="228">
        <f t="shared" si="102"/>
        <v>1391.1274922071991</v>
      </c>
      <c r="L179" s="228">
        <f t="shared" si="102"/>
        <v>0</v>
      </c>
      <c r="M179" s="228">
        <f t="shared" si="102"/>
        <v>0</v>
      </c>
      <c r="N179" s="228">
        <f t="shared" si="102"/>
        <v>0</v>
      </c>
      <c r="O179" s="228">
        <f t="shared" si="102"/>
        <v>0</v>
      </c>
      <c r="P179" s="228">
        <f t="shared" si="102"/>
        <v>0</v>
      </c>
      <c r="Q179" s="228">
        <f t="shared" si="102"/>
        <v>0</v>
      </c>
      <c r="R179" s="228">
        <f t="shared" si="102"/>
        <v>0</v>
      </c>
      <c r="S179" s="228">
        <f t="shared" si="102"/>
        <v>0</v>
      </c>
      <c r="T179" s="228">
        <f t="shared" si="102"/>
        <v>0</v>
      </c>
      <c r="U179" s="228">
        <f t="shared" si="102"/>
        <v>0</v>
      </c>
      <c r="V179" s="228">
        <f>V177+V178</f>
        <v>0</v>
      </c>
      <c r="W179" s="228">
        <f>W177+W178</f>
        <v>5817.7777094113635</v>
      </c>
    </row>
    <row r="180" spans="5:23">
      <c r="E180" s="214">
        <v>44562</v>
      </c>
      <c r="F180" s="214" t="s">
        <v>728</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728</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3">SUM(I181:V181)</f>
        <v>0</v>
      </c>
    </row>
    <row r="182" spans="5:23">
      <c r="E182" s="214">
        <v>44621</v>
      </c>
      <c r="F182" s="214" t="s">
        <v>728</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3"/>
        <v>0</v>
      </c>
    </row>
    <row r="183" spans="5:23">
      <c r="E183" s="214">
        <v>44652</v>
      </c>
      <c r="F183" s="214" t="s">
        <v>728</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3"/>
        <v>0</v>
      </c>
    </row>
    <row r="184" spans="5:23">
      <c r="E184" s="214">
        <v>44682</v>
      </c>
      <c r="F184" s="214" t="s">
        <v>728</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3"/>
        <v>0</v>
      </c>
    </row>
    <row r="185" spans="5:23">
      <c r="E185" s="214">
        <v>44713</v>
      </c>
      <c r="F185" s="214" t="s">
        <v>728</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3"/>
        <v>0</v>
      </c>
    </row>
    <row r="186" spans="5:23">
      <c r="E186" s="214">
        <v>44743</v>
      </c>
      <c r="F186" s="214" t="s">
        <v>728</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3"/>
        <v>0</v>
      </c>
    </row>
    <row r="187" spans="5:23">
      <c r="E187" s="214">
        <v>44774</v>
      </c>
      <c r="F187" s="214" t="s">
        <v>728</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3"/>
        <v>0</v>
      </c>
    </row>
    <row r="188" spans="5:23">
      <c r="E188" s="214">
        <v>44805</v>
      </c>
      <c r="F188" s="214" t="s">
        <v>728</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3"/>
        <v>0</v>
      </c>
    </row>
    <row r="189" spans="5:23">
      <c r="E189" s="214">
        <v>44835</v>
      </c>
      <c r="F189" s="214" t="s">
        <v>728</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3"/>
        <v>0</v>
      </c>
    </row>
    <row r="190" spans="5:23">
      <c r="E190" s="214">
        <v>44866</v>
      </c>
      <c r="F190" s="214" t="s">
        <v>728</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3"/>
        <v>0</v>
      </c>
    </row>
    <row r="191" spans="5:23">
      <c r="E191" s="214">
        <v>44896</v>
      </c>
      <c r="F191" s="214" t="s">
        <v>728</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75" thickBot="1">
      <c r="E192" s="216" t="s">
        <v>724</v>
      </c>
      <c r="F192" s="216"/>
      <c r="G192" s="217"/>
      <c r="H192" s="218"/>
      <c r="I192" s="219">
        <f>SUM(I179:I191)</f>
        <v>1915.8059926639512</v>
      </c>
      <c r="J192" s="219">
        <f>SUM(J179:J191)</f>
        <v>2510.8442245402102</v>
      </c>
      <c r="K192" s="219">
        <f t="shared" ref="K192:V192" si="104">SUM(K179:K191)</f>
        <v>1391.1274922071991</v>
      </c>
      <c r="L192" s="219">
        <f t="shared" si="104"/>
        <v>0</v>
      </c>
      <c r="M192" s="219">
        <f t="shared" si="104"/>
        <v>0</v>
      </c>
      <c r="N192" s="219">
        <f t="shared" si="104"/>
        <v>0</v>
      </c>
      <c r="O192" s="219">
        <f t="shared" si="104"/>
        <v>0</v>
      </c>
      <c r="P192" s="219">
        <f t="shared" si="104"/>
        <v>0</v>
      </c>
      <c r="Q192" s="219">
        <f t="shared" si="104"/>
        <v>0</v>
      </c>
      <c r="R192" s="219">
        <f t="shared" si="104"/>
        <v>0</v>
      </c>
      <c r="S192" s="219">
        <f t="shared" si="104"/>
        <v>0</v>
      </c>
      <c r="T192" s="219">
        <f t="shared" si="104"/>
        <v>0</v>
      </c>
      <c r="U192" s="219">
        <f t="shared" si="104"/>
        <v>0</v>
      </c>
      <c r="V192" s="219">
        <f t="shared" si="104"/>
        <v>0</v>
      </c>
      <c r="W192" s="219">
        <f>SUM(W179:W191)</f>
        <v>5817.7777094113635</v>
      </c>
    </row>
    <row r="193" spans="5:23" ht="15.7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725</v>
      </c>
      <c r="F194" s="225"/>
      <c r="G194" s="226"/>
      <c r="H194" s="227"/>
      <c r="I194" s="228">
        <f>I192+I193</f>
        <v>1915.8059926639512</v>
      </c>
      <c r="J194" s="228">
        <f t="shared" ref="J194:U194" si="105">J192+J193</f>
        <v>2510.8442245402102</v>
      </c>
      <c r="K194" s="228">
        <f t="shared" si="105"/>
        <v>1391.1274922071991</v>
      </c>
      <c r="L194" s="228">
        <f t="shared" si="105"/>
        <v>0</v>
      </c>
      <c r="M194" s="228">
        <f t="shared" si="105"/>
        <v>0</v>
      </c>
      <c r="N194" s="228">
        <f t="shared" si="105"/>
        <v>0</v>
      </c>
      <c r="O194" s="228">
        <f t="shared" si="105"/>
        <v>0</v>
      </c>
      <c r="P194" s="228">
        <f t="shared" si="105"/>
        <v>0</v>
      </c>
      <c r="Q194" s="228">
        <f t="shared" si="105"/>
        <v>0</v>
      </c>
      <c r="R194" s="228">
        <f t="shared" si="105"/>
        <v>0</v>
      </c>
      <c r="S194" s="228">
        <f t="shared" si="105"/>
        <v>0</v>
      </c>
      <c r="T194" s="228">
        <f t="shared" si="105"/>
        <v>0</v>
      </c>
      <c r="U194" s="228">
        <f t="shared" si="105"/>
        <v>0</v>
      </c>
      <c r="V194" s="228">
        <f>V192+V193</f>
        <v>0</v>
      </c>
      <c r="W194" s="228">
        <f>W192+W193</f>
        <v>5817.7777094113635</v>
      </c>
    </row>
    <row r="195" spans="5:23">
      <c r="E195" s="214">
        <v>44927</v>
      </c>
      <c r="F195" s="214" t="s">
        <v>729</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729</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6">SUM(I196:V196)</f>
        <v>0</v>
      </c>
    </row>
    <row r="197" spans="5:23">
      <c r="E197" s="214">
        <v>44986</v>
      </c>
      <c r="F197" s="214" t="s">
        <v>729</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6"/>
        <v>0</v>
      </c>
    </row>
    <row r="198" spans="5:23">
      <c r="E198" s="214">
        <v>45017</v>
      </c>
      <c r="F198" s="214" t="s">
        <v>729</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6"/>
        <v>0</v>
      </c>
    </row>
    <row r="199" spans="5:23">
      <c r="E199" s="214">
        <v>45047</v>
      </c>
      <c r="F199" s="214" t="s">
        <v>729</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6"/>
        <v>0</v>
      </c>
    </row>
    <row r="200" spans="5:23">
      <c r="E200" s="214">
        <v>45078</v>
      </c>
      <c r="F200" s="214" t="s">
        <v>729</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6"/>
        <v>0</v>
      </c>
    </row>
    <row r="201" spans="5:23">
      <c r="E201" s="214">
        <v>45108</v>
      </c>
      <c r="F201" s="214" t="s">
        <v>729</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6"/>
        <v>0</v>
      </c>
    </row>
    <row r="202" spans="5:23">
      <c r="E202" s="214">
        <v>45139</v>
      </c>
      <c r="F202" s="214" t="s">
        <v>729</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6"/>
        <v>0</v>
      </c>
    </row>
    <row r="203" spans="5:23">
      <c r="E203" s="214">
        <v>45170</v>
      </c>
      <c r="F203" s="214" t="s">
        <v>729</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6"/>
        <v>0</v>
      </c>
    </row>
    <row r="204" spans="5:23">
      <c r="E204" s="214">
        <v>45200</v>
      </c>
      <c r="F204" s="214" t="s">
        <v>729</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6"/>
        <v>0</v>
      </c>
    </row>
    <row r="205" spans="5:23">
      <c r="E205" s="214">
        <v>45231</v>
      </c>
      <c r="F205" s="214" t="s">
        <v>729</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6"/>
        <v>0</v>
      </c>
    </row>
    <row r="206" spans="5:23">
      <c r="E206" s="214">
        <v>45261</v>
      </c>
      <c r="F206" s="214" t="s">
        <v>729</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75" thickBot="1">
      <c r="E207" s="216" t="s">
        <v>726</v>
      </c>
      <c r="F207" s="216"/>
      <c r="G207" s="217"/>
      <c r="H207" s="218"/>
      <c r="I207" s="219">
        <f>SUM(I194:I206)</f>
        <v>1915.8059926639512</v>
      </c>
      <c r="J207" s="219">
        <f>SUM(J194:J206)</f>
        <v>2510.8442245402102</v>
      </c>
      <c r="K207" s="219">
        <f t="shared" ref="K207:V207" si="107">SUM(K194:K206)</f>
        <v>1391.1274922071991</v>
      </c>
      <c r="L207" s="219">
        <f t="shared" si="107"/>
        <v>0</v>
      </c>
      <c r="M207" s="219">
        <f t="shared" si="107"/>
        <v>0</v>
      </c>
      <c r="N207" s="219">
        <f t="shared" si="107"/>
        <v>0</v>
      </c>
      <c r="O207" s="219">
        <f t="shared" si="107"/>
        <v>0</v>
      </c>
      <c r="P207" s="219">
        <f t="shared" si="107"/>
        <v>0</v>
      </c>
      <c r="Q207" s="219">
        <f t="shared" si="107"/>
        <v>0</v>
      </c>
      <c r="R207" s="219">
        <f t="shared" si="107"/>
        <v>0</v>
      </c>
      <c r="S207" s="219">
        <f t="shared" si="107"/>
        <v>0</v>
      </c>
      <c r="T207" s="219">
        <f t="shared" si="107"/>
        <v>0</v>
      </c>
      <c r="U207" s="219">
        <f t="shared" si="107"/>
        <v>0</v>
      </c>
      <c r="V207" s="219">
        <f t="shared" si="107"/>
        <v>0</v>
      </c>
      <c r="W207" s="219">
        <f>SUM(W194:W206)</f>
        <v>5817.7777094113635</v>
      </c>
    </row>
    <row r="208" spans="5:23" ht="15.7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744</v>
      </c>
      <c r="F209" s="225"/>
      <c r="G209" s="226"/>
      <c r="H209" s="227"/>
      <c r="I209" s="228">
        <f>I207+I208</f>
        <v>1915.8059926639512</v>
      </c>
      <c r="J209" s="228">
        <f t="shared" ref="J209:U209" si="108">J207+J208</f>
        <v>2510.8442245402102</v>
      </c>
      <c r="K209" s="228">
        <f t="shared" si="108"/>
        <v>1391.1274922071991</v>
      </c>
      <c r="L209" s="228">
        <f t="shared" si="108"/>
        <v>0</v>
      </c>
      <c r="M209" s="228">
        <f t="shared" si="108"/>
        <v>0</v>
      </c>
      <c r="N209" s="228">
        <f t="shared" si="108"/>
        <v>0</v>
      </c>
      <c r="O209" s="228">
        <f t="shared" si="108"/>
        <v>0</v>
      </c>
      <c r="P209" s="228">
        <f t="shared" si="108"/>
        <v>0</v>
      </c>
      <c r="Q209" s="228">
        <f t="shared" si="108"/>
        <v>0</v>
      </c>
      <c r="R209" s="228">
        <f t="shared" si="108"/>
        <v>0</v>
      </c>
      <c r="S209" s="228">
        <f t="shared" si="108"/>
        <v>0</v>
      </c>
      <c r="T209" s="228">
        <f t="shared" si="108"/>
        <v>0</v>
      </c>
      <c r="U209" s="228">
        <f t="shared" si="108"/>
        <v>0</v>
      </c>
      <c r="V209" s="228">
        <f>V207+V208</f>
        <v>0</v>
      </c>
      <c r="W209" s="228">
        <f>W207+W208</f>
        <v>5817.7777094113635</v>
      </c>
    </row>
    <row r="210" spans="5:23">
      <c r="E210" s="214">
        <v>45292</v>
      </c>
      <c r="F210" s="214" t="s">
        <v>748</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748</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9">SUM(I211:V211)</f>
        <v>0</v>
      </c>
    </row>
    <row r="212" spans="5:23">
      <c r="E212" s="214">
        <v>45352</v>
      </c>
      <c r="F212" s="214" t="s">
        <v>748</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9"/>
        <v>0</v>
      </c>
    </row>
    <row r="213" spans="5:23">
      <c r="E213" s="214">
        <v>45383</v>
      </c>
      <c r="F213" s="214" t="s">
        <v>748</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9"/>
        <v>0</v>
      </c>
    </row>
    <row r="214" spans="5:23">
      <c r="E214" s="214">
        <v>45413</v>
      </c>
      <c r="F214" s="214" t="s">
        <v>748</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9"/>
        <v>0</v>
      </c>
    </row>
    <row r="215" spans="5:23">
      <c r="E215" s="214">
        <v>45444</v>
      </c>
      <c r="F215" s="214" t="s">
        <v>748</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9"/>
        <v>0</v>
      </c>
    </row>
    <row r="216" spans="5:23">
      <c r="E216" s="214">
        <v>45474</v>
      </c>
      <c r="F216" s="214" t="s">
        <v>748</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9"/>
        <v>0</v>
      </c>
    </row>
    <row r="217" spans="5:23">
      <c r="E217" s="214">
        <v>45505</v>
      </c>
      <c r="F217" s="214" t="s">
        <v>748</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9"/>
        <v>0</v>
      </c>
    </row>
    <row r="218" spans="5:23">
      <c r="E218" s="214">
        <v>45536</v>
      </c>
      <c r="F218" s="214" t="s">
        <v>748</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9"/>
        <v>0</v>
      </c>
    </row>
    <row r="219" spans="5:23">
      <c r="E219" s="214">
        <v>45566</v>
      </c>
      <c r="F219" s="214" t="s">
        <v>748</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9"/>
        <v>0</v>
      </c>
    </row>
    <row r="220" spans="5:23">
      <c r="E220" s="214">
        <v>45597</v>
      </c>
      <c r="F220" s="214" t="s">
        <v>748</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9"/>
        <v>0</v>
      </c>
    </row>
    <row r="221" spans="5:23">
      <c r="E221" s="214">
        <v>45627</v>
      </c>
      <c r="F221" s="214" t="s">
        <v>748</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75" thickBot="1">
      <c r="E222" s="216" t="s">
        <v>746</v>
      </c>
      <c r="F222" s="216"/>
      <c r="G222" s="217"/>
      <c r="H222" s="218"/>
      <c r="I222" s="219">
        <f>SUM(I209:I221)</f>
        <v>1915.8059926639512</v>
      </c>
      <c r="J222" s="219">
        <f>SUM(J209:J221)</f>
        <v>2510.8442245402102</v>
      </c>
      <c r="K222" s="219">
        <f t="shared" ref="K222:V222" si="110">SUM(K209:K221)</f>
        <v>1391.1274922071991</v>
      </c>
      <c r="L222" s="219">
        <f t="shared" si="110"/>
        <v>0</v>
      </c>
      <c r="M222" s="219">
        <f t="shared" si="110"/>
        <v>0</v>
      </c>
      <c r="N222" s="219">
        <f t="shared" si="110"/>
        <v>0</v>
      </c>
      <c r="O222" s="219">
        <f t="shared" si="110"/>
        <v>0</v>
      </c>
      <c r="P222" s="219">
        <f t="shared" si="110"/>
        <v>0</v>
      </c>
      <c r="Q222" s="219">
        <f t="shared" si="110"/>
        <v>0</v>
      </c>
      <c r="R222" s="219">
        <f t="shared" si="110"/>
        <v>0</v>
      </c>
      <c r="S222" s="219">
        <f t="shared" si="110"/>
        <v>0</v>
      </c>
      <c r="T222" s="219">
        <f t="shared" si="110"/>
        <v>0</v>
      </c>
      <c r="U222" s="219">
        <f t="shared" si="110"/>
        <v>0</v>
      </c>
      <c r="V222" s="219">
        <f t="shared" si="110"/>
        <v>0</v>
      </c>
      <c r="W222" s="219">
        <f>SUM(W209:W221)</f>
        <v>5817.7777094113635</v>
      </c>
    </row>
    <row r="223" spans="5:23" ht="15.7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745</v>
      </c>
      <c r="F224" s="225"/>
      <c r="G224" s="226"/>
      <c r="H224" s="227"/>
      <c r="I224" s="228">
        <f>I222+I223</f>
        <v>1915.8059926639512</v>
      </c>
      <c r="J224" s="228">
        <f t="shared" ref="J224:U224" si="111">J222+J223</f>
        <v>2510.8442245402102</v>
      </c>
      <c r="K224" s="228">
        <f t="shared" si="111"/>
        <v>1391.1274922071991</v>
      </c>
      <c r="L224" s="228">
        <f t="shared" si="111"/>
        <v>0</v>
      </c>
      <c r="M224" s="228">
        <f t="shared" si="111"/>
        <v>0</v>
      </c>
      <c r="N224" s="228">
        <f t="shared" si="111"/>
        <v>0</v>
      </c>
      <c r="O224" s="228">
        <f t="shared" si="111"/>
        <v>0</v>
      </c>
      <c r="P224" s="228">
        <f t="shared" si="111"/>
        <v>0</v>
      </c>
      <c r="Q224" s="228">
        <f t="shared" si="111"/>
        <v>0</v>
      </c>
      <c r="R224" s="228">
        <f t="shared" si="111"/>
        <v>0</v>
      </c>
      <c r="S224" s="228">
        <f t="shared" si="111"/>
        <v>0</v>
      </c>
      <c r="T224" s="228">
        <f t="shared" si="111"/>
        <v>0</v>
      </c>
      <c r="U224" s="228">
        <f t="shared" si="111"/>
        <v>0</v>
      </c>
      <c r="V224" s="228">
        <f>V222+V223</f>
        <v>0</v>
      </c>
      <c r="W224" s="228">
        <f>W222+W223</f>
        <v>5817.7777094113635</v>
      </c>
    </row>
    <row r="225" spans="5:23">
      <c r="E225" s="214">
        <v>45658</v>
      </c>
      <c r="F225" s="214" t="s">
        <v>749</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749</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12">SUM(I226:V226)</f>
        <v>0</v>
      </c>
    </row>
    <row r="227" spans="5:23">
      <c r="E227" s="214">
        <v>45717</v>
      </c>
      <c r="F227" s="214" t="s">
        <v>749</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12"/>
        <v>0</v>
      </c>
    </row>
    <row r="228" spans="5:23">
      <c r="E228" s="214">
        <v>45748</v>
      </c>
      <c r="F228" s="214" t="s">
        <v>749</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12"/>
        <v>0</v>
      </c>
    </row>
    <row r="229" spans="5:23">
      <c r="E229" s="214">
        <v>45778</v>
      </c>
      <c r="F229" s="214" t="s">
        <v>749</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12"/>
        <v>0</v>
      </c>
    </row>
    <row r="230" spans="5:23">
      <c r="E230" s="214">
        <v>45809</v>
      </c>
      <c r="F230" s="214" t="s">
        <v>749</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12"/>
        <v>0</v>
      </c>
    </row>
    <row r="231" spans="5:23">
      <c r="E231" s="214">
        <v>45839</v>
      </c>
      <c r="F231" s="214" t="s">
        <v>749</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12"/>
        <v>0</v>
      </c>
    </row>
    <row r="232" spans="5:23">
      <c r="E232" s="214">
        <v>45870</v>
      </c>
      <c r="F232" s="214" t="s">
        <v>749</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12"/>
        <v>0</v>
      </c>
    </row>
    <row r="233" spans="5:23">
      <c r="E233" s="214">
        <v>45901</v>
      </c>
      <c r="F233" s="214" t="s">
        <v>749</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12"/>
        <v>0</v>
      </c>
    </row>
    <row r="234" spans="5:23">
      <c r="E234" s="214">
        <v>45931</v>
      </c>
      <c r="F234" s="214" t="s">
        <v>749</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12"/>
        <v>0</v>
      </c>
    </row>
    <row r="235" spans="5:23">
      <c r="E235" s="214">
        <v>45962</v>
      </c>
      <c r="F235" s="214" t="s">
        <v>749</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12"/>
        <v>0</v>
      </c>
    </row>
    <row r="236" spans="5:23">
      <c r="E236" s="214">
        <v>45992</v>
      </c>
      <c r="F236" s="214" t="s">
        <v>749</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75" thickBot="1">
      <c r="E237" s="216" t="s">
        <v>747</v>
      </c>
      <c r="F237" s="216"/>
      <c r="G237" s="217"/>
      <c r="H237" s="218"/>
      <c r="I237" s="219">
        <f>SUM(I224:I236)</f>
        <v>1915.8059926639512</v>
      </c>
      <c r="J237" s="219">
        <f>SUM(J224:J236)</f>
        <v>2510.8442245402102</v>
      </c>
      <c r="K237" s="219">
        <f t="shared" ref="K237:U237" si="113">SUM(K224:K236)</f>
        <v>1391.1274922071991</v>
      </c>
      <c r="L237" s="219">
        <f t="shared" si="113"/>
        <v>0</v>
      </c>
      <c r="M237" s="219">
        <f>SUM(M224:M236)</f>
        <v>0</v>
      </c>
      <c r="N237" s="219">
        <f t="shared" si="113"/>
        <v>0</v>
      </c>
      <c r="O237" s="219">
        <f t="shared" si="113"/>
        <v>0</v>
      </c>
      <c r="P237" s="219">
        <f t="shared" si="113"/>
        <v>0</v>
      </c>
      <c r="Q237" s="219">
        <f t="shared" si="113"/>
        <v>0</v>
      </c>
      <c r="R237" s="219">
        <f t="shared" si="113"/>
        <v>0</v>
      </c>
      <c r="S237" s="219">
        <f t="shared" si="113"/>
        <v>0</v>
      </c>
      <c r="T237" s="219">
        <f t="shared" si="113"/>
        <v>0</v>
      </c>
      <c r="U237" s="219">
        <f t="shared" si="113"/>
        <v>0</v>
      </c>
      <c r="V237" s="219">
        <f>SUM(V224:V236)</f>
        <v>0</v>
      </c>
      <c r="W237" s="219">
        <f>SUM(W224:W236)</f>
        <v>5817.7777094113635</v>
      </c>
    </row>
    <row r="238" spans="5:23" ht="15.7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38"/>
  <sheetViews>
    <sheetView topLeftCell="A109" zoomScale="90" zoomScaleNormal="90" workbookViewId="0">
      <selection activeCell="BA137" sqref="BA137"/>
    </sheetView>
  </sheetViews>
  <sheetFormatPr defaultColWidth="9" defaultRowHeight="15" outlineLevelRow="1"/>
  <cols>
    <col min="1" max="1" width="6" style="12" customWidth="1"/>
    <col min="2" max="2" width="24.28515625" style="12" customWidth="1"/>
    <col min="3" max="3" width="11.42578125" style="12" customWidth="1"/>
    <col min="4" max="4" width="44.42578125" style="12" customWidth="1"/>
    <col min="5" max="5" width="35" style="12" bestFit="1" customWidth="1"/>
    <col min="6" max="6" width="26.5703125" style="12" customWidth="1"/>
    <col min="7" max="7" width="17" style="12" customWidth="1"/>
    <col min="8" max="8" width="19.42578125" style="12" customWidth="1"/>
    <col min="9" max="10" width="23" style="635" customWidth="1"/>
    <col min="11" max="11" width="2" style="16" customWidth="1"/>
    <col min="12" max="18" width="9" style="12"/>
    <col min="19" max="19" width="11" style="12" bestFit="1" customWidth="1"/>
    <col min="20" max="41" width="9" style="12"/>
    <col min="42" max="42" width="2" style="12" customWidth="1"/>
    <col min="43" max="43" width="12.57031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406</v>
      </c>
      <c r="E13" s="17"/>
      <c r="F13" s="177"/>
      <c r="G13" s="178"/>
      <c r="H13" s="179"/>
      <c r="K13" s="179"/>
      <c r="L13" s="177"/>
      <c r="M13" s="177"/>
      <c r="N13" s="177"/>
      <c r="O13" s="177"/>
      <c r="P13" s="177"/>
      <c r="Q13" s="180"/>
    </row>
    <row r="14" spans="2:73" ht="30" customHeight="1" outlineLevel="1" thickBot="1">
      <c r="B14" s="90"/>
      <c r="D14" s="610" t="s">
        <v>550</v>
      </c>
      <c r="I14" s="12"/>
      <c r="J14" s="12"/>
      <c r="BU14" s="12"/>
    </row>
    <row r="15" spans="2:73" ht="26.25" customHeight="1" outlineLevel="1">
      <c r="C15" s="90"/>
      <c r="I15" s="12"/>
      <c r="J15" s="12"/>
    </row>
    <row r="16" spans="2:73" ht="23.25" customHeight="1" outlineLevel="1">
      <c r="B16" s="116" t="s">
        <v>504</v>
      </c>
      <c r="C16" s="90"/>
      <c r="D16" s="615" t="s">
        <v>608</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602</v>
      </c>
      <c r="C17" s="90"/>
      <c r="D17" s="611" t="s">
        <v>580</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615</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614</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616</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626</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75">
      <c r="B23" s="182" t="s">
        <v>585</v>
      </c>
      <c r="H23" s="10"/>
      <c r="I23" s="10"/>
      <c r="J23" s="10"/>
    </row>
    <row r="24" spans="2:73" s="670" customFormat="1" ht="21" customHeight="1">
      <c r="B24" s="702" t="s">
        <v>589</v>
      </c>
      <c r="C24" s="841" t="s">
        <v>590</v>
      </c>
      <c r="D24" s="841"/>
      <c r="E24" s="841"/>
      <c r="F24" s="841"/>
      <c r="G24" s="841"/>
      <c r="H24" s="678" t="s">
        <v>587</v>
      </c>
      <c r="I24" s="678" t="s">
        <v>586</v>
      </c>
      <c r="J24" s="678" t="s">
        <v>588</v>
      </c>
      <c r="K24" s="669"/>
      <c r="L24" s="670" t="s">
        <v>590</v>
      </c>
      <c r="AQ24" s="670" t="s">
        <v>590</v>
      </c>
      <c r="BU24" s="669"/>
    </row>
    <row r="25" spans="2:73" s="250" customFormat="1" ht="49.5" customHeight="1">
      <c r="B25" s="245" t="s">
        <v>472</v>
      </c>
      <c r="C25" s="245" t="s">
        <v>211</v>
      </c>
      <c r="D25" s="628" t="s">
        <v>473</v>
      </c>
      <c r="E25" s="245" t="s">
        <v>208</v>
      </c>
      <c r="F25" s="245" t="s">
        <v>474</v>
      </c>
      <c r="G25" s="245" t="s">
        <v>475</v>
      </c>
      <c r="H25" s="628" t="s">
        <v>476</v>
      </c>
      <c r="I25" s="636" t="s">
        <v>578</v>
      </c>
      <c r="J25" s="643" t="s">
        <v>579</v>
      </c>
      <c r="K25" s="641"/>
      <c r="L25" s="246" t="s">
        <v>477</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478</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92" t="s">
        <v>752</v>
      </c>
      <c r="C27" s="692" t="s">
        <v>753</v>
      </c>
      <c r="D27" s="692" t="s">
        <v>2</v>
      </c>
      <c r="E27" s="692" t="s">
        <v>754</v>
      </c>
      <c r="F27" s="692" t="s">
        <v>29</v>
      </c>
      <c r="G27" s="692" t="s">
        <v>755</v>
      </c>
      <c r="H27" s="692">
        <v>2011</v>
      </c>
      <c r="I27" s="644" t="s">
        <v>566</v>
      </c>
      <c r="J27" s="644" t="s">
        <v>584</v>
      </c>
      <c r="K27" s="633"/>
      <c r="L27" s="696">
        <v>1.0989141385972014</v>
      </c>
      <c r="M27" s="697">
        <v>1.0989141385972014</v>
      </c>
      <c r="N27" s="697">
        <v>1.0989141385972014</v>
      </c>
      <c r="O27" s="697">
        <v>0.22132463774958833</v>
      </c>
      <c r="P27" s="697">
        <v>0</v>
      </c>
      <c r="Q27" s="697">
        <v>0</v>
      </c>
      <c r="R27" s="697">
        <v>0</v>
      </c>
      <c r="S27" s="697">
        <v>0</v>
      </c>
      <c r="T27" s="697">
        <v>0</v>
      </c>
      <c r="U27" s="697">
        <v>0</v>
      </c>
      <c r="V27" s="697">
        <v>0</v>
      </c>
      <c r="W27" s="697">
        <v>0</v>
      </c>
      <c r="X27" s="697">
        <v>0</v>
      </c>
      <c r="Y27" s="697">
        <v>0</v>
      </c>
      <c r="Z27" s="697">
        <v>0</v>
      </c>
      <c r="AA27" s="697">
        <v>0</v>
      </c>
      <c r="AB27" s="697">
        <v>0</v>
      </c>
      <c r="AC27" s="697">
        <v>0</v>
      </c>
      <c r="AD27" s="697">
        <v>0</v>
      </c>
      <c r="AE27" s="697">
        <v>0</v>
      </c>
      <c r="AF27" s="697">
        <v>0</v>
      </c>
      <c r="AG27" s="697">
        <v>0</v>
      </c>
      <c r="AH27" s="697">
        <v>0</v>
      </c>
      <c r="AI27" s="697">
        <v>0</v>
      </c>
      <c r="AJ27" s="697">
        <v>0</v>
      </c>
      <c r="AK27" s="697">
        <v>0</v>
      </c>
      <c r="AL27" s="697">
        <v>0</v>
      </c>
      <c r="AM27" s="697">
        <v>0</v>
      </c>
      <c r="AN27" s="697">
        <v>0</v>
      </c>
      <c r="AO27" s="698">
        <v>0</v>
      </c>
      <c r="AP27" s="633"/>
      <c r="AQ27" s="696">
        <v>1179.4237917478158</v>
      </c>
      <c r="AR27" s="697">
        <v>1179.4237917478158</v>
      </c>
      <c r="AS27" s="697">
        <v>1179.4237917478158</v>
      </c>
      <c r="AT27" s="697">
        <v>394.63550138826508</v>
      </c>
      <c r="AU27" s="697">
        <v>0</v>
      </c>
      <c r="AV27" s="697">
        <v>0</v>
      </c>
      <c r="AW27" s="697">
        <v>0</v>
      </c>
      <c r="AX27" s="697">
        <v>0</v>
      </c>
      <c r="AY27" s="697">
        <v>0</v>
      </c>
      <c r="AZ27" s="697">
        <v>0</v>
      </c>
      <c r="BA27" s="697">
        <v>0</v>
      </c>
      <c r="BB27" s="697">
        <v>0</v>
      </c>
      <c r="BC27" s="697">
        <v>0</v>
      </c>
      <c r="BD27" s="697">
        <v>0</v>
      </c>
      <c r="BE27" s="697">
        <v>0</v>
      </c>
      <c r="BF27" s="697">
        <v>0</v>
      </c>
      <c r="BG27" s="697">
        <v>0</v>
      </c>
      <c r="BH27" s="697">
        <v>0</v>
      </c>
      <c r="BI27" s="697">
        <v>0</v>
      </c>
      <c r="BJ27" s="697">
        <v>0</v>
      </c>
      <c r="BK27" s="697">
        <v>0</v>
      </c>
      <c r="BL27" s="697">
        <v>0</v>
      </c>
      <c r="BM27" s="697">
        <v>0</v>
      </c>
      <c r="BN27" s="697">
        <v>0</v>
      </c>
      <c r="BO27" s="697">
        <v>0</v>
      </c>
      <c r="BP27" s="697">
        <v>0</v>
      </c>
      <c r="BQ27" s="697">
        <v>0</v>
      </c>
      <c r="BR27" s="697">
        <v>0</v>
      </c>
      <c r="BS27" s="697">
        <v>0</v>
      </c>
      <c r="BT27" s="698">
        <v>0</v>
      </c>
      <c r="BU27" s="16"/>
    </row>
    <row r="28" spans="2:73" s="17" customFormat="1" ht="15.75">
      <c r="B28" s="692" t="s">
        <v>752</v>
      </c>
      <c r="C28" s="692" t="s">
        <v>753</v>
      </c>
      <c r="D28" s="692" t="s">
        <v>1</v>
      </c>
      <c r="E28" s="692" t="s">
        <v>754</v>
      </c>
      <c r="F28" s="692" t="s">
        <v>29</v>
      </c>
      <c r="G28" s="692" t="s">
        <v>755</v>
      </c>
      <c r="H28" s="692">
        <v>2011</v>
      </c>
      <c r="I28" s="644" t="s">
        <v>566</v>
      </c>
      <c r="J28" s="644" t="s">
        <v>584</v>
      </c>
      <c r="K28" s="633"/>
      <c r="L28" s="696">
        <v>9.6486581159934879</v>
      </c>
      <c r="M28" s="697">
        <v>9.6486581159934879</v>
      </c>
      <c r="N28" s="697">
        <v>9.6486581159934879</v>
      </c>
      <c r="O28" s="697">
        <v>9.4225267896019691</v>
      </c>
      <c r="P28" s="697">
        <v>6.3537858912670284</v>
      </c>
      <c r="Q28" s="697">
        <v>0</v>
      </c>
      <c r="R28" s="697">
        <v>0</v>
      </c>
      <c r="S28" s="697">
        <v>0</v>
      </c>
      <c r="T28" s="697">
        <v>0</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v>0</v>
      </c>
      <c r="AK28" s="697">
        <v>0</v>
      </c>
      <c r="AL28" s="697">
        <v>0</v>
      </c>
      <c r="AM28" s="697">
        <v>0</v>
      </c>
      <c r="AN28" s="697">
        <v>0</v>
      </c>
      <c r="AO28" s="698">
        <v>0</v>
      </c>
      <c r="AP28" s="633"/>
      <c r="AQ28" s="696">
        <v>67825.52381669551</v>
      </c>
      <c r="AR28" s="697">
        <v>67825.52381669551</v>
      </c>
      <c r="AS28" s="697">
        <v>67825.52381669551</v>
      </c>
      <c r="AT28" s="697">
        <v>67623.304878497031</v>
      </c>
      <c r="AU28" s="697">
        <v>48325.214941736747</v>
      </c>
      <c r="AV28" s="697">
        <v>0</v>
      </c>
      <c r="AW28" s="697">
        <v>0</v>
      </c>
      <c r="AX28" s="697">
        <v>0</v>
      </c>
      <c r="AY28" s="697">
        <v>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v>0</v>
      </c>
      <c r="BQ28" s="697">
        <v>0</v>
      </c>
      <c r="BR28" s="697">
        <v>0</v>
      </c>
      <c r="BS28" s="697">
        <v>0</v>
      </c>
      <c r="BT28" s="698">
        <v>0</v>
      </c>
      <c r="BU28" s="16"/>
    </row>
    <row r="29" spans="2:73" s="17" customFormat="1" ht="16.5" customHeight="1">
      <c r="B29" s="692" t="s">
        <v>752</v>
      </c>
      <c r="C29" s="692" t="s">
        <v>753</v>
      </c>
      <c r="D29" s="692" t="s">
        <v>5</v>
      </c>
      <c r="E29" s="692" t="s">
        <v>754</v>
      </c>
      <c r="F29" s="692" t="s">
        <v>29</v>
      </c>
      <c r="G29" s="692" t="s">
        <v>755</v>
      </c>
      <c r="H29" s="692">
        <v>2011</v>
      </c>
      <c r="I29" s="644" t="s">
        <v>566</v>
      </c>
      <c r="J29" s="644" t="s">
        <v>584</v>
      </c>
      <c r="K29" s="633"/>
      <c r="L29" s="696">
        <v>3.8324155493702978</v>
      </c>
      <c r="M29" s="697">
        <v>3.8324155493702978</v>
      </c>
      <c r="N29" s="697">
        <v>3.8324155493702978</v>
      </c>
      <c r="O29" s="697">
        <v>3.8324155493702978</v>
      </c>
      <c r="P29" s="697">
        <v>3.5654701679860934</v>
      </c>
      <c r="Q29" s="697">
        <v>3.2738435833499353</v>
      </c>
      <c r="R29" s="697">
        <v>2.6481555645370412</v>
      </c>
      <c r="S29" s="697">
        <v>2.6309137838107119</v>
      </c>
      <c r="T29" s="697">
        <v>3.1894857498310745</v>
      </c>
      <c r="U29" s="697">
        <v>1.5129845056392617</v>
      </c>
      <c r="V29" s="697">
        <v>0.21516082253606195</v>
      </c>
      <c r="W29" s="697">
        <v>0.2150713260429479</v>
      </c>
      <c r="X29" s="697">
        <v>0.2150713260429479</v>
      </c>
      <c r="Y29" s="697">
        <v>0.19962429734156681</v>
      </c>
      <c r="Z29" s="697">
        <v>0.19962429734156681</v>
      </c>
      <c r="AA29" s="697">
        <v>0.16849030706682078</v>
      </c>
      <c r="AB29" s="697">
        <v>0</v>
      </c>
      <c r="AC29" s="697">
        <v>0</v>
      </c>
      <c r="AD29" s="697">
        <v>0</v>
      </c>
      <c r="AE29" s="697">
        <v>0</v>
      </c>
      <c r="AF29" s="697">
        <v>0</v>
      </c>
      <c r="AG29" s="697">
        <v>0</v>
      </c>
      <c r="AH29" s="697">
        <v>0</v>
      </c>
      <c r="AI29" s="697">
        <v>0</v>
      </c>
      <c r="AJ29" s="697">
        <v>0</v>
      </c>
      <c r="AK29" s="697">
        <v>0</v>
      </c>
      <c r="AL29" s="697">
        <v>0</v>
      </c>
      <c r="AM29" s="697">
        <v>0</v>
      </c>
      <c r="AN29" s="697">
        <v>0</v>
      </c>
      <c r="AO29" s="698">
        <v>0</v>
      </c>
      <c r="AP29" s="633"/>
      <c r="AQ29" s="696">
        <v>66979.755117844819</v>
      </c>
      <c r="AR29" s="697">
        <v>66979.755117844819</v>
      </c>
      <c r="AS29" s="697">
        <v>66979.755117844819</v>
      </c>
      <c r="AT29" s="697">
        <v>66979.755117844819</v>
      </c>
      <c r="AU29" s="697">
        <v>61214.563466114676</v>
      </c>
      <c r="AV29" s="697">
        <v>54916.33443346047</v>
      </c>
      <c r="AW29" s="697">
        <v>41403.415333894023</v>
      </c>
      <c r="AX29" s="697">
        <v>41252.377334731376</v>
      </c>
      <c r="AY29" s="697">
        <v>53315.798019115733</v>
      </c>
      <c r="AZ29" s="697">
        <v>17108.574927217196</v>
      </c>
      <c r="BA29" s="697">
        <v>6160.2443299863835</v>
      </c>
      <c r="BB29" s="697">
        <v>5422.6908459390206</v>
      </c>
      <c r="BC29" s="697">
        <v>5422.6908459390206</v>
      </c>
      <c r="BD29" s="697">
        <v>4004.8849518888974</v>
      </c>
      <c r="BE29" s="697">
        <v>4004.8849518888974</v>
      </c>
      <c r="BF29" s="697">
        <v>3638.8676464906257</v>
      </c>
      <c r="BG29" s="697">
        <v>0</v>
      </c>
      <c r="BH29" s="697">
        <v>0</v>
      </c>
      <c r="BI29" s="697">
        <v>0</v>
      </c>
      <c r="BJ29" s="697">
        <v>0</v>
      </c>
      <c r="BK29" s="697">
        <v>0</v>
      </c>
      <c r="BL29" s="697">
        <v>0</v>
      </c>
      <c r="BM29" s="697">
        <v>0</v>
      </c>
      <c r="BN29" s="697">
        <v>0</v>
      </c>
      <c r="BO29" s="697">
        <v>0</v>
      </c>
      <c r="BP29" s="697">
        <v>0</v>
      </c>
      <c r="BQ29" s="697">
        <v>0</v>
      </c>
      <c r="BR29" s="697">
        <v>0</v>
      </c>
      <c r="BS29" s="697">
        <v>0</v>
      </c>
      <c r="BT29" s="698">
        <v>0</v>
      </c>
      <c r="BU29" s="16"/>
    </row>
    <row r="30" spans="2:73" s="17" customFormat="1" ht="15.75">
      <c r="B30" s="692" t="s">
        <v>752</v>
      </c>
      <c r="C30" s="692" t="s">
        <v>753</v>
      </c>
      <c r="D30" s="692" t="s">
        <v>4</v>
      </c>
      <c r="E30" s="692" t="s">
        <v>754</v>
      </c>
      <c r="F30" s="692" t="s">
        <v>29</v>
      </c>
      <c r="G30" s="692" t="s">
        <v>755</v>
      </c>
      <c r="H30" s="692">
        <v>2011</v>
      </c>
      <c r="I30" s="644" t="s">
        <v>566</v>
      </c>
      <c r="J30" s="644" t="s">
        <v>584</v>
      </c>
      <c r="K30" s="633"/>
      <c r="L30" s="696">
        <v>2.6149429895522425</v>
      </c>
      <c r="M30" s="697">
        <v>2.6149429895522425</v>
      </c>
      <c r="N30" s="697">
        <v>2.6149429895522425</v>
      </c>
      <c r="O30" s="697">
        <v>2.6149429895522425</v>
      </c>
      <c r="P30" s="697">
        <v>2.457762261594401</v>
      </c>
      <c r="Q30" s="697">
        <v>2.2860489372158939</v>
      </c>
      <c r="R30" s="697">
        <v>1.9287120194838765</v>
      </c>
      <c r="S30" s="697">
        <v>1.9082955616714294</v>
      </c>
      <c r="T30" s="697">
        <v>2.2371896140077774</v>
      </c>
      <c r="U30" s="697">
        <v>1.2500450355255228</v>
      </c>
      <c r="V30" s="697">
        <v>0.15532350975644457</v>
      </c>
      <c r="W30" s="697">
        <v>0.15519989989412636</v>
      </c>
      <c r="X30" s="697">
        <v>0.15519989989412636</v>
      </c>
      <c r="Y30" s="697">
        <v>0.15231946640353805</v>
      </c>
      <c r="Z30" s="697">
        <v>0.15231946640353805</v>
      </c>
      <c r="AA30" s="697">
        <v>0.1446640814921796</v>
      </c>
      <c r="AB30" s="697">
        <v>0</v>
      </c>
      <c r="AC30" s="697">
        <v>0</v>
      </c>
      <c r="AD30" s="697">
        <v>0</v>
      </c>
      <c r="AE30" s="697">
        <v>0</v>
      </c>
      <c r="AF30" s="697">
        <v>0</v>
      </c>
      <c r="AG30" s="697">
        <v>0</v>
      </c>
      <c r="AH30" s="697">
        <v>0</v>
      </c>
      <c r="AI30" s="697">
        <v>0</v>
      </c>
      <c r="AJ30" s="697">
        <v>0</v>
      </c>
      <c r="AK30" s="697">
        <v>0</v>
      </c>
      <c r="AL30" s="697">
        <v>0</v>
      </c>
      <c r="AM30" s="697">
        <v>0</v>
      </c>
      <c r="AN30" s="697">
        <v>0</v>
      </c>
      <c r="AO30" s="698">
        <v>0</v>
      </c>
      <c r="AP30" s="633"/>
      <c r="AQ30" s="696">
        <v>42622.492232442448</v>
      </c>
      <c r="AR30" s="697">
        <v>42622.492232442448</v>
      </c>
      <c r="AS30" s="697">
        <v>42622.492232442448</v>
      </c>
      <c r="AT30" s="697">
        <v>42622.492232442448</v>
      </c>
      <c r="AU30" s="697">
        <v>39227.876390293124</v>
      </c>
      <c r="AV30" s="697">
        <v>35519.40157396737</v>
      </c>
      <c r="AW30" s="697">
        <v>27802.033308289963</v>
      </c>
      <c r="AX30" s="697">
        <v>27623.185137852928</v>
      </c>
      <c r="AY30" s="697">
        <v>34726.275796328016</v>
      </c>
      <c r="AZ30" s="697">
        <v>13407.016952416385</v>
      </c>
      <c r="BA30" s="697">
        <v>4497.3606650726815</v>
      </c>
      <c r="BB30" s="697">
        <v>3478.6739943084085</v>
      </c>
      <c r="BC30" s="697">
        <v>3478.6739943084085</v>
      </c>
      <c r="BD30" s="697">
        <v>3214.2933383696827</v>
      </c>
      <c r="BE30" s="697">
        <v>3214.2933383696827</v>
      </c>
      <c r="BF30" s="697">
        <v>3124.2951295851562</v>
      </c>
      <c r="BG30" s="697">
        <v>0</v>
      </c>
      <c r="BH30" s="697">
        <v>0</v>
      </c>
      <c r="BI30" s="697">
        <v>0</v>
      </c>
      <c r="BJ30" s="697">
        <v>0</v>
      </c>
      <c r="BK30" s="697">
        <v>0</v>
      </c>
      <c r="BL30" s="697">
        <v>0</v>
      </c>
      <c r="BM30" s="697">
        <v>0</v>
      </c>
      <c r="BN30" s="697">
        <v>0</v>
      </c>
      <c r="BO30" s="697">
        <v>0</v>
      </c>
      <c r="BP30" s="697">
        <v>0</v>
      </c>
      <c r="BQ30" s="697">
        <v>0</v>
      </c>
      <c r="BR30" s="697">
        <v>0</v>
      </c>
      <c r="BS30" s="697">
        <v>0</v>
      </c>
      <c r="BT30" s="698">
        <v>0</v>
      </c>
      <c r="BU30" s="16"/>
    </row>
    <row r="31" spans="2:73" s="17" customFormat="1" ht="15.75">
      <c r="B31" s="692" t="s">
        <v>752</v>
      </c>
      <c r="C31" s="692" t="s">
        <v>753</v>
      </c>
      <c r="D31" s="692" t="s">
        <v>3</v>
      </c>
      <c r="E31" s="692" t="s">
        <v>754</v>
      </c>
      <c r="F31" s="692" t="s">
        <v>29</v>
      </c>
      <c r="G31" s="692" t="s">
        <v>755</v>
      </c>
      <c r="H31" s="692">
        <v>2011</v>
      </c>
      <c r="I31" s="644" t="s">
        <v>566</v>
      </c>
      <c r="J31" s="644" t="s">
        <v>584</v>
      </c>
      <c r="K31" s="633"/>
      <c r="L31" s="696">
        <v>71.606686463603651</v>
      </c>
      <c r="M31" s="697">
        <v>71.606686463603651</v>
      </c>
      <c r="N31" s="697">
        <v>71.606686463603651</v>
      </c>
      <c r="O31" s="697">
        <v>71.606686463603651</v>
      </c>
      <c r="P31" s="697">
        <v>71.606686463603651</v>
      </c>
      <c r="Q31" s="697">
        <v>71.606686463603651</v>
      </c>
      <c r="R31" s="697">
        <v>71.606686463603651</v>
      </c>
      <c r="S31" s="697">
        <v>71.606686463603651</v>
      </c>
      <c r="T31" s="697">
        <v>71.606686463603651</v>
      </c>
      <c r="U31" s="697">
        <v>71.606686463603651</v>
      </c>
      <c r="V31" s="697">
        <v>71.606686463603651</v>
      </c>
      <c r="W31" s="697">
        <v>71.606686463603651</v>
      </c>
      <c r="X31" s="697">
        <v>71.606686463603651</v>
      </c>
      <c r="Y31" s="697">
        <v>71.606686463603651</v>
      </c>
      <c r="Z31" s="697">
        <v>71.606686463603651</v>
      </c>
      <c r="AA31" s="697">
        <v>71.606686463603651</v>
      </c>
      <c r="AB31" s="697">
        <v>71.606686463603651</v>
      </c>
      <c r="AC31" s="697">
        <v>71.606686463603651</v>
      </c>
      <c r="AD31" s="697">
        <v>54.400337756317668</v>
      </c>
      <c r="AE31" s="697">
        <v>0</v>
      </c>
      <c r="AF31" s="697">
        <v>0</v>
      </c>
      <c r="AG31" s="697">
        <v>0</v>
      </c>
      <c r="AH31" s="697">
        <v>0</v>
      </c>
      <c r="AI31" s="697">
        <v>0</v>
      </c>
      <c r="AJ31" s="697">
        <v>0</v>
      </c>
      <c r="AK31" s="697">
        <v>0</v>
      </c>
      <c r="AL31" s="697">
        <v>0</v>
      </c>
      <c r="AM31" s="697">
        <v>0</v>
      </c>
      <c r="AN31" s="697">
        <v>0</v>
      </c>
      <c r="AO31" s="698">
        <v>0</v>
      </c>
      <c r="AP31" s="633"/>
      <c r="AQ31" s="696">
        <v>127172.63356929056</v>
      </c>
      <c r="AR31" s="697">
        <v>127172.63356929056</v>
      </c>
      <c r="AS31" s="697">
        <v>127172.63356929056</v>
      </c>
      <c r="AT31" s="697">
        <v>127172.63356929056</v>
      </c>
      <c r="AU31" s="697">
        <v>127172.63356929056</v>
      </c>
      <c r="AV31" s="697">
        <v>127172.63356929056</v>
      </c>
      <c r="AW31" s="697">
        <v>127172.63356929056</v>
      </c>
      <c r="AX31" s="697">
        <v>127172.63356929056</v>
      </c>
      <c r="AY31" s="697">
        <v>127172.63356929056</v>
      </c>
      <c r="AZ31" s="697">
        <v>127172.63356929056</v>
      </c>
      <c r="BA31" s="697">
        <v>127172.63356929056</v>
      </c>
      <c r="BB31" s="697">
        <v>127172.63356929056</v>
      </c>
      <c r="BC31" s="697">
        <v>127172.63356929056</v>
      </c>
      <c r="BD31" s="697">
        <v>127172.63356929056</v>
      </c>
      <c r="BE31" s="697">
        <v>127172.63356929056</v>
      </c>
      <c r="BF31" s="697">
        <v>127172.63356929056</v>
      </c>
      <c r="BG31" s="697">
        <v>127172.63356929056</v>
      </c>
      <c r="BH31" s="697">
        <v>127172.63356929056</v>
      </c>
      <c r="BI31" s="697">
        <v>111786.20792358661</v>
      </c>
      <c r="BJ31" s="697">
        <v>0</v>
      </c>
      <c r="BK31" s="697">
        <v>0</v>
      </c>
      <c r="BL31" s="697">
        <v>0</v>
      </c>
      <c r="BM31" s="697">
        <v>0</v>
      </c>
      <c r="BN31" s="697">
        <v>0</v>
      </c>
      <c r="BO31" s="697">
        <v>0</v>
      </c>
      <c r="BP31" s="697">
        <v>0</v>
      </c>
      <c r="BQ31" s="697">
        <v>0</v>
      </c>
      <c r="BR31" s="697">
        <v>0</v>
      </c>
      <c r="BS31" s="697">
        <v>0</v>
      </c>
      <c r="BT31" s="698">
        <v>0</v>
      </c>
      <c r="BU31" s="16"/>
    </row>
    <row r="32" spans="2:73" s="17" customFormat="1" ht="15.75">
      <c r="B32" s="692" t="s">
        <v>752</v>
      </c>
      <c r="C32" s="692" t="s">
        <v>753</v>
      </c>
      <c r="D32" s="692" t="s">
        <v>42</v>
      </c>
      <c r="E32" s="692" t="s">
        <v>754</v>
      </c>
      <c r="F32" s="692" t="s">
        <v>29</v>
      </c>
      <c r="G32" s="692" t="s">
        <v>756</v>
      </c>
      <c r="H32" s="692">
        <v>2011</v>
      </c>
      <c r="I32" s="644" t="s">
        <v>566</v>
      </c>
      <c r="J32" s="644" t="s">
        <v>584</v>
      </c>
      <c r="K32" s="633"/>
      <c r="L32" s="696">
        <v>0</v>
      </c>
      <c r="M32" s="697">
        <v>0</v>
      </c>
      <c r="N32" s="697">
        <v>0</v>
      </c>
      <c r="O32" s="697">
        <v>0</v>
      </c>
      <c r="P32" s="697">
        <v>0</v>
      </c>
      <c r="Q32" s="697">
        <v>0</v>
      </c>
      <c r="R32" s="697">
        <v>0</v>
      </c>
      <c r="S32" s="697">
        <v>0</v>
      </c>
      <c r="T32" s="697">
        <v>0</v>
      </c>
      <c r="U32" s="697">
        <v>0</v>
      </c>
      <c r="V32" s="697">
        <v>0</v>
      </c>
      <c r="W32" s="697">
        <v>0</v>
      </c>
      <c r="X32" s="697">
        <v>0</v>
      </c>
      <c r="Y32" s="697">
        <v>0</v>
      </c>
      <c r="Z32" s="697">
        <v>0</v>
      </c>
      <c r="AA32" s="697">
        <v>0</v>
      </c>
      <c r="AB32" s="697">
        <v>0</v>
      </c>
      <c r="AC32" s="697">
        <v>0</v>
      </c>
      <c r="AD32" s="697">
        <v>0</v>
      </c>
      <c r="AE32" s="697">
        <v>0</v>
      </c>
      <c r="AF32" s="697">
        <v>0</v>
      </c>
      <c r="AG32" s="697">
        <v>0</v>
      </c>
      <c r="AH32" s="697">
        <v>0</v>
      </c>
      <c r="AI32" s="697">
        <v>0</v>
      </c>
      <c r="AJ32" s="697">
        <v>0</v>
      </c>
      <c r="AK32" s="697">
        <v>0</v>
      </c>
      <c r="AL32" s="697">
        <v>0</v>
      </c>
      <c r="AM32" s="697">
        <v>0</v>
      </c>
      <c r="AN32" s="697">
        <v>0</v>
      </c>
      <c r="AO32" s="698">
        <v>0</v>
      </c>
      <c r="AP32" s="633"/>
      <c r="AQ32" s="696">
        <v>0</v>
      </c>
      <c r="AR32" s="697">
        <v>0</v>
      </c>
      <c r="AS32" s="697">
        <v>0</v>
      </c>
      <c r="AT32" s="697">
        <v>0</v>
      </c>
      <c r="AU32" s="697">
        <v>0</v>
      </c>
      <c r="AV32" s="697">
        <v>0</v>
      </c>
      <c r="AW32" s="697">
        <v>0</v>
      </c>
      <c r="AX32" s="697">
        <v>0</v>
      </c>
      <c r="AY32" s="697">
        <v>0</v>
      </c>
      <c r="AZ32" s="697">
        <v>0</v>
      </c>
      <c r="BA32" s="697">
        <v>0</v>
      </c>
      <c r="BB32" s="697">
        <v>0</v>
      </c>
      <c r="BC32" s="697">
        <v>0</v>
      </c>
      <c r="BD32" s="697">
        <v>0</v>
      </c>
      <c r="BE32" s="697">
        <v>0</v>
      </c>
      <c r="BF32" s="697">
        <v>0</v>
      </c>
      <c r="BG32" s="697">
        <v>0</v>
      </c>
      <c r="BH32" s="697">
        <v>0</v>
      </c>
      <c r="BI32" s="697">
        <v>0</v>
      </c>
      <c r="BJ32" s="697">
        <v>0</v>
      </c>
      <c r="BK32" s="697">
        <v>0</v>
      </c>
      <c r="BL32" s="697">
        <v>0</v>
      </c>
      <c r="BM32" s="697">
        <v>0</v>
      </c>
      <c r="BN32" s="697">
        <v>0</v>
      </c>
      <c r="BO32" s="697">
        <v>0</v>
      </c>
      <c r="BP32" s="697">
        <v>0</v>
      </c>
      <c r="BQ32" s="697">
        <v>0</v>
      </c>
      <c r="BR32" s="697">
        <v>0</v>
      </c>
      <c r="BS32" s="697">
        <v>0</v>
      </c>
      <c r="BT32" s="698">
        <v>0</v>
      </c>
      <c r="BU32" s="16"/>
    </row>
    <row r="33" spans="2:73" s="17" customFormat="1" ht="15.75">
      <c r="B33" s="692" t="s">
        <v>752</v>
      </c>
      <c r="C33" s="692" t="s">
        <v>753</v>
      </c>
      <c r="D33" s="692" t="s">
        <v>6</v>
      </c>
      <c r="E33" s="692" t="s">
        <v>754</v>
      </c>
      <c r="F33" s="692" t="s">
        <v>29</v>
      </c>
      <c r="G33" s="692" t="s">
        <v>755</v>
      </c>
      <c r="H33" s="692">
        <v>2011</v>
      </c>
      <c r="I33" s="644" t="s">
        <v>566</v>
      </c>
      <c r="J33" s="644" t="s">
        <v>584</v>
      </c>
      <c r="K33" s="633"/>
      <c r="L33" s="696">
        <v>0</v>
      </c>
      <c r="M33" s="697">
        <v>0</v>
      </c>
      <c r="N33" s="697">
        <v>0</v>
      </c>
      <c r="O33" s="697">
        <v>0</v>
      </c>
      <c r="P33" s="697">
        <v>0</v>
      </c>
      <c r="Q33" s="697">
        <v>0</v>
      </c>
      <c r="R33" s="697">
        <v>0</v>
      </c>
      <c r="S33" s="697">
        <v>0</v>
      </c>
      <c r="T33" s="697">
        <v>0</v>
      </c>
      <c r="U33" s="697">
        <v>0</v>
      </c>
      <c r="V33" s="697">
        <v>0</v>
      </c>
      <c r="W33" s="697">
        <v>0</v>
      </c>
      <c r="X33" s="697">
        <v>0</v>
      </c>
      <c r="Y33" s="697">
        <v>0</v>
      </c>
      <c r="Z33" s="697">
        <v>0</v>
      </c>
      <c r="AA33" s="697">
        <v>0</v>
      </c>
      <c r="AB33" s="697">
        <v>0</v>
      </c>
      <c r="AC33" s="697">
        <v>0</v>
      </c>
      <c r="AD33" s="697">
        <v>0</v>
      </c>
      <c r="AE33" s="697">
        <v>0</v>
      </c>
      <c r="AF33" s="697">
        <v>0</v>
      </c>
      <c r="AG33" s="697">
        <v>0</v>
      </c>
      <c r="AH33" s="697">
        <v>0</v>
      </c>
      <c r="AI33" s="697">
        <v>0</v>
      </c>
      <c r="AJ33" s="697">
        <v>0</v>
      </c>
      <c r="AK33" s="697">
        <v>0</v>
      </c>
      <c r="AL33" s="697">
        <v>0</v>
      </c>
      <c r="AM33" s="697">
        <v>0</v>
      </c>
      <c r="AN33" s="697">
        <v>0</v>
      </c>
      <c r="AO33" s="698">
        <v>0</v>
      </c>
      <c r="AP33" s="633"/>
      <c r="AQ33" s="696">
        <v>0</v>
      </c>
      <c r="AR33" s="697">
        <v>0</v>
      </c>
      <c r="AS33" s="697">
        <v>0</v>
      </c>
      <c r="AT33" s="697">
        <v>0</v>
      </c>
      <c r="AU33" s="697">
        <v>0</v>
      </c>
      <c r="AV33" s="697">
        <v>0</v>
      </c>
      <c r="AW33" s="697">
        <v>0</v>
      </c>
      <c r="AX33" s="697">
        <v>0</v>
      </c>
      <c r="AY33" s="697">
        <v>0</v>
      </c>
      <c r="AZ33" s="697">
        <v>0</v>
      </c>
      <c r="BA33" s="697">
        <v>0</v>
      </c>
      <c r="BB33" s="697">
        <v>0</v>
      </c>
      <c r="BC33" s="697">
        <v>0</v>
      </c>
      <c r="BD33" s="697">
        <v>0</v>
      </c>
      <c r="BE33" s="697">
        <v>0</v>
      </c>
      <c r="BF33" s="697">
        <v>0</v>
      </c>
      <c r="BG33" s="697">
        <v>0</v>
      </c>
      <c r="BH33" s="697">
        <v>0</v>
      </c>
      <c r="BI33" s="697">
        <v>0</v>
      </c>
      <c r="BJ33" s="697">
        <v>0</v>
      </c>
      <c r="BK33" s="697">
        <v>0</v>
      </c>
      <c r="BL33" s="697">
        <v>0</v>
      </c>
      <c r="BM33" s="697">
        <v>0</v>
      </c>
      <c r="BN33" s="697">
        <v>0</v>
      </c>
      <c r="BO33" s="697">
        <v>0</v>
      </c>
      <c r="BP33" s="697">
        <v>0</v>
      </c>
      <c r="BQ33" s="697">
        <v>0</v>
      </c>
      <c r="BR33" s="697">
        <v>0</v>
      </c>
      <c r="BS33" s="697">
        <v>0</v>
      </c>
      <c r="BT33" s="698">
        <v>0</v>
      </c>
      <c r="BU33" s="16"/>
    </row>
    <row r="34" spans="2:73" s="17" customFormat="1" ht="15.75">
      <c r="B34" s="692" t="s">
        <v>752</v>
      </c>
      <c r="C34" s="692" t="s">
        <v>757</v>
      </c>
      <c r="D34" s="692" t="s">
        <v>758</v>
      </c>
      <c r="E34" s="692" t="s">
        <v>754</v>
      </c>
      <c r="F34" s="692" t="s">
        <v>759</v>
      </c>
      <c r="G34" s="692" t="s">
        <v>756</v>
      </c>
      <c r="H34" s="692">
        <v>2011</v>
      </c>
      <c r="I34" s="644" t="s">
        <v>566</v>
      </c>
      <c r="J34" s="644" t="s">
        <v>584</v>
      </c>
      <c r="K34" s="633"/>
      <c r="L34" s="696">
        <v>0</v>
      </c>
      <c r="M34" s="697">
        <v>0</v>
      </c>
      <c r="N34" s="697">
        <v>0</v>
      </c>
      <c r="O34" s="697">
        <v>0</v>
      </c>
      <c r="P34" s="697">
        <v>0</v>
      </c>
      <c r="Q34" s="697">
        <v>0</v>
      </c>
      <c r="R34" s="697">
        <v>0</v>
      </c>
      <c r="S34" s="697">
        <v>0</v>
      </c>
      <c r="T34" s="697">
        <v>0</v>
      </c>
      <c r="U34" s="697">
        <v>0</v>
      </c>
      <c r="V34" s="697">
        <v>0</v>
      </c>
      <c r="W34" s="697">
        <v>0</v>
      </c>
      <c r="X34" s="697">
        <v>0</v>
      </c>
      <c r="Y34" s="697">
        <v>0</v>
      </c>
      <c r="Z34" s="697">
        <v>0</v>
      </c>
      <c r="AA34" s="697">
        <v>0</v>
      </c>
      <c r="AB34" s="697">
        <v>0</v>
      </c>
      <c r="AC34" s="697">
        <v>0</v>
      </c>
      <c r="AD34" s="697">
        <v>0</v>
      </c>
      <c r="AE34" s="697">
        <v>0</v>
      </c>
      <c r="AF34" s="697">
        <v>0</v>
      </c>
      <c r="AG34" s="697">
        <v>0</v>
      </c>
      <c r="AH34" s="697">
        <v>0</v>
      </c>
      <c r="AI34" s="697">
        <v>0</v>
      </c>
      <c r="AJ34" s="697">
        <v>0</v>
      </c>
      <c r="AK34" s="697">
        <v>0</v>
      </c>
      <c r="AL34" s="697">
        <v>0</v>
      </c>
      <c r="AM34" s="697">
        <v>0</v>
      </c>
      <c r="AN34" s="697">
        <v>0</v>
      </c>
      <c r="AO34" s="698">
        <v>0</v>
      </c>
      <c r="AP34" s="633"/>
      <c r="AQ34" s="696">
        <v>0</v>
      </c>
      <c r="AR34" s="697">
        <v>0</v>
      </c>
      <c r="AS34" s="697">
        <v>0</v>
      </c>
      <c r="AT34" s="697">
        <v>0</v>
      </c>
      <c r="AU34" s="697">
        <v>0</v>
      </c>
      <c r="AV34" s="697">
        <v>0</v>
      </c>
      <c r="AW34" s="697">
        <v>0</v>
      </c>
      <c r="AX34" s="697">
        <v>0</v>
      </c>
      <c r="AY34" s="697">
        <v>0</v>
      </c>
      <c r="AZ34" s="697">
        <v>0</v>
      </c>
      <c r="BA34" s="697">
        <v>0</v>
      </c>
      <c r="BB34" s="697">
        <v>0</v>
      </c>
      <c r="BC34" s="697">
        <v>0</v>
      </c>
      <c r="BD34" s="697">
        <v>0</v>
      </c>
      <c r="BE34" s="697">
        <v>0</v>
      </c>
      <c r="BF34" s="697">
        <v>0</v>
      </c>
      <c r="BG34" s="697">
        <v>0</v>
      </c>
      <c r="BH34" s="697">
        <v>0</v>
      </c>
      <c r="BI34" s="697">
        <v>0</v>
      </c>
      <c r="BJ34" s="697">
        <v>0</v>
      </c>
      <c r="BK34" s="697">
        <v>0</v>
      </c>
      <c r="BL34" s="697">
        <v>0</v>
      </c>
      <c r="BM34" s="697">
        <v>0</v>
      </c>
      <c r="BN34" s="697">
        <v>0</v>
      </c>
      <c r="BO34" s="697">
        <v>0</v>
      </c>
      <c r="BP34" s="697">
        <v>0</v>
      </c>
      <c r="BQ34" s="697">
        <v>0</v>
      </c>
      <c r="BR34" s="697">
        <v>0</v>
      </c>
      <c r="BS34" s="697">
        <v>0</v>
      </c>
      <c r="BT34" s="698">
        <v>0</v>
      </c>
      <c r="BU34" s="16"/>
    </row>
    <row r="35" spans="2:73" s="17" customFormat="1" ht="15.75">
      <c r="B35" s="692" t="s">
        <v>752</v>
      </c>
      <c r="C35" s="692" t="s">
        <v>757</v>
      </c>
      <c r="D35" s="692" t="s">
        <v>760</v>
      </c>
      <c r="E35" s="692" t="s">
        <v>754</v>
      </c>
      <c r="F35" s="692" t="s">
        <v>759</v>
      </c>
      <c r="G35" s="692" t="s">
        <v>756</v>
      </c>
      <c r="H35" s="692">
        <v>2011</v>
      </c>
      <c r="I35" s="644" t="s">
        <v>566</v>
      </c>
      <c r="J35" s="644" t="s">
        <v>584</v>
      </c>
      <c r="K35" s="633"/>
      <c r="L35" s="696">
        <v>75.088499999999996</v>
      </c>
      <c r="M35" s="697">
        <v>0</v>
      </c>
      <c r="N35" s="697">
        <v>0</v>
      </c>
      <c r="O35" s="697">
        <v>0</v>
      </c>
      <c r="P35" s="697">
        <v>0</v>
      </c>
      <c r="Q35" s="697">
        <v>0</v>
      </c>
      <c r="R35" s="697">
        <v>0</v>
      </c>
      <c r="S35" s="697">
        <v>0</v>
      </c>
      <c r="T35" s="697">
        <v>0</v>
      </c>
      <c r="U35" s="697">
        <v>0</v>
      </c>
      <c r="V35" s="697">
        <v>0</v>
      </c>
      <c r="W35" s="697">
        <v>0</v>
      </c>
      <c r="X35" s="697">
        <v>0</v>
      </c>
      <c r="Y35" s="697">
        <v>0</v>
      </c>
      <c r="Z35" s="697">
        <v>0</v>
      </c>
      <c r="AA35" s="697">
        <v>0</v>
      </c>
      <c r="AB35" s="697">
        <v>0</v>
      </c>
      <c r="AC35" s="697">
        <v>0</v>
      </c>
      <c r="AD35" s="697">
        <v>0</v>
      </c>
      <c r="AE35" s="697">
        <v>0</v>
      </c>
      <c r="AF35" s="697">
        <v>0</v>
      </c>
      <c r="AG35" s="697">
        <v>0</v>
      </c>
      <c r="AH35" s="697">
        <v>0</v>
      </c>
      <c r="AI35" s="697">
        <v>0</v>
      </c>
      <c r="AJ35" s="697">
        <v>0</v>
      </c>
      <c r="AK35" s="697">
        <v>0</v>
      </c>
      <c r="AL35" s="697">
        <v>0</v>
      </c>
      <c r="AM35" s="697">
        <v>0</v>
      </c>
      <c r="AN35" s="697">
        <v>0</v>
      </c>
      <c r="AO35" s="698">
        <v>0</v>
      </c>
      <c r="AP35" s="633"/>
      <c r="AQ35" s="696">
        <v>2931.6800000000003</v>
      </c>
      <c r="AR35" s="697">
        <v>0</v>
      </c>
      <c r="AS35" s="697">
        <v>0</v>
      </c>
      <c r="AT35" s="697">
        <v>0</v>
      </c>
      <c r="AU35" s="697">
        <v>0</v>
      </c>
      <c r="AV35" s="697">
        <v>0</v>
      </c>
      <c r="AW35" s="697">
        <v>0</v>
      </c>
      <c r="AX35" s="697">
        <v>0</v>
      </c>
      <c r="AY35" s="697">
        <v>0</v>
      </c>
      <c r="AZ35" s="697">
        <v>0</v>
      </c>
      <c r="BA35" s="697">
        <v>0</v>
      </c>
      <c r="BB35" s="697">
        <v>0</v>
      </c>
      <c r="BC35" s="697">
        <v>0</v>
      </c>
      <c r="BD35" s="697">
        <v>0</v>
      </c>
      <c r="BE35" s="697">
        <v>0</v>
      </c>
      <c r="BF35" s="697">
        <v>0</v>
      </c>
      <c r="BG35" s="697">
        <v>0</v>
      </c>
      <c r="BH35" s="697">
        <v>0</v>
      </c>
      <c r="BI35" s="697">
        <v>0</v>
      </c>
      <c r="BJ35" s="697">
        <v>0</v>
      </c>
      <c r="BK35" s="697">
        <v>0</v>
      </c>
      <c r="BL35" s="697">
        <v>0</v>
      </c>
      <c r="BM35" s="697">
        <v>0</v>
      </c>
      <c r="BN35" s="697">
        <v>0</v>
      </c>
      <c r="BO35" s="697">
        <v>0</v>
      </c>
      <c r="BP35" s="697">
        <v>0</v>
      </c>
      <c r="BQ35" s="697">
        <v>0</v>
      </c>
      <c r="BR35" s="697">
        <v>0</v>
      </c>
      <c r="BS35" s="697">
        <v>0</v>
      </c>
      <c r="BT35" s="698">
        <v>0</v>
      </c>
      <c r="BU35" s="16"/>
    </row>
    <row r="36" spans="2:73" s="17" customFormat="1" ht="15.75">
      <c r="B36" s="692" t="s">
        <v>752</v>
      </c>
      <c r="C36" s="692" t="s">
        <v>757</v>
      </c>
      <c r="D36" s="692" t="s">
        <v>21</v>
      </c>
      <c r="E36" s="692" t="s">
        <v>754</v>
      </c>
      <c r="F36" s="692" t="s">
        <v>759</v>
      </c>
      <c r="G36" s="692" t="s">
        <v>755</v>
      </c>
      <c r="H36" s="692">
        <v>2011</v>
      </c>
      <c r="I36" s="644" t="s">
        <v>566</v>
      </c>
      <c r="J36" s="644" t="s">
        <v>584</v>
      </c>
      <c r="K36" s="633"/>
      <c r="L36" s="696">
        <v>31.639357056624537</v>
      </c>
      <c r="M36" s="697">
        <v>31.639357056624537</v>
      </c>
      <c r="N36" s="697">
        <v>31.639357056624537</v>
      </c>
      <c r="O36" s="697">
        <v>24.694160438244545</v>
      </c>
      <c r="P36" s="697">
        <v>24.694160438244545</v>
      </c>
      <c r="Q36" s="697">
        <v>24.636552636167735</v>
      </c>
      <c r="R36" s="697">
        <v>5.1685720023312207</v>
      </c>
      <c r="S36" s="697">
        <v>4.7607087636274192</v>
      </c>
      <c r="T36" s="697">
        <v>4.7607087636274192</v>
      </c>
      <c r="U36" s="697">
        <v>4.7607087636274192</v>
      </c>
      <c r="V36" s="697">
        <v>4.698492337384466</v>
      </c>
      <c r="W36" s="697">
        <v>4.698492337384466</v>
      </c>
      <c r="X36" s="697">
        <v>0.69129362492169677</v>
      </c>
      <c r="Y36" s="697">
        <v>0.69129362492169677</v>
      </c>
      <c r="Z36" s="697">
        <v>0.69129362492169677</v>
      </c>
      <c r="AA36" s="697">
        <v>0</v>
      </c>
      <c r="AB36" s="697">
        <v>0</v>
      </c>
      <c r="AC36" s="697">
        <v>0</v>
      </c>
      <c r="AD36" s="697">
        <v>0</v>
      </c>
      <c r="AE36" s="697">
        <v>0</v>
      </c>
      <c r="AF36" s="697">
        <v>0</v>
      </c>
      <c r="AG36" s="697">
        <v>0</v>
      </c>
      <c r="AH36" s="697">
        <v>0</v>
      </c>
      <c r="AI36" s="697">
        <v>0</v>
      </c>
      <c r="AJ36" s="697">
        <v>0</v>
      </c>
      <c r="AK36" s="697">
        <v>0</v>
      </c>
      <c r="AL36" s="697">
        <v>0</v>
      </c>
      <c r="AM36" s="697">
        <v>0</v>
      </c>
      <c r="AN36" s="697">
        <v>0</v>
      </c>
      <c r="AO36" s="698">
        <v>0</v>
      </c>
      <c r="AP36" s="633"/>
      <c r="AQ36" s="696">
        <v>79311.697156286915</v>
      </c>
      <c r="AR36" s="697">
        <v>79311.697156286915</v>
      </c>
      <c r="AS36" s="697">
        <v>79311.697156286915</v>
      </c>
      <c r="AT36" s="697">
        <v>60355.595475884329</v>
      </c>
      <c r="AU36" s="697">
        <v>60355.595475884329</v>
      </c>
      <c r="AV36" s="697">
        <v>60214.927627941375</v>
      </c>
      <c r="AW36" s="697">
        <v>11372.17952023955</v>
      </c>
      <c r="AX36" s="697">
        <v>11066.022630157735</v>
      </c>
      <c r="AY36" s="697">
        <v>11066.022630157735</v>
      </c>
      <c r="AZ36" s="697">
        <v>11066.022630157735</v>
      </c>
      <c r="BA36" s="697">
        <v>10656.913999411121</v>
      </c>
      <c r="BB36" s="697">
        <v>10656.913999411121</v>
      </c>
      <c r="BC36" s="697">
        <v>518.90998318951426</v>
      </c>
      <c r="BD36" s="697">
        <v>518.90998318951426</v>
      </c>
      <c r="BE36" s="697">
        <v>518.90998318951426</v>
      </c>
      <c r="BF36" s="697">
        <v>0</v>
      </c>
      <c r="BG36" s="697">
        <v>0</v>
      </c>
      <c r="BH36" s="697">
        <v>0</v>
      </c>
      <c r="BI36" s="697">
        <v>0</v>
      </c>
      <c r="BJ36" s="697">
        <v>0</v>
      </c>
      <c r="BK36" s="697">
        <v>0</v>
      </c>
      <c r="BL36" s="697">
        <v>0</v>
      </c>
      <c r="BM36" s="697">
        <v>0</v>
      </c>
      <c r="BN36" s="697">
        <v>0</v>
      </c>
      <c r="BO36" s="697">
        <v>0</v>
      </c>
      <c r="BP36" s="697">
        <v>0</v>
      </c>
      <c r="BQ36" s="697">
        <v>0</v>
      </c>
      <c r="BR36" s="697">
        <v>0</v>
      </c>
      <c r="BS36" s="697">
        <v>0</v>
      </c>
      <c r="BT36" s="698">
        <v>0</v>
      </c>
      <c r="BU36" s="16"/>
    </row>
    <row r="37" spans="2:73" s="17" customFormat="1" ht="15.75">
      <c r="B37" s="692" t="s">
        <v>752</v>
      </c>
      <c r="C37" s="692" t="s">
        <v>757</v>
      </c>
      <c r="D37" s="692" t="s">
        <v>22</v>
      </c>
      <c r="E37" s="692" t="s">
        <v>754</v>
      </c>
      <c r="F37" s="692" t="s">
        <v>759</v>
      </c>
      <c r="G37" s="692" t="s">
        <v>755</v>
      </c>
      <c r="H37" s="692">
        <v>2011</v>
      </c>
      <c r="I37" s="644" t="s">
        <v>566</v>
      </c>
      <c r="J37" s="644" t="s">
        <v>584</v>
      </c>
      <c r="K37" s="633"/>
      <c r="L37" s="696">
        <v>0</v>
      </c>
      <c r="M37" s="697">
        <v>0</v>
      </c>
      <c r="N37" s="697">
        <v>0</v>
      </c>
      <c r="O37" s="697">
        <v>0</v>
      </c>
      <c r="P37" s="697">
        <v>0</v>
      </c>
      <c r="Q37" s="697">
        <v>0</v>
      </c>
      <c r="R37" s="697">
        <v>0</v>
      </c>
      <c r="S37" s="697">
        <v>0</v>
      </c>
      <c r="T37" s="697">
        <v>0</v>
      </c>
      <c r="U37" s="697">
        <v>0</v>
      </c>
      <c r="V37" s="697">
        <v>0</v>
      </c>
      <c r="W37" s="697">
        <v>0</v>
      </c>
      <c r="X37" s="697">
        <v>0</v>
      </c>
      <c r="Y37" s="697">
        <v>0</v>
      </c>
      <c r="Z37" s="697">
        <v>0</v>
      </c>
      <c r="AA37" s="697">
        <v>0</v>
      </c>
      <c r="AB37" s="697">
        <v>0</v>
      </c>
      <c r="AC37" s="697">
        <v>0</v>
      </c>
      <c r="AD37" s="697">
        <v>0</v>
      </c>
      <c r="AE37" s="697">
        <v>0</v>
      </c>
      <c r="AF37" s="697">
        <v>0</v>
      </c>
      <c r="AG37" s="697">
        <v>0</v>
      </c>
      <c r="AH37" s="697">
        <v>0</v>
      </c>
      <c r="AI37" s="697">
        <v>0</v>
      </c>
      <c r="AJ37" s="697">
        <v>0</v>
      </c>
      <c r="AK37" s="697">
        <v>0</v>
      </c>
      <c r="AL37" s="697">
        <v>0</v>
      </c>
      <c r="AM37" s="697">
        <v>0</v>
      </c>
      <c r="AN37" s="697">
        <v>0</v>
      </c>
      <c r="AO37" s="698">
        <v>0</v>
      </c>
      <c r="AP37" s="633"/>
      <c r="AQ37" s="696">
        <v>33991.755665595745</v>
      </c>
      <c r="AR37" s="697">
        <v>33991.755665595745</v>
      </c>
      <c r="AS37" s="697">
        <v>33991.755665595745</v>
      </c>
      <c r="AT37" s="697">
        <v>33991.755665595745</v>
      </c>
      <c r="AU37" s="697">
        <v>33991.755665595745</v>
      </c>
      <c r="AV37" s="697">
        <v>33991.755665595745</v>
      </c>
      <c r="AW37" s="697">
        <v>33991.755665595745</v>
      </c>
      <c r="AX37" s="697">
        <v>33991.755665595745</v>
      </c>
      <c r="AY37" s="697">
        <v>33991.755665595745</v>
      </c>
      <c r="AZ37" s="697">
        <v>33991.755665595745</v>
      </c>
      <c r="BA37" s="697">
        <v>33991.755665595745</v>
      </c>
      <c r="BB37" s="697">
        <v>0</v>
      </c>
      <c r="BC37" s="697">
        <v>0</v>
      </c>
      <c r="BD37" s="697">
        <v>0</v>
      </c>
      <c r="BE37" s="697">
        <v>0</v>
      </c>
      <c r="BF37" s="697">
        <v>0</v>
      </c>
      <c r="BG37" s="697">
        <v>0</v>
      </c>
      <c r="BH37" s="697">
        <v>0</v>
      </c>
      <c r="BI37" s="697">
        <v>0</v>
      </c>
      <c r="BJ37" s="697">
        <v>0</v>
      </c>
      <c r="BK37" s="697">
        <v>0</v>
      </c>
      <c r="BL37" s="697">
        <v>0</v>
      </c>
      <c r="BM37" s="697">
        <v>0</v>
      </c>
      <c r="BN37" s="697">
        <v>0</v>
      </c>
      <c r="BO37" s="697">
        <v>0</v>
      </c>
      <c r="BP37" s="697">
        <v>0</v>
      </c>
      <c r="BQ37" s="697">
        <v>0</v>
      </c>
      <c r="BR37" s="697">
        <v>0</v>
      </c>
      <c r="BS37" s="697">
        <v>0</v>
      </c>
      <c r="BT37" s="698">
        <v>0</v>
      </c>
      <c r="BU37" s="16"/>
    </row>
    <row r="38" spans="2:73" s="17" customFormat="1" ht="15.75">
      <c r="B38" s="692" t="s">
        <v>752</v>
      </c>
      <c r="C38" s="692" t="s">
        <v>761</v>
      </c>
      <c r="D38" s="692" t="s">
        <v>9</v>
      </c>
      <c r="E38" s="692" t="s">
        <v>754</v>
      </c>
      <c r="F38" s="692" t="s">
        <v>761</v>
      </c>
      <c r="G38" s="692" t="s">
        <v>756</v>
      </c>
      <c r="H38" s="692">
        <v>2011</v>
      </c>
      <c r="I38" s="644" t="s">
        <v>566</v>
      </c>
      <c r="J38" s="644" t="s">
        <v>584</v>
      </c>
      <c r="K38" s="633"/>
      <c r="L38" s="696">
        <v>210.69</v>
      </c>
      <c r="M38" s="697">
        <v>0</v>
      </c>
      <c r="N38" s="697">
        <v>0</v>
      </c>
      <c r="O38" s="697">
        <v>0</v>
      </c>
      <c r="P38" s="697">
        <v>0</v>
      </c>
      <c r="Q38" s="697">
        <v>0</v>
      </c>
      <c r="R38" s="697">
        <v>0</v>
      </c>
      <c r="S38" s="697">
        <v>0</v>
      </c>
      <c r="T38" s="697">
        <v>0</v>
      </c>
      <c r="U38" s="697">
        <v>0</v>
      </c>
      <c r="V38" s="697">
        <v>0</v>
      </c>
      <c r="W38" s="697">
        <v>0</v>
      </c>
      <c r="X38" s="697">
        <v>0</v>
      </c>
      <c r="Y38" s="697">
        <v>0</v>
      </c>
      <c r="Z38" s="697">
        <v>0</v>
      </c>
      <c r="AA38" s="697">
        <v>0</v>
      </c>
      <c r="AB38" s="697">
        <v>0</v>
      </c>
      <c r="AC38" s="697">
        <v>0</v>
      </c>
      <c r="AD38" s="697">
        <v>0</v>
      </c>
      <c r="AE38" s="697">
        <v>0</v>
      </c>
      <c r="AF38" s="697">
        <v>0</v>
      </c>
      <c r="AG38" s="697">
        <v>0</v>
      </c>
      <c r="AH38" s="697">
        <v>0</v>
      </c>
      <c r="AI38" s="697">
        <v>0</v>
      </c>
      <c r="AJ38" s="697">
        <v>0</v>
      </c>
      <c r="AK38" s="697">
        <v>0</v>
      </c>
      <c r="AL38" s="697">
        <v>0</v>
      </c>
      <c r="AM38" s="697">
        <v>0</v>
      </c>
      <c r="AN38" s="697">
        <v>0</v>
      </c>
      <c r="AO38" s="698">
        <v>0</v>
      </c>
      <c r="AP38" s="633"/>
      <c r="AQ38" s="696">
        <v>12367.27</v>
      </c>
      <c r="AR38" s="697">
        <v>0</v>
      </c>
      <c r="AS38" s="697">
        <v>0</v>
      </c>
      <c r="AT38" s="697">
        <v>0</v>
      </c>
      <c r="AU38" s="697">
        <v>0</v>
      </c>
      <c r="AV38" s="697">
        <v>0</v>
      </c>
      <c r="AW38" s="697">
        <v>0</v>
      </c>
      <c r="AX38" s="697">
        <v>0</v>
      </c>
      <c r="AY38" s="697">
        <v>0</v>
      </c>
      <c r="AZ38" s="697">
        <v>0</v>
      </c>
      <c r="BA38" s="697">
        <v>0</v>
      </c>
      <c r="BB38" s="697">
        <v>0</v>
      </c>
      <c r="BC38" s="697">
        <v>0</v>
      </c>
      <c r="BD38" s="697">
        <v>0</v>
      </c>
      <c r="BE38" s="697">
        <v>0</v>
      </c>
      <c r="BF38" s="697">
        <v>0</v>
      </c>
      <c r="BG38" s="697">
        <v>0</v>
      </c>
      <c r="BH38" s="697">
        <v>0</v>
      </c>
      <c r="BI38" s="697">
        <v>0</v>
      </c>
      <c r="BJ38" s="697">
        <v>0</v>
      </c>
      <c r="BK38" s="697">
        <v>0</v>
      </c>
      <c r="BL38" s="697">
        <v>0</v>
      </c>
      <c r="BM38" s="697">
        <v>0</v>
      </c>
      <c r="BN38" s="697">
        <v>0</v>
      </c>
      <c r="BO38" s="697">
        <v>0</v>
      </c>
      <c r="BP38" s="697">
        <v>0</v>
      </c>
      <c r="BQ38" s="697">
        <v>0</v>
      </c>
      <c r="BR38" s="697">
        <v>0</v>
      </c>
      <c r="BS38" s="697">
        <v>0</v>
      </c>
      <c r="BT38" s="698">
        <v>0</v>
      </c>
      <c r="BU38" s="16"/>
    </row>
    <row r="39" spans="2:73" s="17" customFormat="1" ht="15.75">
      <c r="B39" s="692" t="s">
        <v>752</v>
      </c>
      <c r="C39" s="692" t="s">
        <v>762</v>
      </c>
      <c r="D39" s="692" t="s">
        <v>16</v>
      </c>
      <c r="E39" s="692" t="s">
        <v>754</v>
      </c>
      <c r="F39" s="692" t="s">
        <v>759</v>
      </c>
      <c r="G39" s="692" t="s">
        <v>755</v>
      </c>
      <c r="H39" s="692">
        <v>2011</v>
      </c>
      <c r="I39" s="644" t="s">
        <v>566</v>
      </c>
      <c r="J39" s="644" t="s">
        <v>584</v>
      </c>
      <c r="K39" s="633"/>
      <c r="L39" s="696">
        <v>88.024416480000014</v>
      </c>
      <c r="M39" s="697">
        <v>88.024416480000014</v>
      </c>
      <c r="N39" s="697">
        <v>88.024416480000014</v>
      </c>
      <c r="O39" s="697">
        <v>88.024416480000014</v>
      </c>
      <c r="P39" s="697">
        <v>88.024416480000014</v>
      </c>
      <c r="Q39" s="697">
        <v>88.024416480000014</v>
      </c>
      <c r="R39" s="697">
        <v>88.024416480000014</v>
      </c>
      <c r="S39" s="697">
        <v>88.024416480000014</v>
      </c>
      <c r="T39" s="697">
        <v>88.024416480000014</v>
      </c>
      <c r="U39" s="697">
        <v>88.024416480000014</v>
      </c>
      <c r="V39" s="697">
        <v>88.024416480000014</v>
      </c>
      <c r="W39" s="697">
        <v>88.024416480000014</v>
      </c>
      <c r="X39" s="697">
        <v>88.024416480000014</v>
      </c>
      <c r="Y39" s="697">
        <v>0</v>
      </c>
      <c r="Z39" s="697">
        <v>0</v>
      </c>
      <c r="AA39" s="697">
        <v>0</v>
      </c>
      <c r="AB39" s="697">
        <v>0</v>
      </c>
      <c r="AC39" s="697">
        <v>0</v>
      </c>
      <c r="AD39" s="697">
        <v>0</v>
      </c>
      <c r="AE39" s="697">
        <v>0</v>
      </c>
      <c r="AF39" s="697">
        <v>0</v>
      </c>
      <c r="AG39" s="697">
        <v>0</v>
      </c>
      <c r="AH39" s="697">
        <v>0</v>
      </c>
      <c r="AI39" s="697">
        <v>0</v>
      </c>
      <c r="AJ39" s="697">
        <v>0</v>
      </c>
      <c r="AK39" s="697">
        <v>0</v>
      </c>
      <c r="AL39" s="697">
        <v>0</v>
      </c>
      <c r="AM39" s="697">
        <v>0</v>
      </c>
      <c r="AN39" s="697">
        <v>0</v>
      </c>
      <c r="AO39" s="698">
        <v>0</v>
      </c>
      <c r="AP39" s="633"/>
      <c r="AQ39" s="696">
        <v>511483.47684033611</v>
      </c>
      <c r="AR39" s="697">
        <v>511483.47684033611</v>
      </c>
      <c r="AS39" s="697">
        <v>511483.47684033611</v>
      </c>
      <c r="AT39" s="697">
        <v>511483.47684033611</v>
      </c>
      <c r="AU39" s="697">
        <v>511483.47684033611</v>
      </c>
      <c r="AV39" s="697">
        <v>511483.47684033611</v>
      </c>
      <c r="AW39" s="697">
        <v>511483.47684033611</v>
      </c>
      <c r="AX39" s="697">
        <v>511483.47684033611</v>
      </c>
      <c r="AY39" s="697">
        <v>511483.47684033611</v>
      </c>
      <c r="AZ39" s="697">
        <v>511483.47684033611</v>
      </c>
      <c r="BA39" s="697">
        <v>511483.47684033611</v>
      </c>
      <c r="BB39" s="697">
        <v>511483.47684033611</v>
      </c>
      <c r="BC39" s="697">
        <v>511483.47684033611</v>
      </c>
      <c r="BD39" s="697">
        <v>0</v>
      </c>
      <c r="BE39" s="697">
        <v>0</v>
      </c>
      <c r="BF39" s="697">
        <v>0</v>
      </c>
      <c r="BG39" s="697">
        <v>0</v>
      </c>
      <c r="BH39" s="697">
        <v>0</v>
      </c>
      <c r="BI39" s="697">
        <v>0</v>
      </c>
      <c r="BJ39" s="697">
        <v>0</v>
      </c>
      <c r="BK39" s="697">
        <v>0</v>
      </c>
      <c r="BL39" s="697">
        <v>0</v>
      </c>
      <c r="BM39" s="697">
        <v>0</v>
      </c>
      <c r="BN39" s="697">
        <v>0</v>
      </c>
      <c r="BO39" s="697">
        <v>0</v>
      </c>
      <c r="BP39" s="697">
        <v>0</v>
      </c>
      <c r="BQ39" s="697">
        <v>0</v>
      </c>
      <c r="BR39" s="697">
        <v>0</v>
      </c>
      <c r="BS39" s="697">
        <v>0</v>
      </c>
      <c r="BT39" s="698">
        <v>0</v>
      </c>
      <c r="BU39" s="16"/>
    </row>
    <row r="40" spans="2:73" s="17" customFormat="1" ht="15.75">
      <c r="B40" s="692" t="s">
        <v>752</v>
      </c>
      <c r="C40" s="692" t="s">
        <v>762</v>
      </c>
      <c r="D40" s="692" t="s">
        <v>17</v>
      </c>
      <c r="E40" s="692" t="s">
        <v>754</v>
      </c>
      <c r="F40" s="692" t="s">
        <v>759</v>
      </c>
      <c r="G40" s="692" t="s">
        <v>755</v>
      </c>
      <c r="H40" s="692">
        <v>2011</v>
      </c>
      <c r="I40" s="644" t="s">
        <v>566</v>
      </c>
      <c r="J40" s="644" t="s">
        <v>584</v>
      </c>
      <c r="K40" s="633"/>
      <c r="L40" s="696">
        <v>21.498070600205818</v>
      </c>
      <c r="M40" s="697">
        <v>21.498070600205818</v>
      </c>
      <c r="N40" s="697">
        <v>21.498070600205818</v>
      </c>
      <c r="O40" s="697">
        <v>21.498070600205818</v>
      </c>
      <c r="P40" s="697">
        <v>21.498070600205818</v>
      </c>
      <c r="Q40" s="697">
        <v>21.498070600205818</v>
      </c>
      <c r="R40" s="697">
        <v>21.498070600205818</v>
      </c>
      <c r="S40" s="697">
        <v>21.498070600205818</v>
      </c>
      <c r="T40" s="697">
        <v>21.498070600205818</v>
      </c>
      <c r="U40" s="697">
        <v>21.498070600205818</v>
      </c>
      <c r="V40" s="697">
        <v>21.498070600205818</v>
      </c>
      <c r="W40" s="697">
        <v>21.498070600205818</v>
      </c>
      <c r="X40" s="697">
        <v>21.498070600205818</v>
      </c>
      <c r="Y40" s="697">
        <v>21.498070600205818</v>
      </c>
      <c r="Z40" s="697">
        <v>21.498070600205818</v>
      </c>
      <c r="AA40" s="697">
        <v>7.3070600205815822E-2</v>
      </c>
      <c r="AB40" s="697">
        <v>7.3070600205815822E-2</v>
      </c>
      <c r="AC40" s="697">
        <v>7.3070600205815822E-2</v>
      </c>
      <c r="AD40" s="697">
        <v>7.3070600205815822E-2</v>
      </c>
      <c r="AE40" s="697">
        <v>7.3070600205815822E-2</v>
      </c>
      <c r="AF40" s="697">
        <v>7.3070600205815822E-2</v>
      </c>
      <c r="AG40" s="697">
        <v>7.3070600205815822E-2</v>
      </c>
      <c r="AH40" s="697">
        <v>7.3070600205815822E-2</v>
      </c>
      <c r="AI40" s="697">
        <v>7.3070600205815822E-2</v>
      </c>
      <c r="AJ40" s="697">
        <v>7.3070600205815822E-2</v>
      </c>
      <c r="AK40" s="697">
        <v>7.3070600205815822E-2</v>
      </c>
      <c r="AL40" s="697">
        <v>0</v>
      </c>
      <c r="AM40" s="697">
        <v>0</v>
      </c>
      <c r="AN40" s="697">
        <v>0</v>
      </c>
      <c r="AO40" s="698">
        <v>0</v>
      </c>
      <c r="AP40" s="633"/>
      <c r="AQ40" s="696">
        <v>110414.09060265709</v>
      </c>
      <c r="AR40" s="697">
        <v>110414.09060265709</v>
      </c>
      <c r="AS40" s="697">
        <v>110414.09060265709</v>
      </c>
      <c r="AT40" s="697">
        <v>110414.09060265709</v>
      </c>
      <c r="AU40" s="697">
        <v>110414.09060265709</v>
      </c>
      <c r="AV40" s="697">
        <v>110414.09060265709</v>
      </c>
      <c r="AW40" s="697">
        <v>110414.09060265709</v>
      </c>
      <c r="AX40" s="697">
        <v>110414.09060265709</v>
      </c>
      <c r="AY40" s="697">
        <v>110414.09060265709</v>
      </c>
      <c r="AZ40" s="697">
        <v>110414.09060265709</v>
      </c>
      <c r="BA40" s="697">
        <v>110414.09060265709</v>
      </c>
      <c r="BB40" s="697">
        <v>110414.09060265709</v>
      </c>
      <c r="BC40" s="697">
        <v>110414.09060265709</v>
      </c>
      <c r="BD40" s="697">
        <v>110414.09060265709</v>
      </c>
      <c r="BE40" s="697">
        <v>110414.09060265709</v>
      </c>
      <c r="BF40" s="697">
        <v>375.29060265707005</v>
      </c>
      <c r="BG40" s="697">
        <v>375.29060265707005</v>
      </c>
      <c r="BH40" s="697">
        <v>375.29060265707005</v>
      </c>
      <c r="BI40" s="697">
        <v>375.29060265707005</v>
      </c>
      <c r="BJ40" s="697">
        <v>375.29060265707005</v>
      </c>
      <c r="BK40" s="697">
        <v>375.29060265707005</v>
      </c>
      <c r="BL40" s="697">
        <v>375.29060265707005</v>
      </c>
      <c r="BM40" s="697">
        <v>375.29060265707005</v>
      </c>
      <c r="BN40" s="697">
        <v>375.29060265707005</v>
      </c>
      <c r="BO40" s="697">
        <v>375.29060265707005</v>
      </c>
      <c r="BP40" s="697">
        <v>375.29060265707005</v>
      </c>
      <c r="BQ40" s="697">
        <v>0</v>
      </c>
      <c r="BR40" s="697">
        <v>0</v>
      </c>
      <c r="BS40" s="697">
        <v>0</v>
      </c>
      <c r="BT40" s="698">
        <v>0</v>
      </c>
      <c r="BU40" s="16"/>
    </row>
    <row r="41" spans="2:73" s="17" customFormat="1" ht="15.75">
      <c r="B41" s="692" t="s">
        <v>752</v>
      </c>
      <c r="C41" s="692" t="s">
        <v>757</v>
      </c>
      <c r="D41" s="692" t="s">
        <v>21</v>
      </c>
      <c r="E41" s="692" t="s">
        <v>754</v>
      </c>
      <c r="F41" s="692" t="s">
        <v>763</v>
      </c>
      <c r="G41" s="692" t="s">
        <v>755</v>
      </c>
      <c r="H41" s="692">
        <v>2012</v>
      </c>
      <c r="I41" s="644" t="s">
        <v>567</v>
      </c>
      <c r="J41" s="644" t="s">
        <v>584</v>
      </c>
      <c r="K41" s="633"/>
      <c r="L41" s="696">
        <v>0</v>
      </c>
      <c r="M41" s="697">
        <v>33.625511361085657</v>
      </c>
      <c r="N41" s="697">
        <v>33.625511361085657</v>
      </c>
      <c r="O41" s="697">
        <v>33.625511361085657</v>
      </c>
      <c r="P41" s="697">
        <v>26.277695559492606</v>
      </c>
      <c r="Q41" s="697">
        <v>26.277695559492606</v>
      </c>
      <c r="R41" s="697">
        <v>4.4738857252281639</v>
      </c>
      <c r="S41" s="697">
        <v>4.4738857252281639</v>
      </c>
      <c r="T41" s="697">
        <v>4.3314413213409635</v>
      </c>
      <c r="U41" s="697">
        <v>4.3314413213409635</v>
      </c>
      <c r="V41" s="697">
        <v>4.3314413213409635</v>
      </c>
      <c r="W41" s="697">
        <v>4.1303149764068472</v>
      </c>
      <c r="X41" s="697">
        <v>4.1303149764068472</v>
      </c>
      <c r="Y41" s="697">
        <v>0</v>
      </c>
      <c r="Z41" s="697">
        <v>0</v>
      </c>
      <c r="AA41" s="697">
        <v>0</v>
      </c>
      <c r="AB41" s="697">
        <v>0</v>
      </c>
      <c r="AC41" s="697">
        <v>0</v>
      </c>
      <c r="AD41" s="697">
        <v>0</v>
      </c>
      <c r="AE41" s="697">
        <v>0</v>
      </c>
      <c r="AF41" s="697">
        <v>0</v>
      </c>
      <c r="AG41" s="697">
        <v>0</v>
      </c>
      <c r="AH41" s="697">
        <v>0</v>
      </c>
      <c r="AI41" s="697">
        <v>0</v>
      </c>
      <c r="AJ41" s="697">
        <v>0</v>
      </c>
      <c r="AK41" s="697">
        <v>0</v>
      </c>
      <c r="AL41" s="697">
        <v>0</v>
      </c>
      <c r="AM41" s="697">
        <v>0</v>
      </c>
      <c r="AN41" s="697">
        <v>0</v>
      </c>
      <c r="AO41" s="698">
        <v>0</v>
      </c>
      <c r="AP41" s="633"/>
      <c r="AQ41" s="696">
        <v>0</v>
      </c>
      <c r="AR41" s="697">
        <v>123968.39219651751</v>
      </c>
      <c r="AS41" s="697">
        <v>123968.39219651754</v>
      </c>
      <c r="AT41" s="697">
        <v>123968.39219651754</v>
      </c>
      <c r="AU41" s="697">
        <v>93169.133517483977</v>
      </c>
      <c r="AV41" s="697">
        <v>93169.133517483977</v>
      </c>
      <c r="AW41" s="697">
        <v>16691.179508701152</v>
      </c>
      <c r="AX41" s="697">
        <v>16691.179508701152</v>
      </c>
      <c r="AY41" s="697">
        <v>16548.931644745899</v>
      </c>
      <c r="AZ41" s="697">
        <v>16548.931644745899</v>
      </c>
      <c r="BA41" s="697">
        <v>16548.931644745899</v>
      </c>
      <c r="BB41" s="697">
        <v>14580.954159528335</v>
      </c>
      <c r="BC41" s="697">
        <v>14580.954159528335</v>
      </c>
      <c r="BD41" s="697">
        <v>0</v>
      </c>
      <c r="BE41" s="697">
        <v>0</v>
      </c>
      <c r="BF41" s="697">
        <v>0</v>
      </c>
      <c r="BG41" s="697">
        <v>0</v>
      </c>
      <c r="BH41" s="697">
        <v>0</v>
      </c>
      <c r="BI41" s="697">
        <v>0</v>
      </c>
      <c r="BJ41" s="697">
        <v>0</v>
      </c>
      <c r="BK41" s="697">
        <v>0</v>
      </c>
      <c r="BL41" s="697">
        <v>0</v>
      </c>
      <c r="BM41" s="697">
        <v>0</v>
      </c>
      <c r="BN41" s="697">
        <v>0</v>
      </c>
      <c r="BO41" s="697">
        <v>0</v>
      </c>
      <c r="BP41" s="697">
        <v>0</v>
      </c>
      <c r="BQ41" s="697">
        <v>0</v>
      </c>
      <c r="BR41" s="697">
        <v>0</v>
      </c>
      <c r="BS41" s="697">
        <v>0</v>
      </c>
      <c r="BT41" s="698">
        <v>0</v>
      </c>
      <c r="BU41" s="16"/>
    </row>
    <row r="42" spans="2:73" s="17" customFormat="1" ht="15.75">
      <c r="B42" s="692" t="s">
        <v>752</v>
      </c>
      <c r="C42" s="692" t="s">
        <v>757</v>
      </c>
      <c r="D42" s="692" t="s">
        <v>22</v>
      </c>
      <c r="E42" s="692" t="s">
        <v>754</v>
      </c>
      <c r="F42" s="692" t="s">
        <v>763</v>
      </c>
      <c r="G42" s="692" t="s">
        <v>755</v>
      </c>
      <c r="H42" s="692">
        <v>2012</v>
      </c>
      <c r="I42" s="644" t="s">
        <v>567</v>
      </c>
      <c r="J42" s="644" t="s">
        <v>584</v>
      </c>
      <c r="K42" s="633"/>
      <c r="L42" s="696">
        <v>0</v>
      </c>
      <c r="M42" s="697">
        <v>129.27555456060517</v>
      </c>
      <c r="N42" s="697">
        <v>129.27555456060517</v>
      </c>
      <c r="O42" s="697">
        <v>129.27555456060517</v>
      </c>
      <c r="P42" s="697">
        <v>129.27555456060517</v>
      </c>
      <c r="Q42" s="697">
        <v>129.27555456060517</v>
      </c>
      <c r="R42" s="697">
        <v>118.18944956934764</v>
      </c>
      <c r="S42" s="697">
        <v>118.1298237927617</v>
      </c>
      <c r="T42" s="697">
        <v>118.1298237927617</v>
      </c>
      <c r="U42" s="697">
        <v>116.84919800718873</v>
      </c>
      <c r="V42" s="697">
        <v>116.04515169969298</v>
      </c>
      <c r="W42" s="697">
        <v>115.86659000416414</v>
      </c>
      <c r="X42" s="697">
        <v>115.86659000416414</v>
      </c>
      <c r="Y42" s="697">
        <v>20.902803794832248</v>
      </c>
      <c r="Z42" s="697">
        <v>20.902803794832248</v>
      </c>
      <c r="AA42" s="697">
        <v>20.902803794832248</v>
      </c>
      <c r="AB42" s="697">
        <v>0</v>
      </c>
      <c r="AC42" s="697">
        <v>0</v>
      </c>
      <c r="AD42" s="697">
        <v>0</v>
      </c>
      <c r="AE42" s="697">
        <v>0</v>
      </c>
      <c r="AF42" s="697">
        <v>0</v>
      </c>
      <c r="AG42" s="697">
        <v>0</v>
      </c>
      <c r="AH42" s="697">
        <v>0</v>
      </c>
      <c r="AI42" s="697">
        <v>0</v>
      </c>
      <c r="AJ42" s="697">
        <v>0</v>
      </c>
      <c r="AK42" s="697">
        <v>0</v>
      </c>
      <c r="AL42" s="697">
        <v>0</v>
      </c>
      <c r="AM42" s="697">
        <v>0</v>
      </c>
      <c r="AN42" s="697">
        <v>0</v>
      </c>
      <c r="AO42" s="698">
        <v>0</v>
      </c>
      <c r="AP42" s="633"/>
      <c r="AQ42" s="696">
        <v>0</v>
      </c>
      <c r="AR42" s="697">
        <v>633895.82072705775</v>
      </c>
      <c r="AS42" s="697">
        <v>633895.82072705775</v>
      </c>
      <c r="AT42" s="697">
        <v>633895.82072705775</v>
      </c>
      <c r="AU42" s="697">
        <v>633895.82072705775</v>
      </c>
      <c r="AV42" s="697">
        <v>633895.82072705775</v>
      </c>
      <c r="AW42" s="697">
        <v>597224.88668735768</v>
      </c>
      <c r="AX42" s="697">
        <v>597032.61114852596</v>
      </c>
      <c r="AY42" s="697">
        <v>597032.61114852596</v>
      </c>
      <c r="AZ42" s="697">
        <v>592515.86589625408</v>
      </c>
      <c r="BA42" s="697">
        <v>589923.05376245151</v>
      </c>
      <c r="BB42" s="697">
        <v>588193.10097435024</v>
      </c>
      <c r="BC42" s="697">
        <v>588193.10097435024</v>
      </c>
      <c r="BD42" s="697">
        <v>24231.527114420482</v>
      </c>
      <c r="BE42" s="697">
        <v>24231.527114420482</v>
      </c>
      <c r="BF42" s="697">
        <v>24231.527114420482</v>
      </c>
      <c r="BG42" s="697">
        <v>0</v>
      </c>
      <c r="BH42" s="697">
        <v>0</v>
      </c>
      <c r="BI42" s="697">
        <v>0</v>
      </c>
      <c r="BJ42" s="697">
        <v>0</v>
      </c>
      <c r="BK42" s="697">
        <v>0</v>
      </c>
      <c r="BL42" s="697">
        <v>0</v>
      </c>
      <c r="BM42" s="697">
        <v>0</v>
      </c>
      <c r="BN42" s="697">
        <v>0</v>
      </c>
      <c r="BO42" s="697">
        <v>0</v>
      </c>
      <c r="BP42" s="697">
        <v>0</v>
      </c>
      <c r="BQ42" s="697">
        <v>0</v>
      </c>
      <c r="BR42" s="697">
        <v>0</v>
      </c>
      <c r="BS42" s="697">
        <v>0</v>
      </c>
      <c r="BT42" s="698">
        <v>0</v>
      </c>
      <c r="BU42" s="16"/>
    </row>
    <row r="43" spans="2:73" s="17" customFormat="1" ht="15.75">
      <c r="B43" s="692" t="s">
        <v>752</v>
      </c>
      <c r="C43" s="692" t="s">
        <v>757</v>
      </c>
      <c r="D43" s="692" t="s">
        <v>20</v>
      </c>
      <c r="E43" s="692" t="s">
        <v>754</v>
      </c>
      <c r="F43" s="692" t="s">
        <v>763</v>
      </c>
      <c r="G43" s="692" t="s">
        <v>755</v>
      </c>
      <c r="H43" s="692">
        <v>2012</v>
      </c>
      <c r="I43" s="644" t="s">
        <v>567</v>
      </c>
      <c r="J43" s="644" t="s">
        <v>584</v>
      </c>
      <c r="K43" s="633"/>
      <c r="L43" s="696">
        <v>0</v>
      </c>
      <c r="M43" s="697">
        <v>10.354349259129565</v>
      </c>
      <c r="N43" s="697">
        <v>10.354349259129565</v>
      </c>
      <c r="O43" s="697">
        <v>10.354349259129565</v>
      </c>
      <c r="P43" s="697">
        <v>10.354349259129565</v>
      </c>
      <c r="Q43" s="697">
        <v>0</v>
      </c>
      <c r="R43" s="697">
        <v>0</v>
      </c>
      <c r="S43" s="697">
        <v>0</v>
      </c>
      <c r="T43" s="697">
        <v>0</v>
      </c>
      <c r="U43" s="697">
        <v>0</v>
      </c>
      <c r="V43" s="697">
        <v>0</v>
      </c>
      <c r="W43" s="697">
        <v>0</v>
      </c>
      <c r="X43" s="697">
        <v>0</v>
      </c>
      <c r="Y43" s="697">
        <v>0</v>
      </c>
      <c r="Z43" s="697">
        <v>0</v>
      </c>
      <c r="AA43" s="697">
        <v>0</v>
      </c>
      <c r="AB43" s="697">
        <v>0</v>
      </c>
      <c r="AC43" s="697">
        <v>0</v>
      </c>
      <c r="AD43" s="697">
        <v>0</v>
      </c>
      <c r="AE43" s="697">
        <v>0</v>
      </c>
      <c r="AF43" s="697">
        <v>0</v>
      </c>
      <c r="AG43" s="697">
        <v>0</v>
      </c>
      <c r="AH43" s="697">
        <v>0</v>
      </c>
      <c r="AI43" s="697">
        <v>0</v>
      </c>
      <c r="AJ43" s="697">
        <v>0</v>
      </c>
      <c r="AK43" s="697">
        <v>0</v>
      </c>
      <c r="AL43" s="697">
        <v>0</v>
      </c>
      <c r="AM43" s="697">
        <v>0</v>
      </c>
      <c r="AN43" s="697">
        <v>0</v>
      </c>
      <c r="AO43" s="698">
        <v>0</v>
      </c>
      <c r="AP43" s="633"/>
      <c r="AQ43" s="696">
        <v>0</v>
      </c>
      <c r="AR43" s="697">
        <v>50352.508925126152</v>
      </c>
      <c r="AS43" s="697">
        <v>50352.508925126152</v>
      </c>
      <c r="AT43" s="697">
        <v>50352.508925126152</v>
      </c>
      <c r="AU43" s="697">
        <v>50352.508925126152</v>
      </c>
      <c r="AV43" s="697">
        <v>0</v>
      </c>
      <c r="AW43" s="697">
        <v>0</v>
      </c>
      <c r="AX43" s="697">
        <v>0</v>
      </c>
      <c r="AY43" s="697">
        <v>0</v>
      </c>
      <c r="AZ43" s="697">
        <v>0</v>
      </c>
      <c r="BA43" s="697">
        <v>0</v>
      </c>
      <c r="BB43" s="697">
        <v>0</v>
      </c>
      <c r="BC43" s="697">
        <v>0</v>
      </c>
      <c r="BD43" s="697">
        <v>0</v>
      </c>
      <c r="BE43" s="697">
        <v>0</v>
      </c>
      <c r="BF43" s="697">
        <v>0</v>
      </c>
      <c r="BG43" s="697">
        <v>0</v>
      </c>
      <c r="BH43" s="697">
        <v>0</v>
      </c>
      <c r="BI43" s="697">
        <v>0</v>
      </c>
      <c r="BJ43" s="697">
        <v>0</v>
      </c>
      <c r="BK43" s="697">
        <v>0</v>
      </c>
      <c r="BL43" s="697">
        <v>0</v>
      </c>
      <c r="BM43" s="697">
        <v>0</v>
      </c>
      <c r="BN43" s="697">
        <v>0</v>
      </c>
      <c r="BO43" s="697">
        <v>0</v>
      </c>
      <c r="BP43" s="697">
        <v>0</v>
      </c>
      <c r="BQ43" s="697">
        <v>0</v>
      </c>
      <c r="BR43" s="697">
        <v>0</v>
      </c>
      <c r="BS43" s="697">
        <v>0</v>
      </c>
      <c r="BT43" s="698">
        <v>0</v>
      </c>
      <c r="BU43" s="16"/>
    </row>
    <row r="44" spans="2:73" s="17" customFormat="1" ht="15.75">
      <c r="B44" s="692" t="s">
        <v>752</v>
      </c>
      <c r="C44" s="692" t="s">
        <v>753</v>
      </c>
      <c r="D44" s="692" t="s">
        <v>2</v>
      </c>
      <c r="E44" s="692" t="s">
        <v>754</v>
      </c>
      <c r="F44" s="692" t="s">
        <v>29</v>
      </c>
      <c r="G44" s="692" t="s">
        <v>755</v>
      </c>
      <c r="H44" s="692">
        <v>2012</v>
      </c>
      <c r="I44" s="644" t="s">
        <v>567</v>
      </c>
      <c r="J44" s="644" t="s">
        <v>584</v>
      </c>
      <c r="K44" s="633"/>
      <c r="L44" s="696">
        <v>0</v>
      </c>
      <c r="M44" s="697">
        <v>4.879578468245561</v>
      </c>
      <c r="N44" s="697">
        <v>4.879578468245561</v>
      </c>
      <c r="O44" s="697">
        <v>4.879578468245561</v>
      </c>
      <c r="P44" s="697">
        <v>4.8747331327526116</v>
      </c>
      <c r="Q44" s="697">
        <v>0</v>
      </c>
      <c r="R44" s="697">
        <v>0</v>
      </c>
      <c r="S44" s="697">
        <v>0</v>
      </c>
      <c r="T44" s="697">
        <v>0</v>
      </c>
      <c r="U44" s="697">
        <v>0</v>
      </c>
      <c r="V44" s="697">
        <v>0</v>
      </c>
      <c r="W44" s="697">
        <v>0</v>
      </c>
      <c r="X44" s="697">
        <v>0</v>
      </c>
      <c r="Y44" s="697">
        <v>0</v>
      </c>
      <c r="Z44" s="697">
        <v>0</v>
      </c>
      <c r="AA44" s="697">
        <v>0</v>
      </c>
      <c r="AB44" s="697">
        <v>0</v>
      </c>
      <c r="AC44" s="697">
        <v>0</v>
      </c>
      <c r="AD44" s="697">
        <v>0</v>
      </c>
      <c r="AE44" s="697">
        <v>0</v>
      </c>
      <c r="AF44" s="697">
        <v>0</v>
      </c>
      <c r="AG44" s="697">
        <v>0</v>
      </c>
      <c r="AH44" s="697">
        <v>0</v>
      </c>
      <c r="AI44" s="697">
        <v>0</v>
      </c>
      <c r="AJ44" s="697">
        <v>0</v>
      </c>
      <c r="AK44" s="697">
        <v>0</v>
      </c>
      <c r="AL44" s="697">
        <v>0</v>
      </c>
      <c r="AM44" s="697">
        <v>0</v>
      </c>
      <c r="AN44" s="697">
        <v>0</v>
      </c>
      <c r="AO44" s="698">
        <v>0</v>
      </c>
      <c r="AP44" s="633"/>
      <c r="AQ44" s="696">
        <v>0</v>
      </c>
      <c r="AR44" s="697">
        <v>8696.2832739460046</v>
      </c>
      <c r="AS44" s="697">
        <v>8696.2832739460046</v>
      </c>
      <c r="AT44" s="697">
        <v>8696.2832739460046</v>
      </c>
      <c r="AU44" s="697">
        <v>8691.9503112635011</v>
      </c>
      <c r="AV44" s="697">
        <v>0</v>
      </c>
      <c r="AW44" s="697">
        <v>0</v>
      </c>
      <c r="AX44" s="697">
        <v>0</v>
      </c>
      <c r="AY44" s="697">
        <v>0</v>
      </c>
      <c r="AZ44" s="697">
        <v>0</v>
      </c>
      <c r="BA44" s="697">
        <v>0</v>
      </c>
      <c r="BB44" s="697">
        <v>0</v>
      </c>
      <c r="BC44" s="697">
        <v>0</v>
      </c>
      <c r="BD44" s="697">
        <v>0</v>
      </c>
      <c r="BE44" s="697">
        <v>0</v>
      </c>
      <c r="BF44" s="697">
        <v>0</v>
      </c>
      <c r="BG44" s="697">
        <v>0</v>
      </c>
      <c r="BH44" s="697">
        <v>0</v>
      </c>
      <c r="BI44" s="697">
        <v>0</v>
      </c>
      <c r="BJ44" s="697">
        <v>0</v>
      </c>
      <c r="BK44" s="697">
        <v>0</v>
      </c>
      <c r="BL44" s="697">
        <v>0</v>
      </c>
      <c r="BM44" s="697">
        <v>0</v>
      </c>
      <c r="BN44" s="697">
        <v>0</v>
      </c>
      <c r="BO44" s="697">
        <v>0</v>
      </c>
      <c r="BP44" s="697">
        <v>0</v>
      </c>
      <c r="BQ44" s="697">
        <v>0</v>
      </c>
      <c r="BR44" s="697">
        <v>0</v>
      </c>
      <c r="BS44" s="697">
        <v>0</v>
      </c>
      <c r="BT44" s="698">
        <v>0</v>
      </c>
      <c r="BU44" s="16"/>
    </row>
    <row r="45" spans="2:73" s="17" customFormat="1" ht="15.75">
      <c r="B45" s="692" t="s">
        <v>752</v>
      </c>
      <c r="C45" s="692" t="s">
        <v>753</v>
      </c>
      <c r="D45" s="692" t="s">
        <v>1</v>
      </c>
      <c r="E45" s="692" t="s">
        <v>754</v>
      </c>
      <c r="F45" s="692" t="s">
        <v>29</v>
      </c>
      <c r="G45" s="692" t="s">
        <v>755</v>
      </c>
      <c r="H45" s="692">
        <v>2012</v>
      </c>
      <c r="I45" s="644" t="s">
        <v>567</v>
      </c>
      <c r="J45" s="644" t="s">
        <v>584</v>
      </c>
      <c r="K45" s="633"/>
      <c r="L45" s="696">
        <v>0</v>
      </c>
      <c r="M45" s="697">
        <v>5.7295774927000052</v>
      </c>
      <c r="N45" s="697">
        <v>5.7295774927000052</v>
      </c>
      <c r="O45" s="697">
        <v>5.7295774927000052</v>
      </c>
      <c r="P45" s="697">
        <v>5.385765756337638</v>
      </c>
      <c r="Q45" s="697">
        <v>2.8147495574607895</v>
      </c>
      <c r="R45" s="697">
        <v>0</v>
      </c>
      <c r="S45" s="697">
        <v>0</v>
      </c>
      <c r="T45" s="697">
        <v>0</v>
      </c>
      <c r="U45" s="697">
        <v>0</v>
      </c>
      <c r="V45" s="697">
        <v>0</v>
      </c>
      <c r="W45" s="697">
        <v>0</v>
      </c>
      <c r="X45" s="697">
        <v>0</v>
      </c>
      <c r="Y45" s="697">
        <v>0</v>
      </c>
      <c r="Z45" s="697">
        <v>0</v>
      </c>
      <c r="AA45" s="697">
        <v>0</v>
      </c>
      <c r="AB45" s="697">
        <v>0</v>
      </c>
      <c r="AC45" s="697">
        <v>0</v>
      </c>
      <c r="AD45" s="697">
        <v>0</v>
      </c>
      <c r="AE45" s="697">
        <v>0</v>
      </c>
      <c r="AF45" s="697">
        <v>0</v>
      </c>
      <c r="AG45" s="697">
        <v>0</v>
      </c>
      <c r="AH45" s="697">
        <v>0</v>
      </c>
      <c r="AI45" s="697">
        <v>0</v>
      </c>
      <c r="AJ45" s="697">
        <v>0</v>
      </c>
      <c r="AK45" s="697">
        <v>0</v>
      </c>
      <c r="AL45" s="697">
        <v>0</v>
      </c>
      <c r="AM45" s="697">
        <v>0</v>
      </c>
      <c r="AN45" s="697">
        <v>0</v>
      </c>
      <c r="AO45" s="698">
        <v>0</v>
      </c>
      <c r="AP45" s="633"/>
      <c r="AQ45" s="696">
        <v>0</v>
      </c>
      <c r="AR45" s="697">
        <v>37883.032441619216</v>
      </c>
      <c r="AS45" s="697">
        <v>37883.032441619216</v>
      </c>
      <c r="AT45" s="697">
        <v>37883.032441619216</v>
      </c>
      <c r="AU45" s="697">
        <v>37575.577276619209</v>
      </c>
      <c r="AV45" s="697">
        <v>21408.240645692586</v>
      </c>
      <c r="AW45" s="697">
        <v>0</v>
      </c>
      <c r="AX45" s="697">
        <v>0</v>
      </c>
      <c r="AY45" s="697">
        <v>0</v>
      </c>
      <c r="AZ45" s="697">
        <v>0</v>
      </c>
      <c r="BA45" s="697">
        <v>0</v>
      </c>
      <c r="BB45" s="697">
        <v>0</v>
      </c>
      <c r="BC45" s="697">
        <v>0</v>
      </c>
      <c r="BD45" s="697">
        <v>0</v>
      </c>
      <c r="BE45" s="697">
        <v>0</v>
      </c>
      <c r="BF45" s="697">
        <v>0</v>
      </c>
      <c r="BG45" s="697">
        <v>0</v>
      </c>
      <c r="BH45" s="697">
        <v>0</v>
      </c>
      <c r="BI45" s="697">
        <v>0</v>
      </c>
      <c r="BJ45" s="697">
        <v>0</v>
      </c>
      <c r="BK45" s="697">
        <v>0</v>
      </c>
      <c r="BL45" s="697">
        <v>0</v>
      </c>
      <c r="BM45" s="697">
        <v>0</v>
      </c>
      <c r="BN45" s="697">
        <v>0</v>
      </c>
      <c r="BO45" s="697">
        <v>0</v>
      </c>
      <c r="BP45" s="697">
        <v>0</v>
      </c>
      <c r="BQ45" s="697">
        <v>0</v>
      </c>
      <c r="BR45" s="697">
        <v>0</v>
      </c>
      <c r="BS45" s="697">
        <v>0</v>
      </c>
      <c r="BT45" s="698">
        <v>0</v>
      </c>
      <c r="BU45" s="16"/>
    </row>
    <row r="46" spans="2:73" s="17" customFormat="1" ht="15.75">
      <c r="B46" s="692" t="s">
        <v>752</v>
      </c>
      <c r="C46" s="692" t="s">
        <v>753</v>
      </c>
      <c r="D46" s="692" t="s">
        <v>5</v>
      </c>
      <c r="E46" s="692" t="s">
        <v>754</v>
      </c>
      <c r="F46" s="692" t="s">
        <v>29</v>
      </c>
      <c r="G46" s="692" t="s">
        <v>755</v>
      </c>
      <c r="H46" s="692">
        <v>2012</v>
      </c>
      <c r="I46" s="644" t="s">
        <v>567</v>
      </c>
      <c r="J46" s="644" t="s">
        <v>584</v>
      </c>
      <c r="K46" s="633"/>
      <c r="L46" s="696">
        <v>0</v>
      </c>
      <c r="M46" s="697">
        <v>3.3731698983251817</v>
      </c>
      <c r="N46" s="697">
        <v>3.3731698983251817</v>
      </c>
      <c r="O46" s="697">
        <v>3.3731698983251817</v>
      </c>
      <c r="P46" s="697">
        <v>3.3731698983251817</v>
      </c>
      <c r="Q46" s="697">
        <v>3.0875275491056162</v>
      </c>
      <c r="R46" s="697">
        <v>2.6127759006747193</v>
      </c>
      <c r="S46" s="697">
        <v>1.956010010849162</v>
      </c>
      <c r="T46" s="697">
        <v>1.9487881540640211</v>
      </c>
      <c r="U46" s="697">
        <v>1.9487881540640211</v>
      </c>
      <c r="V46" s="697">
        <v>1.2567949749879075</v>
      </c>
      <c r="W46" s="697">
        <v>0.49170747073895504</v>
      </c>
      <c r="X46" s="697">
        <v>0.49166429792444188</v>
      </c>
      <c r="Y46" s="697">
        <v>0.49166429792444188</v>
      </c>
      <c r="Z46" s="697">
        <v>0.48322697540971615</v>
      </c>
      <c r="AA46" s="697">
        <v>0.48322697540971615</v>
      </c>
      <c r="AB46" s="697">
        <v>0.47122088957449965</v>
      </c>
      <c r="AC46" s="697">
        <v>0.13221549236645699</v>
      </c>
      <c r="AD46" s="697">
        <v>0.13221549236645699</v>
      </c>
      <c r="AE46" s="697">
        <v>0.13221549236645699</v>
      </c>
      <c r="AF46" s="697">
        <v>0.13221549236645699</v>
      </c>
      <c r="AG46" s="697">
        <v>0</v>
      </c>
      <c r="AH46" s="697">
        <v>0</v>
      </c>
      <c r="AI46" s="697">
        <v>0</v>
      </c>
      <c r="AJ46" s="697">
        <v>0</v>
      </c>
      <c r="AK46" s="697">
        <v>0</v>
      </c>
      <c r="AL46" s="697">
        <v>0</v>
      </c>
      <c r="AM46" s="697">
        <v>0</v>
      </c>
      <c r="AN46" s="697">
        <v>0</v>
      </c>
      <c r="AO46" s="698">
        <v>0</v>
      </c>
      <c r="AP46" s="633"/>
      <c r="AQ46" s="696">
        <v>0</v>
      </c>
      <c r="AR46" s="697">
        <v>61040.643446799695</v>
      </c>
      <c r="AS46" s="697">
        <v>61040.643446799695</v>
      </c>
      <c r="AT46" s="697">
        <v>61040.643446799695</v>
      </c>
      <c r="AU46" s="697">
        <v>61040.643446799695</v>
      </c>
      <c r="AV46" s="697">
        <v>54871.65532435276</v>
      </c>
      <c r="AW46" s="697">
        <v>44618.493325495721</v>
      </c>
      <c r="AX46" s="697">
        <v>30434.388676335999</v>
      </c>
      <c r="AY46" s="697">
        <v>30371.125210898164</v>
      </c>
      <c r="AZ46" s="697">
        <v>30371.125210898164</v>
      </c>
      <c r="BA46" s="697">
        <v>15426.220457809699</v>
      </c>
      <c r="BB46" s="697">
        <v>11448.267696294022</v>
      </c>
      <c r="BC46" s="697">
        <v>11092.474316549878</v>
      </c>
      <c r="BD46" s="697">
        <v>11092.474316549878</v>
      </c>
      <c r="BE46" s="697">
        <v>10318.054470336316</v>
      </c>
      <c r="BF46" s="697">
        <v>10318.054470336316</v>
      </c>
      <c r="BG46" s="697">
        <v>10176.908566871742</v>
      </c>
      <c r="BH46" s="697">
        <v>2855.4442443168305</v>
      </c>
      <c r="BI46" s="697">
        <v>2855.4442443168305</v>
      </c>
      <c r="BJ46" s="697">
        <v>2855.4442443168305</v>
      </c>
      <c r="BK46" s="697">
        <v>2855.4442443168305</v>
      </c>
      <c r="BL46" s="697">
        <v>0</v>
      </c>
      <c r="BM46" s="697">
        <v>0</v>
      </c>
      <c r="BN46" s="697">
        <v>0</v>
      </c>
      <c r="BO46" s="697">
        <v>0</v>
      </c>
      <c r="BP46" s="697">
        <v>0</v>
      </c>
      <c r="BQ46" s="697">
        <v>0</v>
      </c>
      <c r="BR46" s="697">
        <v>0</v>
      </c>
      <c r="BS46" s="697">
        <v>0</v>
      </c>
      <c r="BT46" s="698">
        <v>0</v>
      </c>
      <c r="BU46" s="16"/>
    </row>
    <row r="47" spans="2:73" s="17" customFormat="1" ht="15.75">
      <c r="B47" s="692" t="s">
        <v>752</v>
      </c>
      <c r="C47" s="692" t="s">
        <v>753</v>
      </c>
      <c r="D47" s="692" t="s">
        <v>4</v>
      </c>
      <c r="E47" s="692" t="s">
        <v>754</v>
      </c>
      <c r="F47" s="692" t="s">
        <v>29</v>
      </c>
      <c r="G47" s="692" t="s">
        <v>755</v>
      </c>
      <c r="H47" s="692">
        <v>2012</v>
      </c>
      <c r="I47" s="644" t="s">
        <v>567</v>
      </c>
      <c r="J47" s="644" t="s">
        <v>584</v>
      </c>
      <c r="K47" s="633"/>
      <c r="L47" s="696">
        <v>0</v>
      </c>
      <c r="M47" s="697">
        <v>0.52516187932928149</v>
      </c>
      <c r="N47" s="697">
        <v>0.52516187932928149</v>
      </c>
      <c r="O47" s="697">
        <v>0.52516187932928149</v>
      </c>
      <c r="P47" s="697">
        <v>0.52516187932928149</v>
      </c>
      <c r="Q47" s="697">
        <v>0.52294505779865275</v>
      </c>
      <c r="R47" s="697">
        <v>0.52294505779865275</v>
      </c>
      <c r="S47" s="697">
        <v>0.44604505766328528</v>
      </c>
      <c r="T47" s="697">
        <v>0.44511381823572754</v>
      </c>
      <c r="U47" s="697">
        <v>0.44511381823572754</v>
      </c>
      <c r="V47" s="697">
        <v>0.44511381823572754</v>
      </c>
      <c r="W47" s="697">
        <v>8.1877299921749337E-3</v>
      </c>
      <c r="X47" s="697">
        <v>8.1820912225303872E-3</v>
      </c>
      <c r="Y47" s="697">
        <v>8.1820912225303872E-3</v>
      </c>
      <c r="Z47" s="697">
        <v>7.8874614369840133E-3</v>
      </c>
      <c r="AA47" s="697">
        <v>7.8874614369840133E-3</v>
      </c>
      <c r="AB47" s="697">
        <v>7.3675128378210952E-3</v>
      </c>
      <c r="AC47" s="697">
        <v>0</v>
      </c>
      <c r="AD47" s="697">
        <v>0</v>
      </c>
      <c r="AE47" s="697">
        <v>0</v>
      </c>
      <c r="AF47" s="697">
        <v>0</v>
      </c>
      <c r="AG47" s="697">
        <v>0</v>
      </c>
      <c r="AH47" s="697">
        <v>0</v>
      </c>
      <c r="AI47" s="697">
        <v>0</v>
      </c>
      <c r="AJ47" s="697">
        <v>0</v>
      </c>
      <c r="AK47" s="697">
        <v>0</v>
      </c>
      <c r="AL47" s="697">
        <v>0</v>
      </c>
      <c r="AM47" s="697">
        <v>0</v>
      </c>
      <c r="AN47" s="697">
        <v>0</v>
      </c>
      <c r="AO47" s="698">
        <v>0</v>
      </c>
      <c r="AP47" s="633"/>
      <c r="AQ47" s="696">
        <v>0</v>
      </c>
      <c r="AR47" s="697">
        <v>3186.7739096980999</v>
      </c>
      <c r="AS47" s="697">
        <v>3186.7739096980999</v>
      </c>
      <c r="AT47" s="697">
        <v>3186.7739096980999</v>
      </c>
      <c r="AU47" s="697">
        <v>3186.7739096980999</v>
      </c>
      <c r="AV47" s="697">
        <v>3138.8974455484476</v>
      </c>
      <c r="AW47" s="697">
        <v>3138.8974455484476</v>
      </c>
      <c r="AX47" s="697">
        <v>1478.0961366830195</v>
      </c>
      <c r="AY47" s="697">
        <v>1469.9384792976141</v>
      </c>
      <c r="AZ47" s="697">
        <v>1469.9384792976141</v>
      </c>
      <c r="BA47" s="697">
        <v>1469.9384792976141</v>
      </c>
      <c r="BB47" s="697">
        <v>238.74054098727501</v>
      </c>
      <c r="BC47" s="697">
        <v>192.27062856538376</v>
      </c>
      <c r="BD47" s="697">
        <v>192.27062856538376</v>
      </c>
      <c r="BE47" s="697">
        <v>165.22802674300067</v>
      </c>
      <c r="BF47" s="697">
        <v>165.22802674300067</v>
      </c>
      <c r="BG47" s="697">
        <v>159.11540887642462</v>
      </c>
      <c r="BH47" s="697">
        <v>0</v>
      </c>
      <c r="BI47" s="697">
        <v>0</v>
      </c>
      <c r="BJ47" s="697">
        <v>0</v>
      </c>
      <c r="BK47" s="697">
        <v>0</v>
      </c>
      <c r="BL47" s="697">
        <v>0</v>
      </c>
      <c r="BM47" s="697">
        <v>0</v>
      </c>
      <c r="BN47" s="697">
        <v>0</v>
      </c>
      <c r="BO47" s="697">
        <v>0</v>
      </c>
      <c r="BP47" s="697">
        <v>0</v>
      </c>
      <c r="BQ47" s="697">
        <v>0</v>
      </c>
      <c r="BR47" s="697">
        <v>0</v>
      </c>
      <c r="BS47" s="697">
        <v>0</v>
      </c>
      <c r="BT47" s="698">
        <v>0</v>
      </c>
      <c r="BU47" s="16"/>
    </row>
    <row r="48" spans="2:73" s="17" customFormat="1" ht="15.75">
      <c r="B48" s="692" t="s">
        <v>752</v>
      </c>
      <c r="C48" s="692" t="s">
        <v>753</v>
      </c>
      <c r="D48" s="692" t="s">
        <v>3</v>
      </c>
      <c r="E48" s="692" t="s">
        <v>754</v>
      </c>
      <c r="F48" s="692" t="s">
        <v>29</v>
      </c>
      <c r="G48" s="692" t="s">
        <v>755</v>
      </c>
      <c r="H48" s="692">
        <v>2012</v>
      </c>
      <c r="I48" s="644" t="s">
        <v>567</v>
      </c>
      <c r="J48" s="644" t="s">
        <v>584</v>
      </c>
      <c r="K48" s="633"/>
      <c r="L48" s="696">
        <v>0</v>
      </c>
      <c r="M48" s="697">
        <v>47.814467127247454</v>
      </c>
      <c r="N48" s="697">
        <v>47.814467127247454</v>
      </c>
      <c r="O48" s="697">
        <v>47.814467127247454</v>
      </c>
      <c r="P48" s="697">
        <v>47.814467127247454</v>
      </c>
      <c r="Q48" s="697">
        <v>47.814467127247454</v>
      </c>
      <c r="R48" s="697">
        <v>47.814467127247454</v>
      </c>
      <c r="S48" s="697">
        <v>47.814467127247454</v>
      </c>
      <c r="T48" s="697">
        <v>47.814467127247454</v>
      </c>
      <c r="U48" s="697">
        <v>47.814467127247454</v>
      </c>
      <c r="V48" s="697">
        <v>47.814467127247454</v>
      </c>
      <c r="W48" s="697">
        <v>47.814467127247454</v>
      </c>
      <c r="X48" s="697">
        <v>47.814467127247454</v>
      </c>
      <c r="Y48" s="697">
        <v>47.814467127247454</v>
      </c>
      <c r="Z48" s="697">
        <v>47.814467127247454</v>
      </c>
      <c r="AA48" s="697">
        <v>47.814467127247454</v>
      </c>
      <c r="AB48" s="697">
        <v>47.814467127247454</v>
      </c>
      <c r="AC48" s="697">
        <v>47.814467127247454</v>
      </c>
      <c r="AD48" s="697">
        <v>47.814467127247454</v>
      </c>
      <c r="AE48" s="697">
        <v>35.782375197827399</v>
      </c>
      <c r="AF48" s="697">
        <v>0</v>
      </c>
      <c r="AG48" s="697">
        <v>0</v>
      </c>
      <c r="AH48" s="697">
        <v>0</v>
      </c>
      <c r="AI48" s="697">
        <v>0</v>
      </c>
      <c r="AJ48" s="697">
        <v>0</v>
      </c>
      <c r="AK48" s="697">
        <v>0</v>
      </c>
      <c r="AL48" s="697">
        <v>0</v>
      </c>
      <c r="AM48" s="697">
        <v>0</v>
      </c>
      <c r="AN48" s="697">
        <v>0</v>
      </c>
      <c r="AO48" s="698">
        <v>0</v>
      </c>
      <c r="AP48" s="633"/>
      <c r="AQ48" s="696">
        <v>0</v>
      </c>
      <c r="AR48" s="697">
        <v>79835.504029713469</v>
      </c>
      <c r="AS48" s="697">
        <v>79835.504029713469</v>
      </c>
      <c r="AT48" s="697">
        <v>79835.504029713469</v>
      </c>
      <c r="AU48" s="697">
        <v>79835.504029713469</v>
      </c>
      <c r="AV48" s="697">
        <v>79835.504029713469</v>
      </c>
      <c r="AW48" s="697">
        <v>79835.504029713469</v>
      </c>
      <c r="AX48" s="697">
        <v>79835.504029713469</v>
      </c>
      <c r="AY48" s="697">
        <v>79835.504029713469</v>
      </c>
      <c r="AZ48" s="697">
        <v>79835.504029713469</v>
      </c>
      <c r="BA48" s="697">
        <v>79835.504029713469</v>
      </c>
      <c r="BB48" s="697">
        <v>79835.504029713469</v>
      </c>
      <c r="BC48" s="697">
        <v>79835.504029713469</v>
      </c>
      <c r="BD48" s="697">
        <v>79835.504029713469</v>
      </c>
      <c r="BE48" s="697">
        <v>79835.504029713469</v>
      </c>
      <c r="BF48" s="697">
        <v>79835.504029713469</v>
      </c>
      <c r="BG48" s="697">
        <v>79835.504029713469</v>
      </c>
      <c r="BH48" s="697">
        <v>79835.504029713469</v>
      </c>
      <c r="BI48" s="697">
        <v>79835.504029713469</v>
      </c>
      <c r="BJ48" s="697">
        <v>69075.752636131248</v>
      </c>
      <c r="BK48" s="697">
        <v>0</v>
      </c>
      <c r="BL48" s="697">
        <v>0</v>
      </c>
      <c r="BM48" s="697">
        <v>0</v>
      </c>
      <c r="BN48" s="697">
        <v>0</v>
      </c>
      <c r="BO48" s="697">
        <v>0</v>
      </c>
      <c r="BP48" s="697">
        <v>0</v>
      </c>
      <c r="BQ48" s="697">
        <v>0</v>
      </c>
      <c r="BR48" s="697">
        <v>0</v>
      </c>
      <c r="BS48" s="697">
        <v>0</v>
      </c>
      <c r="BT48" s="698">
        <v>0</v>
      </c>
      <c r="BU48" s="16"/>
    </row>
    <row r="49" spans="2:73" s="17" customFormat="1" ht="15.75">
      <c r="B49" s="692" t="s">
        <v>752</v>
      </c>
      <c r="C49" s="692" t="s">
        <v>761</v>
      </c>
      <c r="D49" s="692" t="s">
        <v>9</v>
      </c>
      <c r="E49" s="692" t="s">
        <v>754</v>
      </c>
      <c r="F49" s="692" t="s">
        <v>761</v>
      </c>
      <c r="G49" s="692" t="s">
        <v>756</v>
      </c>
      <c r="H49" s="692">
        <v>2012</v>
      </c>
      <c r="I49" s="644" t="s">
        <v>567</v>
      </c>
      <c r="J49" s="644" t="s">
        <v>584</v>
      </c>
      <c r="K49" s="633"/>
      <c r="L49" s="696">
        <v>0</v>
      </c>
      <c r="M49" s="697">
        <v>305.55381499999999</v>
      </c>
      <c r="N49" s="697">
        <v>0</v>
      </c>
      <c r="O49" s="697">
        <v>0</v>
      </c>
      <c r="P49" s="697">
        <v>0</v>
      </c>
      <c r="Q49" s="697">
        <v>0</v>
      </c>
      <c r="R49" s="697">
        <v>0</v>
      </c>
      <c r="S49" s="697">
        <v>0</v>
      </c>
      <c r="T49" s="697">
        <v>0</v>
      </c>
      <c r="U49" s="697">
        <v>0</v>
      </c>
      <c r="V49" s="697">
        <v>0</v>
      </c>
      <c r="W49" s="697">
        <v>0</v>
      </c>
      <c r="X49" s="697">
        <v>0</v>
      </c>
      <c r="Y49" s="697">
        <v>0</v>
      </c>
      <c r="Z49" s="697">
        <v>0</v>
      </c>
      <c r="AA49" s="697">
        <v>0</v>
      </c>
      <c r="AB49" s="697">
        <v>0</v>
      </c>
      <c r="AC49" s="697">
        <v>0</v>
      </c>
      <c r="AD49" s="697">
        <v>0</v>
      </c>
      <c r="AE49" s="697">
        <v>0</v>
      </c>
      <c r="AF49" s="697">
        <v>0</v>
      </c>
      <c r="AG49" s="697">
        <v>0</v>
      </c>
      <c r="AH49" s="697">
        <v>0</v>
      </c>
      <c r="AI49" s="697">
        <v>0</v>
      </c>
      <c r="AJ49" s="697">
        <v>0</v>
      </c>
      <c r="AK49" s="697">
        <v>0</v>
      </c>
      <c r="AL49" s="697">
        <v>0</v>
      </c>
      <c r="AM49" s="697">
        <v>0</v>
      </c>
      <c r="AN49" s="697">
        <v>0</v>
      </c>
      <c r="AO49" s="698">
        <v>0</v>
      </c>
      <c r="AP49" s="633"/>
      <c r="AQ49" s="696">
        <v>0</v>
      </c>
      <c r="AR49" s="697">
        <v>7363.7139999999999</v>
      </c>
      <c r="AS49" s="697">
        <v>0</v>
      </c>
      <c r="AT49" s="697">
        <v>0</v>
      </c>
      <c r="AU49" s="697">
        <v>0</v>
      </c>
      <c r="AV49" s="697">
        <v>0</v>
      </c>
      <c r="AW49" s="697">
        <v>0</v>
      </c>
      <c r="AX49" s="697">
        <v>0</v>
      </c>
      <c r="AY49" s="697">
        <v>0</v>
      </c>
      <c r="AZ49" s="697">
        <v>0</v>
      </c>
      <c r="BA49" s="697">
        <v>0</v>
      </c>
      <c r="BB49" s="697">
        <v>0</v>
      </c>
      <c r="BC49" s="697">
        <v>0</v>
      </c>
      <c r="BD49" s="697">
        <v>0</v>
      </c>
      <c r="BE49" s="697">
        <v>0</v>
      </c>
      <c r="BF49" s="697">
        <v>0</v>
      </c>
      <c r="BG49" s="697">
        <v>0</v>
      </c>
      <c r="BH49" s="697">
        <v>0</v>
      </c>
      <c r="BI49" s="697">
        <v>0</v>
      </c>
      <c r="BJ49" s="697">
        <v>0</v>
      </c>
      <c r="BK49" s="697">
        <v>0</v>
      </c>
      <c r="BL49" s="697">
        <v>0</v>
      </c>
      <c r="BM49" s="697">
        <v>0</v>
      </c>
      <c r="BN49" s="697">
        <v>0</v>
      </c>
      <c r="BO49" s="697">
        <v>0</v>
      </c>
      <c r="BP49" s="697">
        <v>0</v>
      </c>
      <c r="BQ49" s="697">
        <v>0</v>
      </c>
      <c r="BR49" s="697">
        <v>0</v>
      </c>
      <c r="BS49" s="697">
        <v>0</v>
      </c>
      <c r="BT49" s="698">
        <v>0</v>
      </c>
      <c r="BU49" s="16"/>
    </row>
    <row r="50" spans="2:73" s="17" customFormat="1" ht="15.75">
      <c r="B50" s="692" t="s">
        <v>752</v>
      </c>
      <c r="C50" s="692" t="s">
        <v>762</v>
      </c>
      <c r="D50" s="692" t="s">
        <v>17</v>
      </c>
      <c r="E50" s="692" t="s">
        <v>754</v>
      </c>
      <c r="F50" s="692" t="s">
        <v>763</v>
      </c>
      <c r="G50" s="692" t="s">
        <v>755</v>
      </c>
      <c r="H50" s="692">
        <v>2012</v>
      </c>
      <c r="I50" s="644" t="s">
        <v>567</v>
      </c>
      <c r="J50" s="644" t="s">
        <v>584</v>
      </c>
      <c r="K50" s="633"/>
      <c r="L50" s="696">
        <v>0</v>
      </c>
      <c r="M50" s="697">
        <v>0.25754897302612006</v>
      </c>
      <c r="N50" s="697">
        <v>0.25754897302612006</v>
      </c>
      <c r="O50" s="697">
        <v>0.25754897302612006</v>
      </c>
      <c r="P50" s="697">
        <v>0.25754897302612006</v>
      </c>
      <c r="Q50" s="697">
        <v>0.25754897302612006</v>
      </c>
      <c r="R50" s="697">
        <v>0.25754897302612006</v>
      </c>
      <c r="S50" s="697">
        <v>0.25754897302612006</v>
      </c>
      <c r="T50" s="697">
        <v>0.25754897302612006</v>
      </c>
      <c r="U50" s="697">
        <v>0.25754897302612006</v>
      </c>
      <c r="V50" s="697">
        <v>0.25754897302612006</v>
      </c>
      <c r="W50" s="697">
        <v>0.25754897302612006</v>
      </c>
      <c r="X50" s="697">
        <v>0.25754897302612006</v>
      </c>
      <c r="Y50" s="697">
        <v>0</v>
      </c>
      <c r="Z50" s="697">
        <v>0</v>
      </c>
      <c r="AA50" s="697">
        <v>0</v>
      </c>
      <c r="AB50" s="697">
        <v>0</v>
      </c>
      <c r="AC50" s="697">
        <v>0</v>
      </c>
      <c r="AD50" s="697">
        <v>0</v>
      </c>
      <c r="AE50" s="697">
        <v>0</v>
      </c>
      <c r="AF50" s="697">
        <v>0</v>
      </c>
      <c r="AG50" s="697">
        <v>0</v>
      </c>
      <c r="AH50" s="697">
        <v>0</v>
      </c>
      <c r="AI50" s="697">
        <v>0</v>
      </c>
      <c r="AJ50" s="697">
        <v>0</v>
      </c>
      <c r="AK50" s="697">
        <v>0</v>
      </c>
      <c r="AL50" s="697">
        <v>0</v>
      </c>
      <c r="AM50" s="697">
        <v>0</v>
      </c>
      <c r="AN50" s="697">
        <v>0</v>
      </c>
      <c r="AO50" s="698">
        <v>0</v>
      </c>
      <c r="AP50" s="633"/>
      <c r="AQ50" s="696">
        <v>0</v>
      </c>
      <c r="AR50" s="697">
        <v>249.52278976495649</v>
      </c>
      <c r="AS50" s="697">
        <v>249.52278976495649</v>
      </c>
      <c r="AT50" s="697">
        <v>249.52278976495649</v>
      </c>
      <c r="AU50" s="697">
        <v>249.52278976495649</v>
      </c>
      <c r="AV50" s="697">
        <v>249.52278976495649</v>
      </c>
      <c r="AW50" s="697">
        <v>249.52278976495649</v>
      </c>
      <c r="AX50" s="697">
        <v>249.52278976495649</v>
      </c>
      <c r="AY50" s="697">
        <v>249.52278976495649</v>
      </c>
      <c r="AZ50" s="697">
        <v>249.52278976495649</v>
      </c>
      <c r="BA50" s="697">
        <v>249.52278976495649</v>
      </c>
      <c r="BB50" s="697">
        <v>249.52278976495649</v>
      </c>
      <c r="BC50" s="697">
        <v>249.52278976495649</v>
      </c>
      <c r="BD50" s="697">
        <v>0</v>
      </c>
      <c r="BE50" s="697">
        <v>0</v>
      </c>
      <c r="BF50" s="697">
        <v>0</v>
      </c>
      <c r="BG50" s="697">
        <v>0</v>
      </c>
      <c r="BH50" s="697">
        <v>0</v>
      </c>
      <c r="BI50" s="697">
        <v>0</v>
      </c>
      <c r="BJ50" s="697">
        <v>0</v>
      </c>
      <c r="BK50" s="697">
        <v>0</v>
      </c>
      <c r="BL50" s="697">
        <v>0</v>
      </c>
      <c r="BM50" s="697">
        <v>0</v>
      </c>
      <c r="BN50" s="697">
        <v>0</v>
      </c>
      <c r="BO50" s="697">
        <v>0</v>
      </c>
      <c r="BP50" s="697">
        <v>0</v>
      </c>
      <c r="BQ50" s="697">
        <v>0</v>
      </c>
      <c r="BR50" s="697">
        <v>0</v>
      </c>
      <c r="BS50" s="697">
        <v>0</v>
      </c>
      <c r="BT50" s="698">
        <v>0</v>
      </c>
      <c r="BU50" s="16"/>
    </row>
    <row r="51" spans="2:73" s="17" customFormat="1" ht="15.75">
      <c r="B51" s="692" t="s">
        <v>752</v>
      </c>
      <c r="C51" s="692" t="s">
        <v>757</v>
      </c>
      <c r="D51" s="692" t="s">
        <v>760</v>
      </c>
      <c r="E51" s="692" t="s">
        <v>754</v>
      </c>
      <c r="F51" s="692" t="s">
        <v>763</v>
      </c>
      <c r="G51" s="692" t="s">
        <v>756</v>
      </c>
      <c r="H51" s="692">
        <v>2012</v>
      </c>
      <c r="I51" s="644" t="s">
        <v>567</v>
      </c>
      <c r="J51" s="644" t="s">
        <v>584</v>
      </c>
      <c r="K51" s="633"/>
      <c r="L51" s="696">
        <v>0</v>
      </c>
      <c r="M51" s="697">
        <v>75.309844499999997</v>
      </c>
      <c r="N51" s="697">
        <v>0</v>
      </c>
      <c r="O51" s="697">
        <v>0</v>
      </c>
      <c r="P51" s="697">
        <v>0</v>
      </c>
      <c r="Q51" s="697">
        <v>0</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v>0</v>
      </c>
      <c r="AL51" s="697">
        <v>0</v>
      </c>
      <c r="AM51" s="697">
        <v>0</v>
      </c>
      <c r="AN51" s="697">
        <v>0</v>
      </c>
      <c r="AO51" s="698">
        <v>0</v>
      </c>
      <c r="AP51" s="633"/>
      <c r="AQ51" s="696">
        <v>0</v>
      </c>
      <c r="AR51" s="697">
        <v>1094.653</v>
      </c>
      <c r="AS51" s="697">
        <v>0</v>
      </c>
      <c r="AT51" s="697">
        <v>0</v>
      </c>
      <c r="AU51" s="697">
        <v>0</v>
      </c>
      <c r="AV51" s="697">
        <v>0</v>
      </c>
      <c r="AW51" s="697">
        <v>0</v>
      </c>
      <c r="AX51" s="697">
        <v>0</v>
      </c>
      <c r="AY51" s="697">
        <v>0</v>
      </c>
      <c r="AZ51" s="697">
        <v>0</v>
      </c>
      <c r="BA51" s="697">
        <v>0</v>
      </c>
      <c r="BB51" s="697">
        <v>0</v>
      </c>
      <c r="BC51" s="697">
        <v>0</v>
      </c>
      <c r="BD51" s="697">
        <v>0</v>
      </c>
      <c r="BE51" s="697">
        <v>0</v>
      </c>
      <c r="BF51" s="697">
        <v>0</v>
      </c>
      <c r="BG51" s="697">
        <v>0</v>
      </c>
      <c r="BH51" s="697">
        <v>0</v>
      </c>
      <c r="BI51" s="697">
        <v>0</v>
      </c>
      <c r="BJ51" s="697">
        <v>0</v>
      </c>
      <c r="BK51" s="697">
        <v>0</v>
      </c>
      <c r="BL51" s="697">
        <v>0</v>
      </c>
      <c r="BM51" s="697">
        <v>0</v>
      </c>
      <c r="BN51" s="697">
        <v>0</v>
      </c>
      <c r="BO51" s="697">
        <v>0</v>
      </c>
      <c r="BP51" s="697">
        <v>0</v>
      </c>
      <c r="BQ51" s="697">
        <v>0</v>
      </c>
      <c r="BR51" s="697">
        <v>0</v>
      </c>
      <c r="BS51" s="697">
        <v>0</v>
      </c>
      <c r="BT51" s="698">
        <v>0</v>
      </c>
      <c r="BU51" s="16"/>
    </row>
    <row r="52" spans="2:73" s="17" customFormat="1" ht="15.75">
      <c r="B52" s="692" t="s">
        <v>764</v>
      </c>
      <c r="C52" s="692" t="s">
        <v>762</v>
      </c>
      <c r="D52" s="692" t="s">
        <v>17</v>
      </c>
      <c r="E52" s="692" t="s">
        <v>754</v>
      </c>
      <c r="F52" s="692" t="s">
        <v>763</v>
      </c>
      <c r="G52" s="692" t="s">
        <v>755</v>
      </c>
      <c r="H52" s="692">
        <v>2011</v>
      </c>
      <c r="I52" s="644" t="s">
        <v>567</v>
      </c>
      <c r="J52" s="644" t="s">
        <v>577</v>
      </c>
      <c r="K52" s="633"/>
      <c r="L52" s="696">
        <v>-7.3070600205817071E-2</v>
      </c>
      <c r="M52" s="697">
        <v>-7.3070600205817071E-2</v>
      </c>
      <c r="N52" s="697">
        <v>-7.3070600205817071E-2</v>
      </c>
      <c r="O52" s="697">
        <v>-7.3070600205817071E-2</v>
      </c>
      <c r="P52" s="697">
        <v>-7.3070600205817099E-2</v>
      </c>
      <c r="Q52" s="697">
        <v>-7.3070600205817099E-2</v>
      </c>
      <c r="R52" s="697">
        <v>-7.3070600205817099E-2</v>
      </c>
      <c r="S52" s="697">
        <v>-7.3070600205817099E-2</v>
      </c>
      <c r="T52" s="697">
        <v>-7.3070600205817099E-2</v>
      </c>
      <c r="U52" s="697">
        <v>-7.3070600205817099E-2</v>
      </c>
      <c r="V52" s="697">
        <v>-7.3070600205817099E-2</v>
      </c>
      <c r="W52" s="697">
        <v>-7.3070600205817099E-2</v>
      </c>
      <c r="X52" s="697">
        <v>-7.3070600205817099E-2</v>
      </c>
      <c r="Y52" s="697">
        <v>-7.3070600205817099E-2</v>
      </c>
      <c r="Z52" s="697">
        <v>-7.3070600205817099E-2</v>
      </c>
      <c r="AA52" s="697">
        <v>0</v>
      </c>
      <c r="AB52" s="697">
        <v>0</v>
      </c>
      <c r="AC52" s="697">
        <v>0</v>
      </c>
      <c r="AD52" s="697">
        <v>0</v>
      </c>
      <c r="AE52" s="697">
        <v>0</v>
      </c>
      <c r="AF52" s="697">
        <v>0</v>
      </c>
      <c r="AG52" s="697">
        <v>0</v>
      </c>
      <c r="AH52" s="697">
        <v>0</v>
      </c>
      <c r="AI52" s="697">
        <v>0</v>
      </c>
      <c r="AJ52" s="697">
        <v>0</v>
      </c>
      <c r="AK52" s="697">
        <v>0</v>
      </c>
      <c r="AL52" s="697">
        <v>0</v>
      </c>
      <c r="AM52" s="697">
        <v>0</v>
      </c>
      <c r="AN52" s="697">
        <v>0</v>
      </c>
      <c r="AO52" s="698">
        <v>0</v>
      </c>
      <c r="AP52" s="633"/>
      <c r="AQ52" s="696">
        <v>-375.29060265707415</v>
      </c>
      <c r="AR52" s="697">
        <v>-375.29060265707415</v>
      </c>
      <c r="AS52" s="697">
        <v>-375.29060265707415</v>
      </c>
      <c r="AT52" s="697">
        <v>-375.29060265707415</v>
      </c>
      <c r="AU52" s="697">
        <v>-375.29060265707398</v>
      </c>
      <c r="AV52" s="697">
        <v>-375.29060265707398</v>
      </c>
      <c r="AW52" s="697">
        <v>-375.29060265707398</v>
      </c>
      <c r="AX52" s="697">
        <v>-375.29060265707398</v>
      </c>
      <c r="AY52" s="697">
        <v>-375.29060265707398</v>
      </c>
      <c r="AZ52" s="697">
        <v>-375.29060265707398</v>
      </c>
      <c r="BA52" s="697">
        <v>-375.29060265707398</v>
      </c>
      <c r="BB52" s="697">
        <v>-375.29060265707398</v>
      </c>
      <c r="BC52" s="697">
        <v>-375.29060265707398</v>
      </c>
      <c r="BD52" s="697">
        <v>-375.29060265707398</v>
      </c>
      <c r="BE52" s="697">
        <v>-375.29060265707398</v>
      </c>
      <c r="BF52" s="697">
        <v>0</v>
      </c>
      <c r="BG52" s="697">
        <v>0</v>
      </c>
      <c r="BH52" s="697">
        <v>0</v>
      </c>
      <c r="BI52" s="697">
        <v>0</v>
      </c>
      <c r="BJ52" s="697">
        <v>0</v>
      </c>
      <c r="BK52" s="697">
        <v>0</v>
      </c>
      <c r="BL52" s="697">
        <v>0</v>
      </c>
      <c r="BM52" s="697">
        <v>0</v>
      </c>
      <c r="BN52" s="697">
        <v>0</v>
      </c>
      <c r="BO52" s="697">
        <v>0</v>
      </c>
      <c r="BP52" s="697">
        <v>0</v>
      </c>
      <c r="BQ52" s="697">
        <v>0</v>
      </c>
      <c r="BR52" s="697">
        <v>0</v>
      </c>
      <c r="BS52" s="697">
        <v>0</v>
      </c>
      <c r="BT52" s="698">
        <v>0</v>
      </c>
      <c r="BU52" s="16"/>
    </row>
    <row r="53" spans="2:73">
      <c r="B53" s="692" t="s">
        <v>764</v>
      </c>
      <c r="C53" s="692" t="s">
        <v>753</v>
      </c>
      <c r="D53" s="692" t="s">
        <v>3</v>
      </c>
      <c r="E53" s="692" t="s">
        <v>754</v>
      </c>
      <c r="F53" s="692" t="s">
        <v>29</v>
      </c>
      <c r="G53" s="692" t="s">
        <v>755</v>
      </c>
      <c r="H53" s="692">
        <v>2011</v>
      </c>
      <c r="I53" s="644" t="s">
        <v>567</v>
      </c>
      <c r="J53" s="644" t="s">
        <v>577</v>
      </c>
      <c r="K53" s="633"/>
      <c r="L53" s="696">
        <v>-10.942016877649834</v>
      </c>
      <c r="M53" s="697">
        <v>-10.942016877649834</v>
      </c>
      <c r="N53" s="697">
        <v>-10.942016877649834</v>
      </c>
      <c r="O53" s="697">
        <v>-10.942016877649834</v>
      </c>
      <c r="P53" s="697">
        <v>-10.942016877649834</v>
      </c>
      <c r="Q53" s="697">
        <v>-10.942016877649834</v>
      </c>
      <c r="R53" s="697">
        <v>-10.942016877649834</v>
      </c>
      <c r="S53" s="697">
        <v>-10.942016877649834</v>
      </c>
      <c r="T53" s="697">
        <v>-10.942016877649834</v>
      </c>
      <c r="U53" s="697">
        <v>-10.942016877649834</v>
      </c>
      <c r="V53" s="697">
        <v>-10.942016877649834</v>
      </c>
      <c r="W53" s="697">
        <v>-10.942016877649834</v>
      </c>
      <c r="X53" s="697">
        <v>-10.942016877649834</v>
      </c>
      <c r="Y53" s="697">
        <v>-10.942016877649834</v>
      </c>
      <c r="Z53" s="697">
        <v>-10.942016877649834</v>
      </c>
      <c r="AA53" s="697">
        <v>-10.942016877649834</v>
      </c>
      <c r="AB53" s="697">
        <v>-10.942016877649834</v>
      </c>
      <c r="AC53" s="697">
        <v>-10.942016877649834</v>
      </c>
      <c r="AD53" s="697">
        <v>-8.6737606878663396</v>
      </c>
      <c r="AE53" s="697">
        <v>0</v>
      </c>
      <c r="AF53" s="697">
        <v>0</v>
      </c>
      <c r="AG53" s="697">
        <v>0</v>
      </c>
      <c r="AH53" s="697">
        <v>0</v>
      </c>
      <c r="AI53" s="697">
        <v>0</v>
      </c>
      <c r="AJ53" s="697">
        <v>0</v>
      </c>
      <c r="AK53" s="697">
        <v>0</v>
      </c>
      <c r="AL53" s="697">
        <v>0</v>
      </c>
      <c r="AM53" s="697">
        <v>0</v>
      </c>
      <c r="AN53" s="697">
        <v>0</v>
      </c>
      <c r="AO53" s="698">
        <v>0</v>
      </c>
      <c r="AP53" s="633"/>
      <c r="AQ53" s="696">
        <v>-19860.510089357191</v>
      </c>
      <c r="AR53" s="697">
        <v>-19860.510089357191</v>
      </c>
      <c r="AS53" s="697">
        <v>-19860.510089357191</v>
      </c>
      <c r="AT53" s="697">
        <v>-19860.510089357191</v>
      </c>
      <c r="AU53" s="697">
        <v>-19860.510089357191</v>
      </c>
      <c r="AV53" s="697">
        <v>-19860.510089357191</v>
      </c>
      <c r="AW53" s="697">
        <v>-19860.510089357191</v>
      </c>
      <c r="AX53" s="697">
        <v>-19860.510089357191</v>
      </c>
      <c r="AY53" s="697">
        <v>-19860.510089357191</v>
      </c>
      <c r="AZ53" s="697">
        <v>-19860.510089357191</v>
      </c>
      <c r="BA53" s="697">
        <v>-19860.510089357191</v>
      </c>
      <c r="BB53" s="697">
        <v>-19860.510089357191</v>
      </c>
      <c r="BC53" s="697">
        <v>-19860.510089357191</v>
      </c>
      <c r="BD53" s="697">
        <v>-19860.510089357191</v>
      </c>
      <c r="BE53" s="697">
        <v>-19860.510089357191</v>
      </c>
      <c r="BF53" s="697">
        <v>-19860.510089357191</v>
      </c>
      <c r="BG53" s="697">
        <v>-19860.510089357191</v>
      </c>
      <c r="BH53" s="697">
        <v>-19860.510089357191</v>
      </c>
      <c r="BI53" s="697">
        <v>-17835.594726336109</v>
      </c>
      <c r="BJ53" s="697">
        <v>0</v>
      </c>
      <c r="BK53" s="697">
        <v>0</v>
      </c>
      <c r="BL53" s="697">
        <v>0</v>
      </c>
      <c r="BM53" s="697">
        <v>0</v>
      </c>
      <c r="BN53" s="697">
        <v>0</v>
      </c>
      <c r="BO53" s="697">
        <v>0</v>
      </c>
      <c r="BP53" s="697">
        <v>0</v>
      </c>
      <c r="BQ53" s="697">
        <v>0</v>
      </c>
      <c r="BR53" s="697">
        <v>0</v>
      </c>
      <c r="BS53" s="697">
        <v>0</v>
      </c>
      <c r="BT53" s="698">
        <v>0</v>
      </c>
    </row>
    <row r="54" spans="2:73">
      <c r="B54" s="692" t="s">
        <v>764</v>
      </c>
      <c r="C54" s="692" t="s">
        <v>753</v>
      </c>
      <c r="D54" s="692" t="s">
        <v>5</v>
      </c>
      <c r="E54" s="692" t="s">
        <v>754</v>
      </c>
      <c r="F54" s="692" t="s">
        <v>29</v>
      </c>
      <c r="G54" s="692" t="s">
        <v>755</v>
      </c>
      <c r="H54" s="692">
        <v>2011</v>
      </c>
      <c r="I54" s="644" t="s">
        <v>567</v>
      </c>
      <c r="J54" s="644" t="s">
        <v>577</v>
      </c>
      <c r="K54" s="633"/>
      <c r="L54" s="696">
        <v>0.24584319297710769</v>
      </c>
      <c r="M54" s="697">
        <v>0.24584319297710769</v>
      </c>
      <c r="N54" s="697">
        <v>0.24584319297710769</v>
      </c>
      <c r="O54" s="697">
        <v>0.24584319297710769</v>
      </c>
      <c r="P54" s="697">
        <v>0.24584319297710769</v>
      </c>
      <c r="Q54" s="697">
        <v>0.22480886142114398</v>
      </c>
      <c r="R54" s="697">
        <v>0.12846791761742365</v>
      </c>
      <c r="S54" s="697">
        <v>0.12841113910594426</v>
      </c>
      <c r="T54" s="697">
        <v>0.12841113910594426</v>
      </c>
      <c r="U54" s="697">
        <v>4.0322351162715729E-2</v>
      </c>
      <c r="V54" s="697">
        <v>1.6753437128431751E-2</v>
      </c>
      <c r="W54" s="697">
        <v>1.6748952382569352E-2</v>
      </c>
      <c r="X54" s="697">
        <v>1.6748952382569352E-2</v>
      </c>
      <c r="Y54" s="697">
        <v>1.5978840595552612E-2</v>
      </c>
      <c r="Z54" s="697">
        <v>1.5978840595552612E-2</v>
      </c>
      <c r="AA54" s="697">
        <v>1.5943578175949095E-2</v>
      </c>
      <c r="AB54" s="697">
        <v>0</v>
      </c>
      <c r="AC54" s="697">
        <v>0</v>
      </c>
      <c r="AD54" s="697">
        <v>0</v>
      </c>
      <c r="AE54" s="697">
        <v>0</v>
      </c>
      <c r="AF54" s="697">
        <v>0</v>
      </c>
      <c r="AG54" s="697">
        <v>0</v>
      </c>
      <c r="AH54" s="697">
        <v>0</v>
      </c>
      <c r="AI54" s="697">
        <v>0</v>
      </c>
      <c r="AJ54" s="697">
        <v>0</v>
      </c>
      <c r="AK54" s="697">
        <v>0</v>
      </c>
      <c r="AL54" s="697">
        <v>0</v>
      </c>
      <c r="AM54" s="697">
        <v>0</v>
      </c>
      <c r="AN54" s="697">
        <v>0</v>
      </c>
      <c r="AO54" s="698">
        <v>0</v>
      </c>
      <c r="AP54" s="633"/>
      <c r="AQ54" s="696">
        <v>4976.3721382382209</v>
      </c>
      <c r="AR54" s="697">
        <v>4976.3721382382209</v>
      </c>
      <c r="AS54" s="697">
        <v>4976.3721382382209</v>
      </c>
      <c r="AT54" s="697">
        <v>4976.3721382382209</v>
      </c>
      <c r="AU54" s="697">
        <v>4976.3721382382209</v>
      </c>
      <c r="AV54" s="697">
        <v>4522.0958662257417</v>
      </c>
      <c r="AW54" s="697">
        <v>2441.4305179176195</v>
      </c>
      <c r="AX54" s="697">
        <v>2440.9331381570596</v>
      </c>
      <c r="AY54" s="697">
        <v>2440.9331381570596</v>
      </c>
      <c r="AZ54" s="697">
        <v>538.48874212385067</v>
      </c>
      <c r="BA54" s="697">
        <v>452.39051724791392</v>
      </c>
      <c r="BB54" s="697">
        <v>415.43108095287459</v>
      </c>
      <c r="BC54" s="697">
        <v>415.43108095287459</v>
      </c>
      <c r="BD54" s="697">
        <v>344.74635239972673</v>
      </c>
      <c r="BE54" s="697">
        <v>344.74635239972673</v>
      </c>
      <c r="BF54" s="697">
        <v>344.33180046818165</v>
      </c>
      <c r="BG54" s="697">
        <v>0</v>
      </c>
      <c r="BH54" s="697">
        <v>0</v>
      </c>
      <c r="BI54" s="697">
        <v>0</v>
      </c>
      <c r="BJ54" s="697">
        <v>0</v>
      </c>
      <c r="BK54" s="697">
        <v>0</v>
      </c>
      <c r="BL54" s="697">
        <v>0</v>
      </c>
      <c r="BM54" s="697">
        <v>0</v>
      </c>
      <c r="BN54" s="697">
        <v>0</v>
      </c>
      <c r="BO54" s="697">
        <v>0</v>
      </c>
      <c r="BP54" s="697">
        <v>0</v>
      </c>
      <c r="BQ54" s="697">
        <v>0</v>
      </c>
      <c r="BR54" s="697">
        <v>0</v>
      </c>
      <c r="BS54" s="697">
        <v>0</v>
      </c>
      <c r="BT54" s="698">
        <v>0</v>
      </c>
    </row>
    <row r="55" spans="2:73">
      <c r="B55" s="692" t="s">
        <v>764</v>
      </c>
      <c r="C55" s="692" t="s">
        <v>753</v>
      </c>
      <c r="D55" s="692" t="s">
        <v>4</v>
      </c>
      <c r="E55" s="692" t="s">
        <v>754</v>
      </c>
      <c r="F55" s="692" t="s">
        <v>29</v>
      </c>
      <c r="G55" s="692" t="s">
        <v>755</v>
      </c>
      <c r="H55" s="692">
        <v>2011</v>
      </c>
      <c r="I55" s="644" t="s">
        <v>567</v>
      </c>
      <c r="J55" s="644" t="s">
        <v>577</v>
      </c>
      <c r="K55" s="633"/>
      <c r="L55" s="696">
        <v>3.6692732632003212E-2</v>
      </c>
      <c r="M55" s="697">
        <v>3.6692732632003212E-2</v>
      </c>
      <c r="N55" s="697">
        <v>3.6692732632003212E-2</v>
      </c>
      <c r="O55" s="697">
        <v>3.6692732632003212E-2</v>
      </c>
      <c r="P55" s="697">
        <v>3.6692732632003212E-2</v>
      </c>
      <c r="Q55" s="697">
        <v>3.4181634743874242E-2</v>
      </c>
      <c r="R55" s="697">
        <v>2.3908338047530155E-2</v>
      </c>
      <c r="S55" s="697">
        <v>2.3853602235700537E-2</v>
      </c>
      <c r="T55" s="697">
        <v>2.3853602235700537E-2</v>
      </c>
      <c r="U55" s="697">
        <v>1.3337481541132224E-2</v>
      </c>
      <c r="V55" s="697">
        <v>1.7630340611462672E-3</v>
      </c>
      <c r="W55" s="697">
        <v>1.7611743937568849E-3</v>
      </c>
      <c r="X55" s="697">
        <v>1.7611743937568849E-3</v>
      </c>
      <c r="Y55" s="697">
        <v>1.7154468906532786E-3</v>
      </c>
      <c r="Z55" s="697">
        <v>1.7154468906532786E-3</v>
      </c>
      <c r="AA55" s="697">
        <v>1.6840723623280391E-3</v>
      </c>
      <c r="AB55" s="697">
        <v>0</v>
      </c>
      <c r="AC55" s="697">
        <v>0</v>
      </c>
      <c r="AD55" s="697">
        <v>0</v>
      </c>
      <c r="AE55" s="697">
        <v>0</v>
      </c>
      <c r="AF55" s="697">
        <v>0</v>
      </c>
      <c r="AG55" s="697">
        <v>0</v>
      </c>
      <c r="AH55" s="697">
        <v>0</v>
      </c>
      <c r="AI55" s="697">
        <v>0</v>
      </c>
      <c r="AJ55" s="697">
        <v>0</v>
      </c>
      <c r="AK55" s="697">
        <v>0</v>
      </c>
      <c r="AL55" s="697">
        <v>0</v>
      </c>
      <c r="AM55" s="697">
        <v>0</v>
      </c>
      <c r="AN55" s="697">
        <v>0</v>
      </c>
      <c r="AO55" s="698">
        <v>0</v>
      </c>
      <c r="AP55" s="633"/>
      <c r="AQ55" s="696">
        <v>628.27165709389078</v>
      </c>
      <c r="AR55" s="697">
        <v>628.27165709389078</v>
      </c>
      <c r="AS55" s="697">
        <v>628.27165709389078</v>
      </c>
      <c r="AT55" s="697">
        <v>628.27165709389078</v>
      </c>
      <c r="AU55" s="697">
        <v>628.27165709389078</v>
      </c>
      <c r="AV55" s="697">
        <v>574.03973704249211</v>
      </c>
      <c r="AW55" s="697">
        <v>352.16841624123106</v>
      </c>
      <c r="AX55" s="697">
        <v>351.68893052960357</v>
      </c>
      <c r="AY55" s="697">
        <v>351.68893052960357</v>
      </c>
      <c r="AZ55" s="697">
        <v>124.57336508120605</v>
      </c>
      <c r="BA55" s="697">
        <v>56.262467494671313</v>
      </c>
      <c r="BB55" s="697">
        <v>40.936680813168202</v>
      </c>
      <c r="BC55" s="697">
        <v>40.936680813168202</v>
      </c>
      <c r="BD55" s="697">
        <v>36.73958086120841</v>
      </c>
      <c r="BE55" s="697">
        <v>36.73958086120841</v>
      </c>
      <c r="BF55" s="697">
        <v>36.370735743239038</v>
      </c>
      <c r="BG55" s="697">
        <v>0</v>
      </c>
      <c r="BH55" s="697">
        <v>0</v>
      </c>
      <c r="BI55" s="697">
        <v>0</v>
      </c>
      <c r="BJ55" s="697">
        <v>0</v>
      </c>
      <c r="BK55" s="697">
        <v>0</v>
      </c>
      <c r="BL55" s="697">
        <v>0</v>
      </c>
      <c r="BM55" s="697">
        <v>0</v>
      </c>
      <c r="BN55" s="697">
        <v>0</v>
      </c>
      <c r="BO55" s="697">
        <v>0</v>
      </c>
      <c r="BP55" s="697">
        <v>0</v>
      </c>
      <c r="BQ55" s="697">
        <v>0</v>
      </c>
      <c r="BR55" s="697">
        <v>0</v>
      </c>
      <c r="BS55" s="697">
        <v>0</v>
      </c>
      <c r="BT55" s="698">
        <v>0</v>
      </c>
    </row>
    <row r="56" spans="2:73">
      <c r="B56" s="692" t="s">
        <v>208</v>
      </c>
      <c r="C56" s="692" t="s">
        <v>757</v>
      </c>
      <c r="D56" s="692" t="s">
        <v>765</v>
      </c>
      <c r="E56" s="692" t="s">
        <v>754</v>
      </c>
      <c r="F56" s="692" t="s">
        <v>759</v>
      </c>
      <c r="G56" s="692" t="s">
        <v>756</v>
      </c>
      <c r="H56" s="692">
        <v>2013</v>
      </c>
      <c r="I56" s="644" t="s">
        <v>568</v>
      </c>
      <c r="J56" s="644" t="s">
        <v>584</v>
      </c>
      <c r="K56" s="633"/>
      <c r="L56" s="696">
        <v>0</v>
      </c>
      <c r="M56" s="697">
        <v>0</v>
      </c>
      <c r="N56" s="697">
        <v>76.37697</v>
      </c>
      <c r="O56" s="697">
        <v>0</v>
      </c>
      <c r="P56" s="697">
        <v>0</v>
      </c>
      <c r="Q56" s="697">
        <v>0</v>
      </c>
      <c r="R56" s="697">
        <v>0</v>
      </c>
      <c r="S56" s="697">
        <v>0</v>
      </c>
      <c r="T56" s="697">
        <v>0</v>
      </c>
      <c r="U56" s="697">
        <v>0</v>
      </c>
      <c r="V56" s="697">
        <v>0</v>
      </c>
      <c r="W56" s="697">
        <v>0</v>
      </c>
      <c r="X56" s="697">
        <v>0</v>
      </c>
      <c r="Y56" s="697">
        <v>0</v>
      </c>
      <c r="Z56" s="697">
        <v>0</v>
      </c>
      <c r="AA56" s="697">
        <v>0</v>
      </c>
      <c r="AB56" s="697">
        <v>0</v>
      </c>
      <c r="AC56" s="697">
        <v>0</v>
      </c>
      <c r="AD56" s="697">
        <v>0</v>
      </c>
      <c r="AE56" s="697">
        <v>0</v>
      </c>
      <c r="AF56" s="697">
        <v>0</v>
      </c>
      <c r="AG56" s="697">
        <v>0</v>
      </c>
      <c r="AH56" s="697">
        <v>0</v>
      </c>
      <c r="AI56" s="697">
        <v>0</v>
      </c>
      <c r="AJ56" s="697">
        <v>0</v>
      </c>
      <c r="AK56" s="697">
        <v>0</v>
      </c>
      <c r="AL56" s="697">
        <v>0</v>
      </c>
      <c r="AM56" s="697">
        <v>0</v>
      </c>
      <c r="AN56" s="697">
        <v>0</v>
      </c>
      <c r="AO56" s="698">
        <v>0</v>
      </c>
      <c r="AP56" s="633"/>
      <c r="AQ56" s="696">
        <v>0</v>
      </c>
      <c r="AR56" s="697">
        <v>0</v>
      </c>
      <c r="AS56" s="697">
        <v>1019.846</v>
      </c>
      <c r="AT56" s="697">
        <v>0</v>
      </c>
      <c r="AU56" s="697">
        <v>0</v>
      </c>
      <c r="AV56" s="697">
        <v>0</v>
      </c>
      <c r="AW56" s="697">
        <v>0</v>
      </c>
      <c r="AX56" s="697">
        <v>0</v>
      </c>
      <c r="AY56" s="697">
        <v>0</v>
      </c>
      <c r="AZ56" s="697">
        <v>0</v>
      </c>
      <c r="BA56" s="697">
        <v>0</v>
      </c>
      <c r="BB56" s="697">
        <v>0</v>
      </c>
      <c r="BC56" s="697">
        <v>0</v>
      </c>
      <c r="BD56" s="697">
        <v>0</v>
      </c>
      <c r="BE56" s="697">
        <v>0</v>
      </c>
      <c r="BF56" s="697">
        <v>0</v>
      </c>
      <c r="BG56" s="697">
        <v>0</v>
      </c>
      <c r="BH56" s="697">
        <v>0</v>
      </c>
      <c r="BI56" s="697">
        <v>0</v>
      </c>
      <c r="BJ56" s="697">
        <v>0</v>
      </c>
      <c r="BK56" s="697">
        <v>0</v>
      </c>
      <c r="BL56" s="697">
        <v>0</v>
      </c>
      <c r="BM56" s="697">
        <v>0</v>
      </c>
      <c r="BN56" s="697">
        <v>0</v>
      </c>
      <c r="BO56" s="697">
        <v>0</v>
      </c>
      <c r="BP56" s="697">
        <v>0</v>
      </c>
      <c r="BQ56" s="697">
        <v>0</v>
      </c>
      <c r="BR56" s="697">
        <v>0</v>
      </c>
      <c r="BS56" s="697">
        <v>0</v>
      </c>
      <c r="BT56" s="698">
        <v>0</v>
      </c>
    </row>
    <row r="57" spans="2:73">
      <c r="B57" s="692" t="s">
        <v>208</v>
      </c>
      <c r="C57" s="692" t="s">
        <v>757</v>
      </c>
      <c r="D57" s="692" t="s">
        <v>22</v>
      </c>
      <c r="E57" s="692" t="s">
        <v>754</v>
      </c>
      <c r="F57" s="692" t="s">
        <v>759</v>
      </c>
      <c r="G57" s="692" t="s">
        <v>755</v>
      </c>
      <c r="H57" s="692">
        <v>2013</v>
      </c>
      <c r="I57" s="644" t="s">
        <v>568</v>
      </c>
      <c r="J57" s="644" t="s">
        <v>584</v>
      </c>
      <c r="K57" s="633"/>
      <c r="L57" s="696">
        <v>0</v>
      </c>
      <c r="M57" s="697">
        <v>0</v>
      </c>
      <c r="N57" s="697">
        <v>119.810687633</v>
      </c>
      <c r="O57" s="697">
        <v>119.810687633</v>
      </c>
      <c r="P57" s="697">
        <v>119.810687633</v>
      </c>
      <c r="Q57" s="697">
        <v>119.810687633</v>
      </c>
      <c r="R57" s="697">
        <v>115.886966714</v>
      </c>
      <c r="S57" s="697">
        <v>112.883988973</v>
      </c>
      <c r="T57" s="697">
        <v>112.883988973</v>
      </c>
      <c r="U57" s="697">
        <v>112.883988973</v>
      </c>
      <c r="V57" s="697">
        <v>110.569867855</v>
      </c>
      <c r="W57" s="697">
        <v>88.678893467999998</v>
      </c>
      <c r="X57" s="697">
        <v>63.473779376999993</v>
      </c>
      <c r="Y57" s="697">
        <v>63.473779376999993</v>
      </c>
      <c r="Z57" s="697">
        <v>5.1219214089999996</v>
      </c>
      <c r="AA57" s="697">
        <v>5.1219214089999996</v>
      </c>
      <c r="AB57" s="697">
        <v>5.1219214089999996</v>
      </c>
      <c r="AC57" s="697">
        <v>5.1219214089999996</v>
      </c>
      <c r="AD57" s="697">
        <v>5.1219214089999996</v>
      </c>
      <c r="AE57" s="697">
        <v>5.1219214089999996</v>
      </c>
      <c r="AF57" s="697">
        <v>5.1219214089999996</v>
      </c>
      <c r="AG57" s="697">
        <v>5.1219214089999996</v>
      </c>
      <c r="AH57" s="697">
        <v>0</v>
      </c>
      <c r="AI57" s="697">
        <v>0</v>
      </c>
      <c r="AJ57" s="697">
        <v>0</v>
      </c>
      <c r="AK57" s="697">
        <v>0</v>
      </c>
      <c r="AL57" s="697">
        <v>0</v>
      </c>
      <c r="AM57" s="697">
        <v>0</v>
      </c>
      <c r="AN57" s="697">
        <v>0</v>
      </c>
      <c r="AO57" s="698">
        <v>0</v>
      </c>
      <c r="AP57" s="633"/>
      <c r="AQ57" s="696">
        <v>0</v>
      </c>
      <c r="AR57" s="697">
        <v>0</v>
      </c>
      <c r="AS57" s="697">
        <v>882770.99154525995</v>
      </c>
      <c r="AT57" s="697">
        <v>882770.99154525995</v>
      </c>
      <c r="AU57" s="697">
        <v>882770.99154525995</v>
      </c>
      <c r="AV57" s="697">
        <v>882770.99154525995</v>
      </c>
      <c r="AW57" s="697">
        <v>870478.94714025804</v>
      </c>
      <c r="AX57" s="697">
        <v>853338.86731519096</v>
      </c>
      <c r="AY57" s="697">
        <v>853338.86731519096</v>
      </c>
      <c r="AZ57" s="697">
        <v>844299.36169195396</v>
      </c>
      <c r="BA57" s="697">
        <v>832052.50358621404</v>
      </c>
      <c r="BB57" s="697">
        <v>707105.50739288202</v>
      </c>
      <c r="BC57" s="697">
        <v>477424.28986378602</v>
      </c>
      <c r="BD57" s="697">
        <v>402473.56284797302</v>
      </c>
      <c r="BE57" s="697">
        <v>22411.233183208999</v>
      </c>
      <c r="BF57" s="697">
        <v>22411.233183208999</v>
      </c>
      <c r="BG57" s="697">
        <v>22411.233183208999</v>
      </c>
      <c r="BH57" s="697">
        <v>21164.952036262999</v>
      </c>
      <c r="BI57" s="697">
        <v>16045.709341262</v>
      </c>
      <c r="BJ57" s="697">
        <v>16045.709341262</v>
      </c>
      <c r="BK57" s="697">
        <v>16045.709341262</v>
      </c>
      <c r="BL57" s="697">
        <v>16045.709341262</v>
      </c>
      <c r="BM57" s="697">
        <v>0</v>
      </c>
      <c r="BN57" s="697">
        <v>0</v>
      </c>
      <c r="BO57" s="697">
        <v>0</v>
      </c>
      <c r="BP57" s="697">
        <v>0</v>
      </c>
      <c r="BQ57" s="697">
        <v>0</v>
      </c>
      <c r="BR57" s="697">
        <v>0</v>
      </c>
      <c r="BS57" s="697">
        <v>0</v>
      </c>
      <c r="BT57" s="698">
        <v>0</v>
      </c>
    </row>
    <row r="58" spans="2:73">
      <c r="B58" s="692" t="s">
        <v>208</v>
      </c>
      <c r="C58" s="692" t="s">
        <v>757</v>
      </c>
      <c r="D58" s="692" t="s">
        <v>766</v>
      </c>
      <c r="E58" s="692" t="s">
        <v>754</v>
      </c>
      <c r="F58" s="692" t="s">
        <v>759</v>
      </c>
      <c r="G58" s="692" t="s">
        <v>755</v>
      </c>
      <c r="H58" s="692">
        <v>2012</v>
      </c>
      <c r="I58" s="644" t="s">
        <v>568</v>
      </c>
      <c r="J58" s="644" t="s">
        <v>584</v>
      </c>
      <c r="K58" s="633"/>
      <c r="L58" s="696">
        <v>0</v>
      </c>
      <c r="M58" s="697">
        <v>0.24433126300000002</v>
      </c>
      <c r="N58" s="697">
        <v>0.24433126300000002</v>
      </c>
      <c r="O58" s="697">
        <v>0.24433126300000002</v>
      </c>
      <c r="P58" s="697">
        <v>0.24433126300000002</v>
      </c>
      <c r="Q58" s="697">
        <v>0.24433126300000002</v>
      </c>
      <c r="R58" s="697">
        <v>6.5480779000000003E-2</v>
      </c>
      <c r="S58" s="697">
        <v>6.5480779000000003E-2</v>
      </c>
      <c r="T58" s="697">
        <v>6.5480779000000003E-2</v>
      </c>
      <c r="U58" s="697">
        <v>6.5480779000000003E-2</v>
      </c>
      <c r="V58" s="697">
        <v>6.5480779000000003E-2</v>
      </c>
      <c r="W58" s="697">
        <v>6.5480779000000003E-2</v>
      </c>
      <c r="X58" s="697">
        <v>6.5480779000000003E-2</v>
      </c>
      <c r="Y58" s="697">
        <v>0</v>
      </c>
      <c r="Z58" s="697">
        <v>0</v>
      </c>
      <c r="AA58" s="697">
        <v>0</v>
      </c>
      <c r="AB58" s="697">
        <v>0</v>
      </c>
      <c r="AC58" s="697">
        <v>0</v>
      </c>
      <c r="AD58" s="697">
        <v>0</v>
      </c>
      <c r="AE58" s="697">
        <v>0</v>
      </c>
      <c r="AF58" s="697">
        <v>0</v>
      </c>
      <c r="AG58" s="697">
        <v>0</v>
      </c>
      <c r="AH58" s="697">
        <v>0</v>
      </c>
      <c r="AI58" s="697">
        <v>0</v>
      </c>
      <c r="AJ58" s="697">
        <v>0</v>
      </c>
      <c r="AK58" s="697">
        <v>0</v>
      </c>
      <c r="AL58" s="697">
        <v>0</v>
      </c>
      <c r="AM58" s="697">
        <v>0</v>
      </c>
      <c r="AN58" s="697">
        <v>0</v>
      </c>
      <c r="AO58" s="698">
        <v>0</v>
      </c>
      <c r="AP58" s="633"/>
      <c r="AQ58" s="696">
        <v>0</v>
      </c>
      <c r="AR58" s="697">
        <v>887.78982288500004</v>
      </c>
      <c r="AS58" s="697">
        <v>887.78982288500004</v>
      </c>
      <c r="AT58" s="697">
        <v>887.78982288500004</v>
      </c>
      <c r="AU58" s="697">
        <v>887.78982288500004</v>
      </c>
      <c r="AV58" s="697">
        <v>887.78982288500004</v>
      </c>
      <c r="AW58" s="697">
        <v>237.92767253299999</v>
      </c>
      <c r="AX58" s="697">
        <v>237.92767253299999</v>
      </c>
      <c r="AY58" s="697">
        <v>237.92767253299999</v>
      </c>
      <c r="AZ58" s="697">
        <v>237.92767253299999</v>
      </c>
      <c r="BA58" s="697">
        <v>237.92767253299999</v>
      </c>
      <c r="BB58" s="697">
        <v>237.92767253299999</v>
      </c>
      <c r="BC58" s="697">
        <v>237.92767253299999</v>
      </c>
      <c r="BD58" s="697">
        <v>0</v>
      </c>
      <c r="BE58" s="697">
        <v>0</v>
      </c>
      <c r="BF58" s="697">
        <v>0</v>
      </c>
      <c r="BG58" s="697">
        <v>0</v>
      </c>
      <c r="BH58" s="697">
        <v>0</v>
      </c>
      <c r="BI58" s="697">
        <v>0</v>
      </c>
      <c r="BJ58" s="697">
        <v>0</v>
      </c>
      <c r="BK58" s="697">
        <v>0</v>
      </c>
      <c r="BL58" s="697">
        <v>0</v>
      </c>
      <c r="BM58" s="697">
        <v>0</v>
      </c>
      <c r="BN58" s="697">
        <v>0</v>
      </c>
      <c r="BO58" s="697">
        <v>0</v>
      </c>
      <c r="BP58" s="697">
        <v>0</v>
      </c>
      <c r="BQ58" s="697">
        <v>0</v>
      </c>
      <c r="BR58" s="697">
        <v>0</v>
      </c>
      <c r="BS58" s="697">
        <v>0</v>
      </c>
      <c r="BT58" s="698">
        <v>0</v>
      </c>
    </row>
    <row r="59" spans="2:73">
      <c r="B59" s="692" t="s">
        <v>208</v>
      </c>
      <c r="C59" s="692" t="s">
        <v>757</v>
      </c>
      <c r="D59" s="692" t="s">
        <v>766</v>
      </c>
      <c r="E59" s="692" t="s">
        <v>754</v>
      </c>
      <c r="F59" s="692" t="s">
        <v>759</v>
      </c>
      <c r="G59" s="692" t="s">
        <v>755</v>
      </c>
      <c r="H59" s="692">
        <v>2013</v>
      </c>
      <c r="I59" s="644" t="s">
        <v>568</v>
      </c>
      <c r="J59" s="644" t="s">
        <v>584</v>
      </c>
      <c r="K59" s="633"/>
      <c r="L59" s="696">
        <v>0</v>
      </c>
      <c r="M59" s="697">
        <v>0</v>
      </c>
      <c r="N59" s="697">
        <v>52.318886319000001</v>
      </c>
      <c r="O59" s="697">
        <v>52.318886319000001</v>
      </c>
      <c r="P59" s="697">
        <v>46.123599056000003</v>
      </c>
      <c r="Q59" s="697">
        <v>34.144241260999998</v>
      </c>
      <c r="R59" s="697">
        <v>10.804612437999999</v>
      </c>
      <c r="S59" s="697">
        <v>10.804612437999999</v>
      </c>
      <c r="T59" s="697">
        <v>10.804612437999999</v>
      </c>
      <c r="U59" s="697">
        <v>10.804612437999999</v>
      </c>
      <c r="V59" s="697">
        <v>10.804612437999999</v>
      </c>
      <c r="W59" s="697">
        <v>10.804612437999999</v>
      </c>
      <c r="X59" s="697">
        <v>9.9535363090000004</v>
      </c>
      <c r="Y59" s="697">
        <v>9.677819607</v>
      </c>
      <c r="Z59" s="697">
        <v>0</v>
      </c>
      <c r="AA59" s="697">
        <v>0</v>
      </c>
      <c r="AB59" s="697">
        <v>0</v>
      </c>
      <c r="AC59" s="697">
        <v>0</v>
      </c>
      <c r="AD59" s="697">
        <v>0</v>
      </c>
      <c r="AE59" s="697">
        <v>0</v>
      </c>
      <c r="AF59" s="697">
        <v>0</v>
      </c>
      <c r="AG59" s="697">
        <v>0</v>
      </c>
      <c r="AH59" s="697">
        <v>0</v>
      </c>
      <c r="AI59" s="697">
        <v>0</v>
      </c>
      <c r="AJ59" s="697">
        <v>0</v>
      </c>
      <c r="AK59" s="697">
        <v>0</v>
      </c>
      <c r="AL59" s="697">
        <v>0</v>
      </c>
      <c r="AM59" s="697">
        <v>0</v>
      </c>
      <c r="AN59" s="697">
        <v>0</v>
      </c>
      <c r="AO59" s="698">
        <v>0</v>
      </c>
      <c r="AP59" s="633"/>
      <c r="AQ59" s="696">
        <v>0</v>
      </c>
      <c r="AR59" s="697">
        <v>0</v>
      </c>
      <c r="AS59" s="697">
        <v>187834.72316582</v>
      </c>
      <c r="AT59" s="697">
        <v>187834.72316582</v>
      </c>
      <c r="AU59" s="697">
        <v>163853.08325175001</v>
      </c>
      <c r="AV59" s="697">
        <v>117904.602214296</v>
      </c>
      <c r="AW59" s="697">
        <v>40973.837364366002</v>
      </c>
      <c r="AX59" s="697">
        <v>40973.837364366002</v>
      </c>
      <c r="AY59" s="697">
        <v>40973.837364366002</v>
      </c>
      <c r="AZ59" s="697">
        <v>40973.837364366002</v>
      </c>
      <c r="BA59" s="697">
        <v>40973.837364366002</v>
      </c>
      <c r="BB59" s="697">
        <v>40973.837364366002</v>
      </c>
      <c r="BC59" s="697">
        <v>33252.981204962998</v>
      </c>
      <c r="BD59" s="697">
        <v>32190.513613661005</v>
      </c>
      <c r="BE59" s="697">
        <v>0</v>
      </c>
      <c r="BF59" s="697">
        <v>0</v>
      </c>
      <c r="BG59" s="697">
        <v>0</v>
      </c>
      <c r="BH59" s="697">
        <v>0</v>
      </c>
      <c r="BI59" s="697">
        <v>0</v>
      </c>
      <c r="BJ59" s="697">
        <v>0</v>
      </c>
      <c r="BK59" s="697">
        <v>0</v>
      </c>
      <c r="BL59" s="697">
        <v>0</v>
      </c>
      <c r="BM59" s="697">
        <v>0</v>
      </c>
      <c r="BN59" s="697">
        <v>0</v>
      </c>
      <c r="BO59" s="697">
        <v>0</v>
      </c>
      <c r="BP59" s="697">
        <v>0</v>
      </c>
      <c r="BQ59" s="697">
        <v>0</v>
      </c>
      <c r="BR59" s="697">
        <v>0</v>
      </c>
      <c r="BS59" s="697">
        <v>0</v>
      </c>
      <c r="BT59" s="698">
        <v>0</v>
      </c>
    </row>
    <row r="60" spans="2:73" ht="15.75">
      <c r="B60" s="692" t="s">
        <v>208</v>
      </c>
      <c r="C60" s="692" t="s">
        <v>753</v>
      </c>
      <c r="D60" s="692" t="s">
        <v>767</v>
      </c>
      <c r="E60" s="692" t="s">
        <v>754</v>
      </c>
      <c r="F60" s="692" t="s">
        <v>29</v>
      </c>
      <c r="G60" s="692" t="s">
        <v>755</v>
      </c>
      <c r="H60" s="692">
        <v>2013</v>
      </c>
      <c r="I60" s="644" t="s">
        <v>568</v>
      </c>
      <c r="J60" s="644" t="s">
        <v>584</v>
      </c>
      <c r="K60" s="633"/>
      <c r="L60" s="696">
        <v>0</v>
      </c>
      <c r="M60" s="697">
        <v>0</v>
      </c>
      <c r="N60" s="697">
        <v>1.1773995669999999</v>
      </c>
      <c r="O60" s="697">
        <v>1.1773995669999999</v>
      </c>
      <c r="P60" s="697">
        <v>1.1349017219999999</v>
      </c>
      <c r="Q60" s="697">
        <v>0.97289239900000002</v>
      </c>
      <c r="R60" s="697">
        <v>0.97289239900000002</v>
      </c>
      <c r="S60" s="697">
        <v>0.97289239900000002</v>
      </c>
      <c r="T60" s="697">
        <v>0.97289239900000002</v>
      </c>
      <c r="U60" s="697">
        <v>0.97153105500000003</v>
      </c>
      <c r="V60" s="697">
        <v>0.72664896300000004</v>
      </c>
      <c r="W60" s="697">
        <v>0.72664896300000004</v>
      </c>
      <c r="X60" s="697">
        <v>0.58369232999999998</v>
      </c>
      <c r="Y60" s="697">
        <v>0.583675995</v>
      </c>
      <c r="Z60" s="697">
        <v>0.583675995</v>
      </c>
      <c r="AA60" s="697">
        <v>0.58280584700000004</v>
      </c>
      <c r="AB60" s="697">
        <v>0.58280584700000004</v>
      </c>
      <c r="AC60" s="697">
        <v>0.58209302900000004</v>
      </c>
      <c r="AD60" s="697">
        <v>0.56410560499999995</v>
      </c>
      <c r="AE60" s="697">
        <v>0.33111747400000002</v>
      </c>
      <c r="AF60" s="697">
        <v>0.33111747400000002</v>
      </c>
      <c r="AG60" s="697">
        <v>0.33111747400000002</v>
      </c>
      <c r="AH60" s="697">
        <v>0</v>
      </c>
      <c r="AI60" s="697">
        <v>0</v>
      </c>
      <c r="AJ60" s="697">
        <v>0</v>
      </c>
      <c r="AK60" s="697">
        <v>0</v>
      </c>
      <c r="AL60" s="697">
        <v>0</v>
      </c>
      <c r="AM60" s="697">
        <v>0</v>
      </c>
      <c r="AN60" s="697">
        <v>0</v>
      </c>
      <c r="AO60" s="698">
        <v>0</v>
      </c>
      <c r="AP60" s="633"/>
      <c r="AQ60" s="696">
        <v>0</v>
      </c>
      <c r="AR60" s="697">
        <v>0</v>
      </c>
      <c r="AS60" s="697">
        <v>17567.057494744</v>
      </c>
      <c r="AT60" s="697">
        <v>17567.057494744</v>
      </c>
      <c r="AU60" s="697">
        <v>16890.095516915</v>
      </c>
      <c r="AV60" s="697">
        <v>14309.396359901</v>
      </c>
      <c r="AW60" s="697">
        <v>14309.396359901</v>
      </c>
      <c r="AX60" s="697">
        <v>14309.396359901</v>
      </c>
      <c r="AY60" s="697">
        <v>14309.396359901</v>
      </c>
      <c r="AZ60" s="697">
        <v>14297.470979887999</v>
      </c>
      <c r="BA60" s="697">
        <v>10396.664550222</v>
      </c>
      <c r="BB60" s="697">
        <v>10396.664550222</v>
      </c>
      <c r="BC60" s="697">
        <v>9453.1269583680005</v>
      </c>
      <c r="BD60" s="697">
        <v>9318.5102726280002</v>
      </c>
      <c r="BE60" s="697">
        <v>9318.5102726280002</v>
      </c>
      <c r="BF60" s="697">
        <v>9280.2032891060007</v>
      </c>
      <c r="BG60" s="697">
        <v>9280.2032891060007</v>
      </c>
      <c r="BH60" s="697">
        <v>9272.3490452320002</v>
      </c>
      <c r="BI60" s="697">
        <v>8985.8215223179996</v>
      </c>
      <c r="BJ60" s="697">
        <v>5274.4778593990004</v>
      </c>
      <c r="BK60" s="697">
        <v>5274.4778593990004</v>
      </c>
      <c r="BL60" s="697">
        <v>5274.4778593990004</v>
      </c>
      <c r="BM60" s="697">
        <v>0</v>
      </c>
      <c r="BN60" s="697">
        <v>0</v>
      </c>
      <c r="BO60" s="697">
        <v>0</v>
      </c>
      <c r="BP60" s="697">
        <v>0</v>
      </c>
      <c r="BQ60" s="697">
        <v>0</v>
      </c>
      <c r="BR60" s="697">
        <v>0</v>
      </c>
      <c r="BS60" s="697">
        <v>0</v>
      </c>
      <c r="BT60" s="698">
        <v>0</v>
      </c>
      <c r="BU60" s="163"/>
    </row>
    <row r="61" spans="2:73">
      <c r="B61" s="692" t="s">
        <v>208</v>
      </c>
      <c r="C61" s="692" t="s">
        <v>753</v>
      </c>
      <c r="D61" s="692" t="s">
        <v>2</v>
      </c>
      <c r="E61" s="692" t="s">
        <v>754</v>
      </c>
      <c r="F61" s="692" t="s">
        <v>29</v>
      </c>
      <c r="G61" s="692" t="s">
        <v>755</v>
      </c>
      <c r="H61" s="692">
        <v>2013</v>
      </c>
      <c r="I61" s="644" t="s">
        <v>568</v>
      </c>
      <c r="J61" s="644" t="s">
        <v>584</v>
      </c>
      <c r="K61" s="633"/>
      <c r="L61" s="696">
        <v>0</v>
      </c>
      <c r="M61" s="697">
        <v>0</v>
      </c>
      <c r="N61" s="697">
        <v>3.315105585</v>
      </c>
      <c r="O61" s="697">
        <v>3.315105585</v>
      </c>
      <c r="P61" s="697">
        <v>3.315105585</v>
      </c>
      <c r="Q61" s="697">
        <v>3.315105585</v>
      </c>
      <c r="R61" s="697">
        <v>0</v>
      </c>
      <c r="S61" s="697">
        <v>0</v>
      </c>
      <c r="T61" s="697">
        <v>0</v>
      </c>
      <c r="U61" s="697">
        <v>0</v>
      </c>
      <c r="V61" s="697">
        <v>0</v>
      </c>
      <c r="W61" s="697">
        <v>0</v>
      </c>
      <c r="X61" s="697">
        <v>0</v>
      </c>
      <c r="Y61" s="697">
        <v>0</v>
      </c>
      <c r="Z61" s="697">
        <v>0</v>
      </c>
      <c r="AA61" s="697">
        <v>0</v>
      </c>
      <c r="AB61" s="697">
        <v>0</v>
      </c>
      <c r="AC61" s="697">
        <v>0</v>
      </c>
      <c r="AD61" s="697">
        <v>0</v>
      </c>
      <c r="AE61" s="697">
        <v>0</v>
      </c>
      <c r="AF61" s="697">
        <v>0</v>
      </c>
      <c r="AG61" s="697">
        <v>0</v>
      </c>
      <c r="AH61" s="697">
        <v>0</v>
      </c>
      <c r="AI61" s="697">
        <v>0</v>
      </c>
      <c r="AJ61" s="697">
        <v>0</v>
      </c>
      <c r="AK61" s="697">
        <v>0</v>
      </c>
      <c r="AL61" s="697">
        <v>0</v>
      </c>
      <c r="AM61" s="697">
        <v>0</v>
      </c>
      <c r="AN61" s="697">
        <v>0</v>
      </c>
      <c r="AO61" s="698">
        <v>0</v>
      </c>
      <c r="AP61" s="633"/>
      <c r="AQ61" s="696">
        <v>0</v>
      </c>
      <c r="AR61" s="697">
        <v>0</v>
      </c>
      <c r="AS61" s="697">
        <v>5911.038047</v>
      </c>
      <c r="AT61" s="697">
        <v>5911.038047</v>
      </c>
      <c r="AU61" s="697">
        <v>5911.038047</v>
      </c>
      <c r="AV61" s="697">
        <v>5911.038047</v>
      </c>
      <c r="AW61" s="697">
        <v>0</v>
      </c>
      <c r="AX61" s="697">
        <v>0</v>
      </c>
      <c r="AY61" s="697">
        <v>0</v>
      </c>
      <c r="AZ61" s="697">
        <v>0</v>
      </c>
      <c r="BA61" s="697">
        <v>0</v>
      </c>
      <c r="BB61" s="697">
        <v>0</v>
      </c>
      <c r="BC61" s="697">
        <v>0</v>
      </c>
      <c r="BD61" s="697">
        <v>0</v>
      </c>
      <c r="BE61" s="697">
        <v>0</v>
      </c>
      <c r="BF61" s="697">
        <v>0</v>
      </c>
      <c r="BG61" s="697">
        <v>0</v>
      </c>
      <c r="BH61" s="697">
        <v>0</v>
      </c>
      <c r="BI61" s="697">
        <v>0</v>
      </c>
      <c r="BJ61" s="697">
        <v>0</v>
      </c>
      <c r="BK61" s="697">
        <v>0</v>
      </c>
      <c r="BL61" s="697">
        <v>0</v>
      </c>
      <c r="BM61" s="697">
        <v>0</v>
      </c>
      <c r="BN61" s="697">
        <v>0</v>
      </c>
      <c r="BO61" s="697">
        <v>0</v>
      </c>
      <c r="BP61" s="697">
        <v>0</v>
      </c>
      <c r="BQ61" s="697">
        <v>0</v>
      </c>
      <c r="BR61" s="697">
        <v>0</v>
      </c>
      <c r="BS61" s="697">
        <v>0</v>
      </c>
      <c r="BT61" s="698">
        <v>0</v>
      </c>
    </row>
    <row r="62" spans="2:73">
      <c r="B62" s="692" t="s">
        <v>208</v>
      </c>
      <c r="C62" s="692" t="s">
        <v>753</v>
      </c>
      <c r="D62" s="692" t="s">
        <v>1</v>
      </c>
      <c r="E62" s="692" t="s">
        <v>754</v>
      </c>
      <c r="F62" s="692" t="s">
        <v>29</v>
      </c>
      <c r="G62" s="692" t="s">
        <v>755</v>
      </c>
      <c r="H62" s="692">
        <v>2013</v>
      </c>
      <c r="I62" s="644" t="s">
        <v>568</v>
      </c>
      <c r="J62" s="644" t="s">
        <v>584</v>
      </c>
      <c r="K62" s="633"/>
      <c r="L62" s="696">
        <v>0</v>
      </c>
      <c r="M62" s="697">
        <v>0</v>
      </c>
      <c r="N62" s="697">
        <v>1.9783531079999999</v>
      </c>
      <c r="O62" s="697">
        <v>1.9783531079999999</v>
      </c>
      <c r="P62" s="697">
        <v>1.9783531079999999</v>
      </c>
      <c r="Q62" s="697">
        <v>1.9783531079999999</v>
      </c>
      <c r="R62" s="697">
        <v>1.395783942</v>
      </c>
      <c r="S62" s="697">
        <v>0</v>
      </c>
      <c r="T62" s="697">
        <v>0</v>
      </c>
      <c r="U62" s="697">
        <v>0</v>
      </c>
      <c r="V62" s="697">
        <v>0</v>
      </c>
      <c r="W62" s="697">
        <v>0</v>
      </c>
      <c r="X62" s="697">
        <v>0</v>
      </c>
      <c r="Y62" s="697">
        <v>0</v>
      </c>
      <c r="Z62" s="697">
        <v>0</v>
      </c>
      <c r="AA62" s="697">
        <v>0</v>
      </c>
      <c r="AB62" s="697">
        <v>0</v>
      </c>
      <c r="AC62" s="697">
        <v>0</v>
      </c>
      <c r="AD62" s="697">
        <v>0</v>
      </c>
      <c r="AE62" s="697">
        <v>0</v>
      </c>
      <c r="AF62" s="697">
        <v>0</v>
      </c>
      <c r="AG62" s="697">
        <v>0</v>
      </c>
      <c r="AH62" s="697">
        <v>0</v>
      </c>
      <c r="AI62" s="697">
        <v>0</v>
      </c>
      <c r="AJ62" s="697">
        <v>0</v>
      </c>
      <c r="AK62" s="697">
        <v>0</v>
      </c>
      <c r="AL62" s="697">
        <v>0</v>
      </c>
      <c r="AM62" s="697">
        <v>0</v>
      </c>
      <c r="AN62" s="697">
        <v>0</v>
      </c>
      <c r="AO62" s="698">
        <v>0</v>
      </c>
      <c r="AP62" s="633"/>
      <c r="AQ62" s="696">
        <v>0</v>
      </c>
      <c r="AR62" s="697">
        <v>0</v>
      </c>
      <c r="AS62" s="697">
        <v>13715.276536986999</v>
      </c>
      <c r="AT62" s="697">
        <v>13715.276536986999</v>
      </c>
      <c r="AU62" s="697">
        <v>13715.276536986999</v>
      </c>
      <c r="AV62" s="697">
        <v>13715.276536986999</v>
      </c>
      <c r="AW62" s="697">
        <v>9497.1445488059999</v>
      </c>
      <c r="AX62" s="697">
        <v>0</v>
      </c>
      <c r="AY62" s="697">
        <v>0</v>
      </c>
      <c r="AZ62" s="697">
        <v>0</v>
      </c>
      <c r="BA62" s="697">
        <v>0</v>
      </c>
      <c r="BB62" s="697">
        <v>0</v>
      </c>
      <c r="BC62" s="697">
        <v>0</v>
      </c>
      <c r="BD62" s="697">
        <v>0</v>
      </c>
      <c r="BE62" s="697">
        <v>0</v>
      </c>
      <c r="BF62" s="697">
        <v>0</v>
      </c>
      <c r="BG62" s="697">
        <v>0</v>
      </c>
      <c r="BH62" s="697">
        <v>0</v>
      </c>
      <c r="BI62" s="697">
        <v>0</v>
      </c>
      <c r="BJ62" s="697">
        <v>0</v>
      </c>
      <c r="BK62" s="697">
        <v>0</v>
      </c>
      <c r="BL62" s="697">
        <v>0</v>
      </c>
      <c r="BM62" s="697">
        <v>0</v>
      </c>
      <c r="BN62" s="697">
        <v>0</v>
      </c>
      <c r="BO62" s="697">
        <v>0</v>
      </c>
      <c r="BP62" s="697">
        <v>0</v>
      </c>
      <c r="BQ62" s="697">
        <v>0</v>
      </c>
      <c r="BR62" s="697">
        <v>0</v>
      </c>
      <c r="BS62" s="697">
        <v>0</v>
      </c>
      <c r="BT62" s="698">
        <v>0</v>
      </c>
    </row>
    <row r="63" spans="2:73">
      <c r="B63" s="692" t="s">
        <v>208</v>
      </c>
      <c r="C63" s="692" t="s">
        <v>753</v>
      </c>
      <c r="D63" s="692" t="s">
        <v>768</v>
      </c>
      <c r="E63" s="692" t="s">
        <v>754</v>
      </c>
      <c r="F63" s="692" t="s">
        <v>29</v>
      </c>
      <c r="G63" s="692" t="s">
        <v>755</v>
      </c>
      <c r="H63" s="692">
        <v>2013</v>
      </c>
      <c r="I63" s="644" t="s">
        <v>568</v>
      </c>
      <c r="J63" s="644" t="s">
        <v>584</v>
      </c>
      <c r="K63" s="633"/>
      <c r="L63" s="696">
        <v>0</v>
      </c>
      <c r="M63" s="697">
        <v>0</v>
      </c>
      <c r="N63" s="697">
        <v>2.6977948719999998</v>
      </c>
      <c r="O63" s="697">
        <v>2.6977948719999998</v>
      </c>
      <c r="P63" s="697">
        <v>2.5496872019999999</v>
      </c>
      <c r="Q63" s="697">
        <v>2.0442333170000002</v>
      </c>
      <c r="R63" s="697">
        <v>2.0442333170000002</v>
      </c>
      <c r="S63" s="697">
        <v>2.0442333170000002</v>
      </c>
      <c r="T63" s="697">
        <v>2.0442333170000002</v>
      </c>
      <c r="U63" s="697">
        <v>2.0403663079999999</v>
      </c>
      <c r="V63" s="697">
        <v>1.7536748639999999</v>
      </c>
      <c r="W63" s="697">
        <v>1.7536748639999999</v>
      </c>
      <c r="X63" s="697">
        <v>1.2725170779999999</v>
      </c>
      <c r="Y63" s="697">
        <v>0.82195387900000005</v>
      </c>
      <c r="Z63" s="697">
        <v>0.82195387900000005</v>
      </c>
      <c r="AA63" s="697">
        <v>0.80576196899999997</v>
      </c>
      <c r="AB63" s="697">
        <v>0.80576196899999997</v>
      </c>
      <c r="AC63" s="697">
        <v>0.79745507900000001</v>
      </c>
      <c r="AD63" s="697">
        <v>0.68833772400000004</v>
      </c>
      <c r="AE63" s="697">
        <v>0.404038699</v>
      </c>
      <c r="AF63" s="697">
        <v>0.404038699</v>
      </c>
      <c r="AG63" s="697">
        <v>0.404038699</v>
      </c>
      <c r="AH63" s="697">
        <v>0</v>
      </c>
      <c r="AI63" s="697">
        <v>0</v>
      </c>
      <c r="AJ63" s="697">
        <v>0</v>
      </c>
      <c r="AK63" s="697">
        <v>0</v>
      </c>
      <c r="AL63" s="697">
        <v>0</v>
      </c>
      <c r="AM63" s="697">
        <v>0</v>
      </c>
      <c r="AN63" s="697">
        <v>0</v>
      </c>
      <c r="AO63" s="698">
        <v>0</v>
      </c>
      <c r="AP63" s="633"/>
      <c r="AQ63" s="696">
        <v>0</v>
      </c>
      <c r="AR63" s="697">
        <v>0</v>
      </c>
      <c r="AS63" s="697">
        <v>39156.198184936002</v>
      </c>
      <c r="AT63" s="697">
        <v>39156.198184936002</v>
      </c>
      <c r="AU63" s="697">
        <v>36796.942964039998</v>
      </c>
      <c r="AV63" s="697">
        <v>28745.403746389002</v>
      </c>
      <c r="AW63" s="697">
        <v>28745.403746389002</v>
      </c>
      <c r="AX63" s="697">
        <v>28745.403746389002</v>
      </c>
      <c r="AY63" s="697">
        <v>28745.403746389002</v>
      </c>
      <c r="AZ63" s="697">
        <v>28711.528753887</v>
      </c>
      <c r="BA63" s="697">
        <v>24144.727566698999</v>
      </c>
      <c r="BB63" s="697">
        <v>24144.727566698999</v>
      </c>
      <c r="BC63" s="697">
        <v>21009.807951063001</v>
      </c>
      <c r="BD63" s="697">
        <v>13507.27599568</v>
      </c>
      <c r="BE63" s="697">
        <v>13507.27599568</v>
      </c>
      <c r="BF63" s="697">
        <v>12794.451313756001</v>
      </c>
      <c r="BG63" s="697">
        <v>12794.451313756001</v>
      </c>
      <c r="BH63" s="697">
        <v>12702.921138416001</v>
      </c>
      <c r="BI63" s="697">
        <v>10964.755320773</v>
      </c>
      <c r="BJ63" s="697">
        <v>6436.063750151</v>
      </c>
      <c r="BK63" s="697">
        <v>6436.063750151</v>
      </c>
      <c r="BL63" s="697">
        <v>6436.063750151</v>
      </c>
      <c r="BM63" s="697">
        <v>0</v>
      </c>
      <c r="BN63" s="697">
        <v>0</v>
      </c>
      <c r="BO63" s="697">
        <v>0</v>
      </c>
      <c r="BP63" s="697">
        <v>0</v>
      </c>
      <c r="BQ63" s="697">
        <v>0</v>
      </c>
      <c r="BR63" s="697">
        <v>0</v>
      </c>
      <c r="BS63" s="697">
        <v>0</v>
      </c>
      <c r="BT63" s="698">
        <v>0</v>
      </c>
    </row>
    <row r="64" spans="2:73">
      <c r="B64" s="692" t="s">
        <v>208</v>
      </c>
      <c r="C64" s="692" t="s">
        <v>753</v>
      </c>
      <c r="D64" s="692" t="s">
        <v>769</v>
      </c>
      <c r="E64" s="692" t="s">
        <v>754</v>
      </c>
      <c r="F64" s="692" t="s">
        <v>29</v>
      </c>
      <c r="G64" s="692" t="s">
        <v>755</v>
      </c>
      <c r="H64" s="692">
        <v>2013</v>
      </c>
      <c r="I64" s="644" t="s">
        <v>568</v>
      </c>
      <c r="J64" s="644" t="s">
        <v>584</v>
      </c>
      <c r="K64" s="633"/>
      <c r="L64" s="696">
        <v>0</v>
      </c>
      <c r="M64" s="697">
        <v>0</v>
      </c>
      <c r="N64" s="697">
        <v>38.877597268999999</v>
      </c>
      <c r="O64" s="697">
        <v>38.877597268999999</v>
      </c>
      <c r="P64" s="697">
        <v>38.877597268999999</v>
      </c>
      <c r="Q64" s="697">
        <v>38.877597268999999</v>
      </c>
      <c r="R64" s="697">
        <v>38.877597268999999</v>
      </c>
      <c r="S64" s="697">
        <v>38.877597268999999</v>
      </c>
      <c r="T64" s="697">
        <v>38.877597268999999</v>
      </c>
      <c r="U64" s="697">
        <v>38.877597268999999</v>
      </c>
      <c r="V64" s="697">
        <v>38.877597268999999</v>
      </c>
      <c r="W64" s="697">
        <v>38.877597268999999</v>
      </c>
      <c r="X64" s="697">
        <v>38.877597268999999</v>
      </c>
      <c r="Y64" s="697">
        <v>38.877597268999999</v>
      </c>
      <c r="Z64" s="697">
        <v>38.877597268999999</v>
      </c>
      <c r="AA64" s="697">
        <v>38.877597268999999</v>
      </c>
      <c r="AB64" s="697">
        <v>38.877597268999999</v>
      </c>
      <c r="AC64" s="697">
        <v>38.877597268999999</v>
      </c>
      <c r="AD64" s="697">
        <v>38.877597268999999</v>
      </c>
      <c r="AE64" s="697">
        <v>38.877597268999999</v>
      </c>
      <c r="AF64" s="697">
        <v>30.763626446</v>
      </c>
      <c r="AG64" s="697">
        <v>0</v>
      </c>
      <c r="AH64" s="697">
        <v>0</v>
      </c>
      <c r="AI64" s="697">
        <v>0</v>
      </c>
      <c r="AJ64" s="697">
        <v>0</v>
      </c>
      <c r="AK64" s="697">
        <v>0</v>
      </c>
      <c r="AL64" s="697">
        <v>0</v>
      </c>
      <c r="AM64" s="697">
        <v>0</v>
      </c>
      <c r="AN64" s="697">
        <v>0</v>
      </c>
      <c r="AO64" s="698">
        <v>0</v>
      </c>
      <c r="AP64" s="633"/>
      <c r="AQ64" s="696">
        <v>0</v>
      </c>
      <c r="AR64" s="697">
        <v>0</v>
      </c>
      <c r="AS64" s="697">
        <v>66990.575928988997</v>
      </c>
      <c r="AT64" s="697">
        <v>66990.575928988997</v>
      </c>
      <c r="AU64" s="697">
        <v>66990.575928988997</v>
      </c>
      <c r="AV64" s="697">
        <v>66990.575928988997</v>
      </c>
      <c r="AW64" s="697">
        <v>66990.575928988997</v>
      </c>
      <c r="AX64" s="697">
        <v>66990.575928988997</v>
      </c>
      <c r="AY64" s="697">
        <v>66990.575928988997</v>
      </c>
      <c r="AZ64" s="697">
        <v>66990.575928988997</v>
      </c>
      <c r="BA64" s="697">
        <v>66990.575928988997</v>
      </c>
      <c r="BB64" s="697">
        <v>66990.575928988997</v>
      </c>
      <c r="BC64" s="697">
        <v>66990.575928988997</v>
      </c>
      <c r="BD64" s="697">
        <v>66990.575928988997</v>
      </c>
      <c r="BE64" s="697">
        <v>66990.575928988997</v>
      </c>
      <c r="BF64" s="697">
        <v>66990.575928988997</v>
      </c>
      <c r="BG64" s="697">
        <v>66990.575928988997</v>
      </c>
      <c r="BH64" s="697">
        <v>66990.575928988997</v>
      </c>
      <c r="BI64" s="697">
        <v>66990.575928988997</v>
      </c>
      <c r="BJ64" s="697">
        <v>66990.575928988997</v>
      </c>
      <c r="BK64" s="697">
        <v>59734.621654119001</v>
      </c>
      <c r="BL64" s="697">
        <v>0</v>
      </c>
      <c r="BM64" s="697">
        <v>0</v>
      </c>
      <c r="BN64" s="697">
        <v>0</v>
      </c>
      <c r="BO64" s="697">
        <v>0</v>
      </c>
      <c r="BP64" s="697">
        <v>0</v>
      </c>
      <c r="BQ64" s="697">
        <v>0</v>
      </c>
      <c r="BR64" s="697">
        <v>0</v>
      </c>
      <c r="BS64" s="697">
        <v>0</v>
      </c>
      <c r="BT64" s="698">
        <v>0</v>
      </c>
    </row>
    <row r="65" spans="2:73">
      <c r="B65" s="692" t="s">
        <v>208</v>
      </c>
      <c r="C65" s="692" t="s">
        <v>753</v>
      </c>
      <c r="D65" s="692" t="s">
        <v>769</v>
      </c>
      <c r="E65" s="692" t="s">
        <v>754</v>
      </c>
      <c r="F65" s="692" t="s">
        <v>29</v>
      </c>
      <c r="G65" s="692" t="s">
        <v>755</v>
      </c>
      <c r="H65" s="692">
        <v>2012</v>
      </c>
      <c r="I65" s="644" t="s">
        <v>568</v>
      </c>
      <c r="J65" s="644" t="s">
        <v>577</v>
      </c>
      <c r="K65" s="633"/>
      <c r="L65" s="696">
        <v>0</v>
      </c>
      <c r="M65" s="697">
        <v>1.3652929309999999</v>
      </c>
      <c r="N65" s="697">
        <v>1.3652929309999999</v>
      </c>
      <c r="O65" s="697">
        <v>1.3652929309999999</v>
      </c>
      <c r="P65" s="697">
        <v>1.3652929309999999</v>
      </c>
      <c r="Q65" s="697">
        <v>1.3652929309999999</v>
      </c>
      <c r="R65" s="697">
        <v>1.3652929309999999</v>
      </c>
      <c r="S65" s="697">
        <v>1.3652929309999999</v>
      </c>
      <c r="T65" s="697">
        <v>1.3652929309999999</v>
      </c>
      <c r="U65" s="697">
        <v>1.3652929309999999</v>
      </c>
      <c r="V65" s="697">
        <v>1.3652929309999999</v>
      </c>
      <c r="W65" s="697">
        <v>1.3652929309999999</v>
      </c>
      <c r="X65" s="697">
        <v>1.3652929309999999</v>
      </c>
      <c r="Y65" s="697">
        <v>1.3652929309999999</v>
      </c>
      <c r="Z65" s="697">
        <v>1.3652929309999999</v>
      </c>
      <c r="AA65" s="697">
        <v>1.3652929309999999</v>
      </c>
      <c r="AB65" s="697">
        <v>1.3652929309999999</v>
      </c>
      <c r="AC65" s="697">
        <v>1.3652929309999999</v>
      </c>
      <c r="AD65" s="697">
        <v>1.3652929309999999</v>
      </c>
      <c r="AE65" s="697">
        <v>1.3652929309999999</v>
      </c>
      <c r="AF65" s="697">
        <v>1.002525581</v>
      </c>
      <c r="AG65" s="697">
        <v>0</v>
      </c>
      <c r="AH65" s="697">
        <v>0</v>
      </c>
      <c r="AI65" s="697">
        <v>0</v>
      </c>
      <c r="AJ65" s="697">
        <v>0</v>
      </c>
      <c r="AK65" s="697">
        <v>0</v>
      </c>
      <c r="AL65" s="697">
        <v>0</v>
      </c>
      <c r="AM65" s="697">
        <v>0</v>
      </c>
      <c r="AN65" s="697">
        <v>0</v>
      </c>
      <c r="AO65" s="698">
        <v>0</v>
      </c>
      <c r="AP65" s="633"/>
      <c r="AQ65" s="696">
        <v>0</v>
      </c>
      <c r="AR65" s="697">
        <v>2567.928056063</v>
      </c>
      <c r="AS65" s="697">
        <v>2567.928056063</v>
      </c>
      <c r="AT65" s="697">
        <v>2567.928056063</v>
      </c>
      <c r="AU65" s="697">
        <v>2567.928056063</v>
      </c>
      <c r="AV65" s="697">
        <v>2567.928056063</v>
      </c>
      <c r="AW65" s="697">
        <v>2567.928056063</v>
      </c>
      <c r="AX65" s="697">
        <v>2567.928056063</v>
      </c>
      <c r="AY65" s="697">
        <v>2567.928056063</v>
      </c>
      <c r="AZ65" s="697">
        <v>2567.928056063</v>
      </c>
      <c r="BA65" s="697">
        <v>2567.928056063</v>
      </c>
      <c r="BB65" s="697">
        <v>2567.928056063</v>
      </c>
      <c r="BC65" s="697">
        <v>2567.928056063</v>
      </c>
      <c r="BD65" s="697">
        <v>2567.928056063</v>
      </c>
      <c r="BE65" s="697">
        <v>2567.928056063</v>
      </c>
      <c r="BF65" s="697">
        <v>2567.928056063</v>
      </c>
      <c r="BG65" s="697">
        <v>2567.928056063</v>
      </c>
      <c r="BH65" s="697">
        <v>2567.928056063</v>
      </c>
      <c r="BI65" s="697">
        <v>2567.928056063</v>
      </c>
      <c r="BJ65" s="697">
        <v>2207.173498181</v>
      </c>
      <c r="BK65" s="697">
        <v>0</v>
      </c>
      <c r="BL65" s="697">
        <v>0</v>
      </c>
      <c r="BM65" s="697">
        <v>0</v>
      </c>
      <c r="BN65" s="697">
        <v>0</v>
      </c>
      <c r="BO65" s="697">
        <v>0</v>
      </c>
      <c r="BP65" s="697">
        <v>0</v>
      </c>
      <c r="BQ65" s="697">
        <v>0</v>
      </c>
      <c r="BR65" s="697">
        <v>0</v>
      </c>
      <c r="BS65" s="697">
        <v>0</v>
      </c>
      <c r="BT65" s="698">
        <v>0</v>
      </c>
    </row>
    <row r="66" spans="2:73">
      <c r="B66" s="692" t="s">
        <v>208</v>
      </c>
      <c r="C66" s="692" t="s">
        <v>753</v>
      </c>
      <c r="D66" s="692" t="s">
        <v>770</v>
      </c>
      <c r="E66" s="692" t="s">
        <v>754</v>
      </c>
      <c r="F66" s="692" t="s">
        <v>29</v>
      </c>
      <c r="G66" s="692" t="s">
        <v>756</v>
      </c>
      <c r="H66" s="692">
        <v>2013</v>
      </c>
      <c r="I66" s="644" t="s">
        <v>568</v>
      </c>
      <c r="J66" s="644" t="s">
        <v>584</v>
      </c>
      <c r="K66" s="633"/>
      <c r="L66" s="696">
        <v>0</v>
      </c>
      <c r="M66" s="697">
        <v>0</v>
      </c>
      <c r="N66" s="697">
        <v>10.12496</v>
      </c>
      <c r="O66" s="697">
        <v>0</v>
      </c>
      <c r="P66" s="697">
        <v>0</v>
      </c>
      <c r="Q66" s="697">
        <v>0</v>
      </c>
      <c r="R66" s="697">
        <v>0</v>
      </c>
      <c r="S66" s="697">
        <v>0</v>
      </c>
      <c r="T66" s="697">
        <v>0</v>
      </c>
      <c r="U66" s="697">
        <v>0</v>
      </c>
      <c r="V66" s="697">
        <v>0</v>
      </c>
      <c r="W66" s="697">
        <v>0</v>
      </c>
      <c r="X66" s="697">
        <v>0</v>
      </c>
      <c r="Y66" s="697">
        <v>0</v>
      </c>
      <c r="Z66" s="697">
        <v>0</v>
      </c>
      <c r="AA66" s="697">
        <v>0</v>
      </c>
      <c r="AB66" s="697">
        <v>0</v>
      </c>
      <c r="AC66" s="697">
        <v>0</v>
      </c>
      <c r="AD66" s="697">
        <v>0</v>
      </c>
      <c r="AE66" s="697">
        <v>0</v>
      </c>
      <c r="AF66" s="697">
        <v>0</v>
      </c>
      <c r="AG66" s="697">
        <v>0</v>
      </c>
      <c r="AH66" s="697">
        <v>0</v>
      </c>
      <c r="AI66" s="697">
        <v>0</v>
      </c>
      <c r="AJ66" s="697">
        <v>0</v>
      </c>
      <c r="AK66" s="697">
        <v>0</v>
      </c>
      <c r="AL66" s="697">
        <v>0</v>
      </c>
      <c r="AM66" s="697">
        <v>0</v>
      </c>
      <c r="AN66" s="697">
        <v>0</v>
      </c>
      <c r="AO66" s="698">
        <v>0</v>
      </c>
      <c r="AP66" s="633"/>
      <c r="AQ66" s="696">
        <v>0</v>
      </c>
      <c r="AR66" s="697">
        <v>0</v>
      </c>
      <c r="AS66" s="697">
        <v>0.72623150000000003</v>
      </c>
      <c r="AT66" s="697">
        <v>0</v>
      </c>
      <c r="AU66" s="697">
        <v>0</v>
      </c>
      <c r="AV66" s="697">
        <v>0</v>
      </c>
      <c r="AW66" s="697">
        <v>0</v>
      </c>
      <c r="AX66" s="697">
        <v>0</v>
      </c>
      <c r="AY66" s="697">
        <v>0</v>
      </c>
      <c r="AZ66" s="697">
        <v>0</v>
      </c>
      <c r="BA66" s="697">
        <v>0</v>
      </c>
      <c r="BB66" s="697">
        <v>0</v>
      </c>
      <c r="BC66" s="697">
        <v>0</v>
      </c>
      <c r="BD66" s="697">
        <v>0</v>
      </c>
      <c r="BE66" s="697">
        <v>0</v>
      </c>
      <c r="BF66" s="697">
        <v>0</v>
      </c>
      <c r="BG66" s="697">
        <v>0</v>
      </c>
      <c r="BH66" s="697">
        <v>0</v>
      </c>
      <c r="BI66" s="697">
        <v>0</v>
      </c>
      <c r="BJ66" s="697">
        <v>0</v>
      </c>
      <c r="BK66" s="697">
        <v>0</v>
      </c>
      <c r="BL66" s="697">
        <v>0</v>
      </c>
      <c r="BM66" s="697">
        <v>0</v>
      </c>
      <c r="BN66" s="697">
        <v>0</v>
      </c>
      <c r="BO66" s="697">
        <v>0</v>
      </c>
      <c r="BP66" s="697">
        <v>0</v>
      </c>
      <c r="BQ66" s="697">
        <v>0</v>
      </c>
      <c r="BR66" s="697">
        <v>0</v>
      </c>
      <c r="BS66" s="697">
        <v>0</v>
      </c>
      <c r="BT66" s="698">
        <v>0</v>
      </c>
    </row>
    <row r="67" spans="2:73">
      <c r="B67" s="692" t="s">
        <v>208</v>
      </c>
      <c r="C67" s="692" t="s">
        <v>753</v>
      </c>
      <c r="D67" s="692" t="s">
        <v>771</v>
      </c>
      <c r="E67" s="692" t="s">
        <v>754</v>
      </c>
      <c r="F67" s="692" t="s">
        <v>29</v>
      </c>
      <c r="G67" s="692" t="s">
        <v>756</v>
      </c>
      <c r="H67" s="692">
        <v>2013</v>
      </c>
      <c r="I67" s="644" t="s">
        <v>568</v>
      </c>
      <c r="J67" s="644" t="s">
        <v>584</v>
      </c>
      <c r="K67" s="633"/>
      <c r="L67" s="696">
        <v>0</v>
      </c>
      <c r="M67" s="697">
        <v>0</v>
      </c>
      <c r="N67" s="697">
        <v>0</v>
      </c>
      <c r="O67" s="697">
        <v>0</v>
      </c>
      <c r="P67" s="697">
        <v>0</v>
      </c>
      <c r="Q67" s="697">
        <v>0</v>
      </c>
      <c r="R67" s="697">
        <v>0</v>
      </c>
      <c r="S67" s="697">
        <v>0</v>
      </c>
      <c r="T67" s="697">
        <v>0</v>
      </c>
      <c r="U67" s="697">
        <v>0</v>
      </c>
      <c r="V67" s="697">
        <v>0</v>
      </c>
      <c r="W67" s="697">
        <v>0</v>
      </c>
      <c r="X67" s="697">
        <v>0</v>
      </c>
      <c r="Y67" s="697">
        <v>0</v>
      </c>
      <c r="Z67" s="697">
        <v>0</v>
      </c>
      <c r="AA67" s="697">
        <v>0</v>
      </c>
      <c r="AB67" s="697">
        <v>0</v>
      </c>
      <c r="AC67" s="697">
        <v>0</v>
      </c>
      <c r="AD67" s="697">
        <v>0</v>
      </c>
      <c r="AE67" s="697">
        <v>0</v>
      </c>
      <c r="AF67" s="697">
        <v>0</v>
      </c>
      <c r="AG67" s="697">
        <v>0</v>
      </c>
      <c r="AH67" s="697">
        <v>0</v>
      </c>
      <c r="AI67" s="697">
        <v>0</v>
      </c>
      <c r="AJ67" s="697">
        <v>0</v>
      </c>
      <c r="AK67" s="697">
        <v>0</v>
      </c>
      <c r="AL67" s="697">
        <v>0</v>
      </c>
      <c r="AM67" s="697">
        <v>0</v>
      </c>
      <c r="AN67" s="697">
        <v>0</v>
      </c>
      <c r="AO67" s="698">
        <v>0</v>
      </c>
      <c r="AP67" s="633"/>
      <c r="AQ67" s="696">
        <v>0</v>
      </c>
      <c r="AR67" s="697">
        <v>0</v>
      </c>
      <c r="AS67" s="697">
        <v>0</v>
      </c>
      <c r="AT67" s="697">
        <v>0</v>
      </c>
      <c r="AU67" s="697">
        <v>0</v>
      </c>
      <c r="AV67" s="697">
        <v>0</v>
      </c>
      <c r="AW67" s="697">
        <v>0</v>
      </c>
      <c r="AX67" s="697">
        <v>0</v>
      </c>
      <c r="AY67" s="697">
        <v>0</v>
      </c>
      <c r="AZ67" s="697">
        <v>0</v>
      </c>
      <c r="BA67" s="697">
        <v>0</v>
      </c>
      <c r="BB67" s="697">
        <v>0</v>
      </c>
      <c r="BC67" s="697">
        <v>0</v>
      </c>
      <c r="BD67" s="697">
        <v>0</v>
      </c>
      <c r="BE67" s="697">
        <v>0</v>
      </c>
      <c r="BF67" s="697">
        <v>0</v>
      </c>
      <c r="BG67" s="697">
        <v>0</v>
      </c>
      <c r="BH67" s="697">
        <v>0</v>
      </c>
      <c r="BI67" s="697">
        <v>0</v>
      </c>
      <c r="BJ67" s="697">
        <v>0</v>
      </c>
      <c r="BK67" s="697">
        <v>0</v>
      </c>
      <c r="BL67" s="697">
        <v>0</v>
      </c>
      <c r="BM67" s="697">
        <v>0</v>
      </c>
      <c r="BN67" s="697">
        <v>0</v>
      </c>
      <c r="BO67" s="697">
        <v>0</v>
      </c>
      <c r="BP67" s="697">
        <v>0</v>
      </c>
      <c r="BQ67" s="697">
        <v>0</v>
      </c>
      <c r="BR67" s="697">
        <v>0</v>
      </c>
      <c r="BS67" s="697">
        <v>0</v>
      </c>
      <c r="BT67" s="698">
        <v>0</v>
      </c>
    </row>
    <row r="68" spans="2:73">
      <c r="B68" s="692" t="s">
        <v>208</v>
      </c>
      <c r="C68" s="692" t="s">
        <v>761</v>
      </c>
      <c r="D68" s="692" t="s">
        <v>765</v>
      </c>
      <c r="E68" s="692" t="s">
        <v>754</v>
      </c>
      <c r="F68" s="692" t="s">
        <v>761</v>
      </c>
      <c r="G68" s="692" t="s">
        <v>756</v>
      </c>
      <c r="H68" s="692">
        <v>2013</v>
      </c>
      <c r="I68" s="644" t="s">
        <v>568</v>
      </c>
      <c r="J68" s="644" t="s">
        <v>584</v>
      </c>
      <c r="K68" s="633"/>
      <c r="L68" s="696">
        <v>0</v>
      </c>
      <c r="M68" s="697">
        <v>0</v>
      </c>
      <c r="N68" s="697">
        <v>284.8168</v>
      </c>
      <c r="O68" s="697">
        <v>0</v>
      </c>
      <c r="P68" s="697">
        <v>0</v>
      </c>
      <c r="Q68" s="697">
        <v>0</v>
      </c>
      <c r="R68" s="697">
        <v>0</v>
      </c>
      <c r="S68" s="697">
        <v>0</v>
      </c>
      <c r="T68" s="697">
        <v>0</v>
      </c>
      <c r="U68" s="697">
        <v>0</v>
      </c>
      <c r="V68" s="697">
        <v>0</v>
      </c>
      <c r="W68" s="697">
        <v>0</v>
      </c>
      <c r="X68" s="697">
        <v>0</v>
      </c>
      <c r="Y68" s="697">
        <v>0</v>
      </c>
      <c r="Z68" s="697">
        <v>0</v>
      </c>
      <c r="AA68" s="697">
        <v>0</v>
      </c>
      <c r="AB68" s="697">
        <v>0</v>
      </c>
      <c r="AC68" s="697">
        <v>0</v>
      </c>
      <c r="AD68" s="697">
        <v>0</v>
      </c>
      <c r="AE68" s="697">
        <v>0</v>
      </c>
      <c r="AF68" s="697">
        <v>0</v>
      </c>
      <c r="AG68" s="697">
        <v>0</v>
      </c>
      <c r="AH68" s="697">
        <v>0</v>
      </c>
      <c r="AI68" s="697">
        <v>0</v>
      </c>
      <c r="AJ68" s="697">
        <v>0</v>
      </c>
      <c r="AK68" s="697">
        <v>0</v>
      </c>
      <c r="AL68" s="697">
        <v>0</v>
      </c>
      <c r="AM68" s="697">
        <v>0</v>
      </c>
      <c r="AN68" s="697">
        <v>0</v>
      </c>
      <c r="AO68" s="698">
        <v>0</v>
      </c>
      <c r="AP68" s="633"/>
      <c r="AQ68" s="696">
        <v>0</v>
      </c>
      <c r="AR68" s="697">
        <v>0</v>
      </c>
      <c r="AS68" s="697">
        <v>6485.4530000000004</v>
      </c>
      <c r="AT68" s="697">
        <v>0</v>
      </c>
      <c r="AU68" s="697">
        <v>0</v>
      </c>
      <c r="AV68" s="697">
        <v>0</v>
      </c>
      <c r="AW68" s="697">
        <v>0</v>
      </c>
      <c r="AX68" s="697">
        <v>0</v>
      </c>
      <c r="AY68" s="697">
        <v>0</v>
      </c>
      <c r="AZ68" s="697">
        <v>0</v>
      </c>
      <c r="BA68" s="697">
        <v>0</v>
      </c>
      <c r="BB68" s="697">
        <v>0</v>
      </c>
      <c r="BC68" s="697">
        <v>0</v>
      </c>
      <c r="BD68" s="697">
        <v>0</v>
      </c>
      <c r="BE68" s="697">
        <v>0</v>
      </c>
      <c r="BF68" s="697">
        <v>0</v>
      </c>
      <c r="BG68" s="697">
        <v>0</v>
      </c>
      <c r="BH68" s="697">
        <v>0</v>
      </c>
      <c r="BI68" s="697">
        <v>0</v>
      </c>
      <c r="BJ68" s="697">
        <v>0</v>
      </c>
      <c r="BK68" s="697">
        <v>0</v>
      </c>
      <c r="BL68" s="697">
        <v>0</v>
      </c>
      <c r="BM68" s="697">
        <v>0</v>
      </c>
      <c r="BN68" s="697">
        <v>0</v>
      </c>
      <c r="BO68" s="697">
        <v>0</v>
      </c>
      <c r="BP68" s="697">
        <v>0</v>
      </c>
      <c r="BQ68" s="697">
        <v>0</v>
      </c>
      <c r="BR68" s="697">
        <v>0</v>
      </c>
      <c r="BS68" s="697">
        <v>0</v>
      </c>
      <c r="BT68" s="698">
        <v>0</v>
      </c>
    </row>
    <row r="69" spans="2:73">
      <c r="B69" s="692" t="s">
        <v>208</v>
      </c>
      <c r="C69" s="692" t="s">
        <v>753</v>
      </c>
      <c r="D69" s="692" t="s">
        <v>1</v>
      </c>
      <c r="E69" s="692" t="s">
        <v>754</v>
      </c>
      <c r="F69" s="692" t="s">
        <v>29</v>
      </c>
      <c r="G69" s="692" t="s">
        <v>755</v>
      </c>
      <c r="H69" s="692">
        <v>2013</v>
      </c>
      <c r="I69" s="644" t="s">
        <v>568</v>
      </c>
      <c r="J69" s="644" t="s">
        <v>584</v>
      </c>
      <c r="K69" s="633"/>
      <c r="L69" s="696">
        <v>0</v>
      </c>
      <c r="M69" s="697">
        <v>0</v>
      </c>
      <c r="N69" s="697">
        <v>1.9917185408574135E-3</v>
      </c>
      <c r="O69" s="697">
        <v>1.9917185408574135E-3</v>
      </c>
      <c r="P69" s="697">
        <v>1.9917185408574135E-3</v>
      </c>
      <c r="Q69" s="697">
        <v>1.9917185408574135E-3</v>
      </c>
      <c r="R69" s="697">
        <v>1.1065262669932056E-3</v>
      </c>
      <c r="S69" s="697">
        <v>0</v>
      </c>
      <c r="T69" s="697">
        <v>0</v>
      </c>
      <c r="U69" s="697">
        <v>0</v>
      </c>
      <c r="V69" s="697">
        <v>0</v>
      </c>
      <c r="W69" s="697">
        <v>0</v>
      </c>
      <c r="X69" s="697">
        <v>0</v>
      </c>
      <c r="Y69" s="697">
        <v>0</v>
      </c>
      <c r="Z69" s="697">
        <v>0</v>
      </c>
      <c r="AA69" s="697">
        <v>0</v>
      </c>
      <c r="AB69" s="697">
        <v>0</v>
      </c>
      <c r="AC69" s="697">
        <v>0</v>
      </c>
      <c r="AD69" s="697">
        <v>0</v>
      </c>
      <c r="AE69" s="697">
        <v>0</v>
      </c>
      <c r="AF69" s="697">
        <v>0</v>
      </c>
      <c r="AG69" s="697">
        <v>0</v>
      </c>
      <c r="AH69" s="697">
        <v>0</v>
      </c>
      <c r="AI69" s="697">
        <v>0</v>
      </c>
      <c r="AJ69" s="697">
        <v>0</v>
      </c>
      <c r="AK69" s="697">
        <v>0</v>
      </c>
      <c r="AL69" s="697">
        <v>0</v>
      </c>
      <c r="AM69" s="697">
        <v>0</v>
      </c>
      <c r="AN69" s="697">
        <v>0</v>
      </c>
      <c r="AO69" s="698">
        <v>0</v>
      </c>
      <c r="AP69" s="633"/>
      <c r="AQ69" s="696">
        <v>0</v>
      </c>
      <c r="AR69" s="697">
        <v>0</v>
      </c>
      <c r="AS69" s="697">
        <v>13.93828288329871</v>
      </c>
      <c r="AT69" s="697">
        <v>13.93828288329871</v>
      </c>
      <c r="AU69" s="697">
        <v>13.93828288329871</v>
      </c>
      <c r="AV69" s="697">
        <v>13.93828288329871</v>
      </c>
      <c r="AW69" s="697">
        <v>7.528987534362007</v>
      </c>
      <c r="AX69" s="697">
        <v>0</v>
      </c>
      <c r="AY69" s="697">
        <v>0</v>
      </c>
      <c r="AZ69" s="697">
        <v>0</v>
      </c>
      <c r="BA69" s="697">
        <v>0</v>
      </c>
      <c r="BB69" s="697">
        <v>0</v>
      </c>
      <c r="BC69" s="697">
        <v>0</v>
      </c>
      <c r="BD69" s="697">
        <v>0</v>
      </c>
      <c r="BE69" s="697">
        <v>0</v>
      </c>
      <c r="BF69" s="697">
        <v>0</v>
      </c>
      <c r="BG69" s="697">
        <v>0</v>
      </c>
      <c r="BH69" s="697">
        <v>0</v>
      </c>
      <c r="BI69" s="697">
        <v>0</v>
      </c>
      <c r="BJ69" s="697">
        <v>0</v>
      </c>
      <c r="BK69" s="697">
        <v>0</v>
      </c>
      <c r="BL69" s="697">
        <v>0</v>
      </c>
      <c r="BM69" s="697">
        <v>0</v>
      </c>
      <c r="BN69" s="697">
        <v>0</v>
      </c>
      <c r="BO69" s="697">
        <v>0</v>
      </c>
      <c r="BP69" s="697">
        <v>0</v>
      </c>
      <c r="BQ69" s="697">
        <v>0</v>
      </c>
      <c r="BR69" s="697">
        <v>0</v>
      </c>
      <c r="BS69" s="697">
        <v>0</v>
      </c>
      <c r="BT69" s="698">
        <v>0</v>
      </c>
    </row>
    <row r="70" spans="2:73">
      <c r="B70" s="692" t="s">
        <v>208</v>
      </c>
      <c r="C70" s="692" t="s">
        <v>753</v>
      </c>
      <c r="D70" s="692" t="s">
        <v>769</v>
      </c>
      <c r="E70" s="692" t="s">
        <v>754</v>
      </c>
      <c r="F70" s="692" t="s">
        <v>29</v>
      </c>
      <c r="G70" s="692" t="s">
        <v>755</v>
      </c>
      <c r="H70" s="692">
        <v>2012</v>
      </c>
      <c r="I70" s="644" t="s">
        <v>568</v>
      </c>
      <c r="J70" s="644" t="s">
        <v>577</v>
      </c>
      <c r="K70" s="633"/>
      <c r="L70" s="696">
        <v>0</v>
      </c>
      <c r="M70" s="697">
        <v>9.3044581348861784E-3</v>
      </c>
      <c r="N70" s="697">
        <v>9.3044581348861784E-3</v>
      </c>
      <c r="O70" s="697">
        <v>9.3044581348861784E-3</v>
      </c>
      <c r="P70" s="697">
        <v>9.3044581348861784E-3</v>
      </c>
      <c r="Q70" s="697">
        <v>9.3044581348861784E-3</v>
      </c>
      <c r="R70" s="697">
        <v>9.3044581348861784E-3</v>
      </c>
      <c r="S70" s="697">
        <v>9.3044581348861784E-3</v>
      </c>
      <c r="T70" s="697">
        <v>9.3044581348861784E-3</v>
      </c>
      <c r="U70" s="697">
        <v>9.3044581348861784E-3</v>
      </c>
      <c r="V70" s="697">
        <v>9.3044581348861784E-3</v>
      </c>
      <c r="W70" s="697">
        <v>9.3044581348861784E-3</v>
      </c>
      <c r="X70" s="697">
        <v>9.3044581348861784E-3</v>
      </c>
      <c r="Y70" s="697">
        <v>9.3044581348861784E-3</v>
      </c>
      <c r="Z70" s="697">
        <v>9.3044581348861784E-3</v>
      </c>
      <c r="AA70" s="697">
        <v>9.3044581348861784E-3</v>
      </c>
      <c r="AB70" s="697">
        <v>9.3044581348861784E-3</v>
      </c>
      <c r="AC70" s="697">
        <v>9.3044581348861784E-3</v>
      </c>
      <c r="AD70" s="697">
        <v>9.3044581348861784E-3</v>
      </c>
      <c r="AE70" s="697">
        <v>9.3044581348861784E-3</v>
      </c>
      <c r="AF70" s="697">
        <v>7.9973275995814021E-3</v>
      </c>
      <c r="AG70" s="697">
        <v>0</v>
      </c>
      <c r="AH70" s="697">
        <v>0</v>
      </c>
      <c r="AI70" s="697">
        <v>0</v>
      </c>
      <c r="AJ70" s="697">
        <v>0</v>
      </c>
      <c r="AK70" s="697">
        <v>0</v>
      </c>
      <c r="AL70" s="697">
        <v>0</v>
      </c>
      <c r="AM70" s="697">
        <v>0</v>
      </c>
      <c r="AN70" s="697">
        <v>0</v>
      </c>
      <c r="AO70" s="698">
        <v>0</v>
      </c>
      <c r="AP70" s="633"/>
      <c r="AQ70" s="696">
        <v>0</v>
      </c>
      <c r="AR70" s="697">
        <v>18.917188579072228</v>
      </c>
      <c r="AS70" s="697">
        <v>18.917188579072228</v>
      </c>
      <c r="AT70" s="697">
        <v>18.917188579072228</v>
      </c>
      <c r="AU70" s="697">
        <v>18.917188579072228</v>
      </c>
      <c r="AV70" s="697">
        <v>18.917188579072228</v>
      </c>
      <c r="AW70" s="697">
        <v>18.917188579072228</v>
      </c>
      <c r="AX70" s="697">
        <v>18.917188579072228</v>
      </c>
      <c r="AY70" s="697">
        <v>18.917188579072228</v>
      </c>
      <c r="AZ70" s="697">
        <v>18.917188579072228</v>
      </c>
      <c r="BA70" s="697">
        <v>18.917188579072228</v>
      </c>
      <c r="BB70" s="697">
        <v>18.917188579072228</v>
      </c>
      <c r="BC70" s="697">
        <v>18.917188579072228</v>
      </c>
      <c r="BD70" s="697">
        <v>18.917188579072228</v>
      </c>
      <c r="BE70" s="697">
        <v>18.917188579072228</v>
      </c>
      <c r="BF70" s="697">
        <v>18.917188579072228</v>
      </c>
      <c r="BG70" s="697">
        <v>18.917188579072228</v>
      </c>
      <c r="BH70" s="697">
        <v>18.917188579072228</v>
      </c>
      <c r="BI70" s="697">
        <v>18.917188579072228</v>
      </c>
      <c r="BJ70" s="697">
        <v>17.607021567385644</v>
      </c>
      <c r="BK70" s="697">
        <v>0</v>
      </c>
      <c r="BL70" s="697">
        <v>0</v>
      </c>
      <c r="BM70" s="697">
        <v>0</v>
      </c>
      <c r="BN70" s="697">
        <v>0</v>
      </c>
      <c r="BO70" s="697">
        <v>0</v>
      </c>
      <c r="BP70" s="697">
        <v>0</v>
      </c>
      <c r="BQ70" s="697">
        <v>0</v>
      </c>
      <c r="BR70" s="697">
        <v>0</v>
      </c>
      <c r="BS70" s="697">
        <v>0</v>
      </c>
      <c r="BT70" s="698">
        <v>0</v>
      </c>
    </row>
    <row r="71" spans="2:73">
      <c r="B71" s="692" t="s">
        <v>208</v>
      </c>
      <c r="C71" s="692" t="s">
        <v>757</v>
      </c>
      <c r="D71" s="692" t="s">
        <v>21</v>
      </c>
      <c r="E71" s="692" t="s">
        <v>754</v>
      </c>
      <c r="F71" s="692" t="s">
        <v>772</v>
      </c>
      <c r="G71" s="692" t="s">
        <v>755</v>
      </c>
      <c r="H71" s="692">
        <v>2014</v>
      </c>
      <c r="I71" s="644" t="s">
        <v>569</v>
      </c>
      <c r="J71" s="644" t="s">
        <v>584</v>
      </c>
      <c r="K71" s="633"/>
      <c r="L71" s="696">
        <v>0</v>
      </c>
      <c r="M71" s="697">
        <v>0</v>
      </c>
      <c r="N71" s="697">
        <v>0</v>
      </c>
      <c r="O71" s="697">
        <v>44.110739789999997</v>
      </c>
      <c r="P71" s="697">
        <v>44.110739789999997</v>
      </c>
      <c r="Q71" s="697">
        <v>33.737076100000003</v>
      </c>
      <c r="R71" s="697">
        <v>27.542377999999999</v>
      </c>
      <c r="S71" s="697">
        <v>27.542377999999999</v>
      </c>
      <c r="T71" s="697">
        <v>27.542377999999999</v>
      </c>
      <c r="U71" s="697">
        <v>27.542377999999999</v>
      </c>
      <c r="V71" s="697">
        <v>27.542377999999999</v>
      </c>
      <c r="W71" s="697">
        <v>27.542377999999999</v>
      </c>
      <c r="X71" s="697">
        <v>27.542377999999999</v>
      </c>
      <c r="Y71" s="697">
        <v>27.402363900000001</v>
      </c>
      <c r="Z71" s="697">
        <v>3.232918261</v>
      </c>
      <c r="AA71" s="697">
        <v>0</v>
      </c>
      <c r="AB71" s="697">
        <v>0</v>
      </c>
      <c r="AC71" s="697">
        <v>0</v>
      </c>
      <c r="AD71" s="697">
        <v>0</v>
      </c>
      <c r="AE71" s="697">
        <v>0</v>
      </c>
      <c r="AF71" s="697">
        <v>0</v>
      </c>
      <c r="AG71" s="697">
        <v>0</v>
      </c>
      <c r="AH71" s="697">
        <v>0</v>
      </c>
      <c r="AI71" s="697">
        <v>0</v>
      </c>
      <c r="AJ71" s="697">
        <v>0</v>
      </c>
      <c r="AK71" s="697">
        <v>0</v>
      </c>
      <c r="AL71" s="697">
        <v>0</v>
      </c>
      <c r="AM71" s="697">
        <v>0</v>
      </c>
      <c r="AN71" s="697">
        <v>0</v>
      </c>
      <c r="AO71" s="698">
        <v>0</v>
      </c>
      <c r="AP71" s="633"/>
      <c r="AQ71" s="699">
        <v>0</v>
      </c>
      <c r="AR71" s="700">
        <v>0</v>
      </c>
      <c r="AS71" s="700">
        <v>0</v>
      </c>
      <c r="AT71" s="700">
        <v>179966.2776</v>
      </c>
      <c r="AU71" s="700">
        <v>179966.2776</v>
      </c>
      <c r="AV71" s="700">
        <v>136092.2034</v>
      </c>
      <c r="AW71" s="700">
        <v>113728.2166</v>
      </c>
      <c r="AX71" s="700">
        <v>113728.2166</v>
      </c>
      <c r="AY71" s="700">
        <v>113728.2166</v>
      </c>
      <c r="AZ71" s="700">
        <v>113728.2166</v>
      </c>
      <c r="BA71" s="700">
        <v>113728.2166</v>
      </c>
      <c r="BB71" s="700">
        <v>113728.2166</v>
      </c>
      <c r="BC71" s="700">
        <v>113728.2166</v>
      </c>
      <c r="BD71" s="700">
        <v>112437.14200000001</v>
      </c>
      <c r="BE71" s="700">
        <v>11703.865100000001</v>
      </c>
      <c r="BF71" s="700">
        <v>0</v>
      </c>
      <c r="BG71" s="700">
        <v>0</v>
      </c>
      <c r="BH71" s="700">
        <v>0</v>
      </c>
      <c r="BI71" s="700">
        <v>0</v>
      </c>
      <c r="BJ71" s="700">
        <v>0</v>
      </c>
      <c r="BK71" s="700">
        <v>0</v>
      </c>
      <c r="BL71" s="700">
        <v>0</v>
      </c>
      <c r="BM71" s="700">
        <v>0</v>
      </c>
      <c r="BN71" s="700">
        <v>0</v>
      </c>
      <c r="BO71" s="700">
        <v>0</v>
      </c>
      <c r="BP71" s="700">
        <v>0</v>
      </c>
      <c r="BQ71" s="700">
        <v>0</v>
      </c>
      <c r="BR71" s="700">
        <v>0</v>
      </c>
      <c r="BS71" s="700">
        <v>0</v>
      </c>
      <c r="BT71" s="701">
        <v>0</v>
      </c>
    </row>
    <row r="72" spans="2:73">
      <c r="B72" s="692" t="s">
        <v>208</v>
      </c>
      <c r="C72" s="692" t="s">
        <v>757</v>
      </c>
      <c r="D72" s="692" t="s">
        <v>20</v>
      </c>
      <c r="E72" s="692" t="s">
        <v>754</v>
      </c>
      <c r="F72" s="692" t="s">
        <v>772</v>
      </c>
      <c r="G72" s="692" t="s">
        <v>755</v>
      </c>
      <c r="H72" s="692">
        <v>2012</v>
      </c>
      <c r="I72" s="644" t="s">
        <v>569</v>
      </c>
      <c r="J72" s="644" t="s">
        <v>577</v>
      </c>
      <c r="K72" s="633"/>
      <c r="L72" s="696">
        <v>0</v>
      </c>
      <c r="M72" s="697">
        <v>0.34493254499999998</v>
      </c>
      <c r="N72" s="697">
        <v>0.34493254499999998</v>
      </c>
      <c r="O72" s="697">
        <v>0.34493254499999998</v>
      </c>
      <c r="P72" s="697">
        <v>0.34493254499999998</v>
      </c>
      <c r="Q72" s="697">
        <v>0</v>
      </c>
      <c r="R72" s="697">
        <v>0</v>
      </c>
      <c r="S72" s="697">
        <v>0</v>
      </c>
      <c r="T72" s="697">
        <v>0</v>
      </c>
      <c r="U72" s="697">
        <v>0</v>
      </c>
      <c r="V72" s="697">
        <v>0</v>
      </c>
      <c r="W72" s="697">
        <v>0</v>
      </c>
      <c r="X72" s="697">
        <v>0</v>
      </c>
      <c r="Y72" s="697">
        <v>0</v>
      </c>
      <c r="Z72" s="697">
        <v>0</v>
      </c>
      <c r="AA72" s="697">
        <v>0</v>
      </c>
      <c r="AB72" s="697">
        <v>0</v>
      </c>
      <c r="AC72" s="697">
        <v>0</v>
      </c>
      <c r="AD72" s="697">
        <v>0</v>
      </c>
      <c r="AE72" s="697">
        <v>0</v>
      </c>
      <c r="AF72" s="697">
        <v>0</v>
      </c>
      <c r="AG72" s="697">
        <v>0</v>
      </c>
      <c r="AH72" s="697">
        <v>0</v>
      </c>
      <c r="AI72" s="697">
        <v>0</v>
      </c>
      <c r="AJ72" s="697">
        <v>0</v>
      </c>
      <c r="AK72" s="697">
        <v>0</v>
      </c>
      <c r="AL72" s="697">
        <v>0</v>
      </c>
      <c r="AM72" s="697">
        <v>0</v>
      </c>
      <c r="AN72" s="697">
        <v>0</v>
      </c>
      <c r="AO72" s="698">
        <v>0</v>
      </c>
      <c r="AP72" s="633"/>
      <c r="AQ72" s="693">
        <v>0</v>
      </c>
      <c r="AR72" s="694">
        <v>1708.1195250000001</v>
      </c>
      <c r="AS72" s="694">
        <v>1708.1195250000001</v>
      </c>
      <c r="AT72" s="694">
        <v>1708.1195250000001</v>
      </c>
      <c r="AU72" s="694">
        <v>1708.1195250000001</v>
      </c>
      <c r="AV72" s="694">
        <v>0</v>
      </c>
      <c r="AW72" s="694">
        <v>0</v>
      </c>
      <c r="AX72" s="694">
        <v>0</v>
      </c>
      <c r="AY72" s="694">
        <v>0</v>
      </c>
      <c r="AZ72" s="694">
        <v>0</v>
      </c>
      <c r="BA72" s="694">
        <v>0</v>
      </c>
      <c r="BB72" s="694">
        <v>0</v>
      </c>
      <c r="BC72" s="694">
        <v>0</v>
      </c>
      <c r="BD72" s="694">
        <v>0</v>
      </c>
      <c r="BE72" s="694">
        <v>0</v>
      </c>
      <c r="BF72" s="694">
        <v>0</v>
      </c>
      <c r="BG72" s="694">
        <v>0</v>
      </c>
      <c r="BH72" s="694">
        <v>0</v>
      </c>
      <c r="BI72" s="694">
        <v>0</v>
      </c>
      <c r="BJ72" s="694">
        <v>0</v>
      </c>
      <c r="BK72" s="694">
        <v>0</v>
      </c>
      <c r="BL72" s="694">
        <v>0</v>
      </c>
      <c r="BM72" s="694">
        <v>0</v>
      </c>
      <c r="BN72" s="694">
        <v>0</v>
      </c>
      <c r="BO72" s="694">
        <v>0</v>
      </c>
      <c r="BP72" s="694">
        <v>0</v>
      </c>
      <c r="BQ72" s="694">
        <v>0</v>
      </c>
      <c r="BR72" s="694">
        <v>0</v>
      </c>
      <c r="BS72" s="694">
        <v>0</v>
      </c>
      <c r="BT72" s="695">
        <v>0</v>
      </c>
    </row>
    <row r="73" spans="2:73">
      <c r="B73" s="692" t="s">
        <v>208</v>
      </c>
      <c r="C73" s="692" t="s">
        <v>757</v>
      </c>
      <c r="D73" s="692" t="s">
        <v>20</v>
      </c>
      <c r="E73" s="692" t="s">
        <v>754</v>
      </c>
      <c r="F73" s="692" t="s">
        <v>772</v>
      </c>
      <c r="G73" s="692" t="s">
        <v>755</v>
      </c>
      <c r="H73" s="692">
        <v>2014</v>
      </c>
      <c r="I73" s="644" t="s">
        <v>569</v>
      </c>
      <c r="J73" s="644" t="s">
        <v>584</v>
      </c>
      <c r="K73" s="633"/>
      <c r="L73" s="696">
        <v>0</v>
      </c>
      <c r="M73" s="697">
        <v>0</v>
      </c>
      <c r="N73" s="697">
        <v>0</v>
      </c>
      <c r="O73" s="697">
        <v>13.36693052</v>
      </c>
      <c r="P73" s="697">
        <v>13.36693052</v>
      </c>
      <c r="Q73" s="697">
        <v>13.36693052</v>
      </c>
      <c r="R73" s="697">
        <v>13.36693052</v>
      </c>
      <c r="S73" s="697">
        <v>0</v>
      </c>
      <c r="T73" s="697">
        <v>0</v>
      </c>
      <c r="U73" s="697">
        <v>0</v>
      </c>
      <c r="V73" s="697">
        <v>0</v>
      </c>
      <c r="W73" s="697">
        <v>0</v>
      </c>
      <c r="X73" s="697">
        <v>0</v>
      </c>
      <c r="Y73" s="697">
        <v>0</v>
      </c>
      <c r="Z73" s="697">
        <v>0</v>
      </c>
      <c r="AA73" s="697">
        <v>0</v>
      </c>
      <c r="AB73" s="697">
        <v>0</v>
      </c>
      <c r="AC73" s="697">
        <v>0</v>
      </c>
      <c r="AD73" s="697">
        <v>0</v>
      </c>
      <c r="AE73" s="697">
        <v>0</v>
      </c>
      <c r="AF73" s="697">
        <v>0</v>
      </c>
      <c r="AG73" s="697">
        <v>0</v>
      </c>
      <c r="AH73" s="697">
        <v>0</v>
      </c>
      <c r="AI73" s="697">
        <v>0</v>
      </c>
      <c r="AJ73" s="697">
        <v>0</v>
      </c>
      <c r="AK73" s="697">
        <v>0</v>
      </c>
      <c r="AL73" s="697">
        <v>0</v>
      </c>
      <c r="AM73" s="697">
        <v>0</v>
      </c>
      <c r="AN73" s="697">
        <v>0</v>
      </c>
      <c r="AO73" s="698">
        <v>0</v>
      </c>
      <c r="AP73" s="633"/>
      <c r="AQ73" s="696">
        <v>0</v>
      </c>
      <c r="AR73" s="697">
        <v>0</v>
      </c>
      <c r="AS73" s="697">
        <v>0</v>
      </c>
      <c r="AT73" s="697">
        <v>65273.570059999998</v>
      </c>
      <c r="AU73" s="697">
        <v>65273.570059999998</v>
      </c>
      <c r="AV73" s="697">
        <v>65273.570059999998</v>
      </c>
      <c r="AW73" s="697">
        <v>65273.570059999998</v>
      </c>
      <c r="AX73" s="697">
        <v>0</v>
      </c>
      <c r="AY73" s="697">
        <v>0</v>
      </c>
      <c r="AZ73" s="697">
        <v>0</v>
      </c>
      <c r="BA73" s="697">
        <v>0</v>
      </c>
      <c r="BB73" s="697">
        <v>0</v>
      </c>
      <c r="BC73" s="697">
        <v>0</v>
      </c>
      <c r="BD73" s="697">
        <v>0</v>
      </c>
      <c r="BE73" s="697">
        <v>0</v>
      </c>
      <c r="BF73" s="697">
        <v>0</v>
      </c>
      <c r="BG73" s="697">
        <v>0</v>
      </c>
      <c r="BH73" s="697">
        <v>0</v>
      </c>
      <c r="BI73" s="697">
        <v>0</v>
      </c>
      <c r="BJ73" s="697">
        <v>0</v>
      </c>
      <c r="BK73" s="697">
        <v>0</v>
      </c>
      <c r="BL73" s="697">
        <v>0</v>
      </c>
      <c r="BM73" s="697">
        <v>0</v>
      </c>
      <c r="BN73" s="697">
        <v>0</v>
      </c>
      <c r="BO73" s="697">
        <v>0</v>
      </c>
      <c r="BP73" s="697">
        <v>0</v>
      </c>
      <c r="BQ73" s="697">
        <v>0</v>
      </c>
      <c r="BR73" s="697">
        <v>0</v>
      </c>
      <c r="BS73" s="697">
        <v>0</v>
      </c>
      <c r="BT73" s="698">
        <v>0</v>
      </c>
    </row>
    <row r="74" spans="2:73">
      <c r="B74" s="692" t="s">
        <v>208</v>
      </c>
      <c r="C74" s="692" t="s">
        <v>757</v>
      </c>
      <c r="D74" s="692" t="s">
        <v>22</v>
      </c>
      <c r="E74" s="692" t="s">
        <v>754</v>
      </c>
      <c r="F74" s="692" t="s">
        <v>772</v>
      </c>
      <c r="G74" s="692" t="s">
        <v>755</v>
      </c>
      <c r="H74" s="692">
        <v>2012</v>
      </c>
      <c r="I74" s="644" t="s">
        <v>569</v>
      </c>
      <c r="J74" s="644" t="s">
        <v>577</v>
      </c>
      <c r="K74" s="633"/>
      <c r="L74" s="696">
        <v>0</v>
      </c>
      <c r="M74" s="697">
        <v>0</v>
      </c>
      <c r="N74" s="697">
        <v>0</v>
      </c>
      <c r="O74" s="697">
        <v>0</v>
      </c>
      <c r="P74" s="697">
        <v>0</v>
      </c>
      <c r="Q74" s="697">
        <v>0</v>
      </c>
      <c r="R74" s="697">
        <v>0</v>
      </c>
      <c r="S74" s="697">
        <v>0</v>
      </c>
      <c r="T74" s="697">
        <v>0</v>
      </c>
      <c r="U74" s="697">
        <v>0</v>
      </c>
      <c r="V74" s="697">
        <v>0</v>
      </c>
      <c r="W74" s="697">
        <v>0</v>
      </c>
      <c r="X74" s="697">
        <v>0</v>
      </c>
      <c r="Y74" s="697">
        <v>0</v>
      </c>
      <c r="Z74" s="697">
        <v>0</v>
      </c>
      <c r="AA74" s="697">
        <v>0</v>
      </c>
      <c r="AB74" s="697">
        <v>0</v>
      </c>
      <c r="AC74" s="697">
        <v>0</v>
      </c>
      <c r="AD74" s="697">
        <v>0</v>
      </c>
      <c r="AE74" s="697">
        <v>0</v>
      </c>
      <c r="AF74" s="697">
        <v>0</v>
      </c>
      <c r="AG74" s="697">
        <v>0</v>
      </c>
      <c r="AH74" s="697">
        <v>0</v>
      </c>
      <c r="AI74" s="697">
        <v>0</v>
      </c>
      <c r="AJ74" s="697">
        <v>0</v>
      </c>
      <c r="AK74" s="697">
        <v>0</v>
      </c>
      <c r="AL74" s="697">
        <v>0</v>
      </c>
      <c r="AM74" s="697">
        <v>0</v>
      </c>
      <c r="AN74" s="697">
        <v>0</v>
      </c>
      <c r="AO74" s="698">
        <v>0</v>
      </c>
      <c r="AP74" s="633"/>
      <c r="AQ74" s="696">
        <v>0</v>
      </c>
      <c r="AR74" s="697">
        <v>0</v>
      </c>
      <c r="AS74" s="697">
        <v>0</v>
      </c>
      <c r="AT74" s="697">
        <v>0</v>
      </c>
      <c r="AU74" s="697">
        <v>0</v>
      </c>
      <c r="AV74" s="697">
        <v>0</v>
      </c>
      <c r="AW74" s="697">
        <v>0</v>
      </c>
      <c r="AX74" s="697">
        <v>0</v>
      </c>
      <c r="AY74" s="697">
        <v>0</v>
      </c>
      <c r="AZ74" s="697">
        <v>0</v>
      </c>
      <c r="BA74" s="697">
        <v>0</v>
      </c>
      <c r="BB74" s="697">
        <v>0</v>
      </c>
      <c r="BC74" s="697">
        <v>0</v>
      </c>
      <c r="BD74" s="697">
        <v>0</v>
      </c>
      <c r="BE74" s="697">
        <v>0</v>
      </c>
      <c r="BF74" s="697">
        <v>0</v>
      </c>
      <c r="BG74" s="697">
        <v>0</v>
      </c>
      <c r="BH74" s="697">
        <v>0</v>
      </c>
      <c r="BI74" s="697">
        <v>0</v>
      </c>
      <c r="BJ74" s="697">
        <v>0</v>
      </c>
      <c r="BK74" s="697">
        <v>0</v>
      </c>
      <c r="BL74" s="697">
        <v>0</v>
      </c>
      <c r="BM74" s="697">
        <v>0</v>
      </c>
      <c r="BN74" s="697">
        <v>0</v>
      </c>
      <c r="BO74" s="697">
        <v>0</v>
      </c>
      <c r="BP74" s="697">
        <v>0</v>
      </c>
      <c r="BQ74" s="697">
        <v>0</v>
      </c>
      <c r="BR74" s="697">
        <v>0</v>
      </c>
      <c r="BS74" s="697">
        <v>0</v>
      </c>
      <c r="BT74" s="698">
        <v>0</v>
      </c>
    </row>
    <row r="75" spans="2:73">
      <c r="B75" s="692" t="s">
        <v>208</v>
      </c>
      <c r="C75" s="692" t="s">
        <v>757</v>
      </c>
      <c r="D75" s="692" t="s">
        <v>22</v>
      </c>
      <c r="E75" s="692" t="s">
        <v>754</v>
      </c>
      <c r="F75" s="692" t="s">
        <v>772</v>
      </c>
      <c r="G75" s="692" t="s">
        <v>755</v>
      </c>
      <c r="H75" s="692">
        <v>2013</v>
      </c>
      <c r="I75" s="644" t="s">
        <v>569</v>
      </c>
      <c r="J75" s="644" t="s">
        <v>577</v>
      </c>
      <c r="K75" s="633"/>
      <c r="L75" s="696">
        <v>0</v>
      </c>
      <c r="M75" s="697">
        <v>0</v>
      </c>
      <c r="N75" s="697">
        <v>2.5740025740000001</v>
      </c>
      <c r="O75" s="697">
        <v>2.5740025740000001</v>
      </c>
      <c r="P75" s="697">
        <v>2.5740025740000001</v>
      </c>
      <c r="Q75" s="697">
        <v>2.5740025740000001</v>
      </c>
      <c r="R75" s="697">
        <v>2.5740025740000001</v>
      </c>
      <c r="S75" s="697">
        <v>2.4194201400000002</v>
      </c>
      <c r="T75" s="697">
        <v>2.4194201400000002</v>
      </c>
      <c r="U75" s="697">
        <v>2.4194201400000002</v>
      </c>
      <c r="V75" s="697">
        <v>2.4194201400000002</v>
      </c>
      <c r="W75" s="697">
        <v>1.2925519480000001</v>
      </c>
      <c r="X75" s="697">
        <v>0</v>
      </c>
      <c r="Y75" s="697">
        <v>0</v>
      </c>
      <c r="Z75" s="697">
        <v>0</v>
      </c>
      <c r="AA75" s="697">
        <v>0</v>
      </c>
      <c r="AB75" s="697">
        <v>0</v>
      </c>
      <c r="AC75" s="697">
        <v>0</v>
      </c>
      <c r="AD75" s="697">
        <v>0</v>
      </c>
      <c r="AE75" s="697">
        <v>0</v>
      </c>
      <c r="AF75" s="697">
        <v>0</v>
      </c>
      <c r="AG75" s="697">
        <v>0</v>
      </c>
      <c r="AH75" s="697">
        <v>0</v>
      </c>
      <c r="AI75" s="697">
        <v>0</v>
      </c>
      <c r="AJ75" s="697">
        <v>0</v>
      </c>
      <c r="AK75" s="697">
        <v>0</v>
      </c>
      <c r="AL75" s="697">
        <v>0</v>
      </c>
      <c r="AM75" s="697">
        <v>0</v>
      </c>
      <c r="AN75" s="697">
        <v>0</v>
      </c>
      <c r="AO75" s="698">
        <v>0</v>
      </c>
      <c r="AP75" s="633"/>
      <c r="AQ75" s="696">
        <v>0</v>
      </c>
      <c r="AR75" s="697">
        <v>0</v>
      </c>
      <c r="AS75" s="697">
        <v>16934.80256</v>
      </c>
      <c r="AT75" s="697">
        <v>16934.80256</v>
      </c>
      <c r="AU75" s="697">
        <v>16934.80256</v>
      </c>
      <c r="AV75" s="697">
        <v>16934.80256</v>
      </c>
      <c r="AW75" s="697">
        <v>16934.80256</v>
      </c>
      <c r="AX75" s="697">
        <v>15917.778329999999</v>
      </c>
      <c r="AY75" s="697">
        <v>15917.778329999999</v>
      </c>
      <c r="AZ75" s="697">
        <v>15917.778329999999</v>
      </c>
      <c r="BA75" s="697">
        <v>15917.778329999999</v>
      </c>
      <c r="BB75" s="697">
        <v>8503.9200290000008</v>
      </c>
      <c r="BC75" s="697">
        <v>0</v>
      </c>
      <c r="BD75" s="697">
        <v>0</v>
      </c>
      <c r="BE75" s="697">
        <v>0</v>
      </c>
      <c r="BF75" s="697">
        <v>0</v>
      </c>
      <c r="BG75" s="697">
        <v>0</v>
      </c>
      <c r="BH75" s="697">
        <v>0</v>
      </c>
      <c r="BI75" s="697">
        <v>0</v>
      </c>
      <c r="BJ75" s="697">
        <v>0</v>
      </c>
      <c r="BK75" s="697">
        <v>0</v>
      </c>
      <c r="BL75" s="697">
        <v>0</v>
      </c>
      <c r="BM75" s="697">
        <v>0</v>
      </c>
      <c r="BN75" s="697">
        <v>0</v>
      </c>
      <c r="BO75" s="697">
        <v>0</v>
      </c>
      <c r="BP75" s="697">
        <v>0</v>
      </c>
      <c r="BQ75" s="697">
        <v>0</v>
      </c>
      <c r="BR75" s="697">
        <v>0</v>
      </c>
      <c r="BS75" s="697">
        <v>0</v>
      </c>
      <c r="BT75" s="698">
        <v>0</v>
      </c>
    </row>
    <row r="76" spans="2:73">
      <c r="B76" s="692" t="s">
        <v>208</v>
      </c>
      <c r="C76" s="692" t="s">
        <v>757</v>
      </c>
      <c r="D76" s="692" t="s">
        <v>22</v>
      </c>
      <c r="E76" s="692" t="s">
        <v>754</v>
      </c>
      <c r="F76" s="692" t="s">
        <v>772</v>
      </c>
      <c r="G76" s="692" t="s">
        <v>755</v>
      </c>
      <c r="H76" s="692">
        <v>2014</v>
      </c>
      <c r="I76" s="644" t="s">
        <v>569</v>
      </c>
      <c r="J76" s="644" t="s">
        <v>584</v>
      </c>
      <c r="K76" s="633"/>
      <c r="L76" s="696">
        <v>0</v>
      </c>
      <c r="M76" s="697">
        <v>0</v>
      </c>
      <c r="N76" s="697">
        <v>0</v>
      </c>
      <c r="O76" s="697">
        <v>56.519007979999998</v>
      </c>
      <c r="P76" s="697">
        <v>56.519007979999998</v>
      </c>
      <c r="Q76" s="697">
        <v>56.519007979999998</v>
      </c>
      <c r="R76" s="697">
        <v>56.519007979999998</v>
      </c>
      <c r="S76" s="697">
        <v>56.519007979999998</v>
      </c>
      <c r="T76" s="697">
        <v>56.519007979999998</v>
      </c>
      <c r="U76" s="697">
        <v>56.448666209999999</v>
      </c>
      <c r="V76" s="697">
        <v>56.448666209999999</v>
      </c>
      <c r="W76" s="697">
        <v>53.410619560000001</v>
      </c>
      <c r="X76" s="697">
        <v>53.11261768</v>
      </c>
      <c r="Y76" s="697">
        <v>51.092878859999999</v>
      </c>
      <c r="Z76" s="697">
        <v>48.791838849999998</v>
      </c>
      <c r="AA76" s="697">
        <v>27.002928709999999</v>
      </c>
      <c r="AB76" s="697">
        <v>27.002928709999999</v>
      </c>
      <c r="AC76" s="697">
        <v>27.002928709999999</v>
      </c>
      <c r="AD76" s="697">
        <v>21.598646930000001</v>
      </c>
      <c r="AE76" s="697">
        <v>2.5268990589999998</v>
      </c>
      <c r="AF76" s="697">
        <v>2.5268990589999998</v>
      </c>
      <c r="AG76" s="697">
        <v>2.5268990589999998</v>
      </c>
      <c r="AH76" s="697">
        <v>2.5268990589999998</v>
      </c>
      <c r="AI76" s="697">
        <v>0</v>
      </c>
      <c r="AJ76" s="697">
        <v>0</v>
      </c>
      <c r="AK76" s="697">
        <v>0</v>
      </c>
      <c r="AL76" s="697">
        <v>0</v>
      </c>
      <c r="AM76" s="697">
        <v>0</v>
      </c>
      <c r="AN76" s="697">
        <v>0</v>
      </c>
      <c r="AO76" s="698">
        <v>0</v>
      </c>
      <c r="AP76" s="633"/>
      <c r="AQ76" s="696">
        <v>0</v>
      </c>
      <c r="AR76" s="697">
        <v>0</v>
      </c>
      <c r="AS76" s="697">
        <v>0</v>
      </c>
      <c r="AT76" s="697">
        <v>314416.90100000001</v>
      </c>
      <c r="AU76" s="697">
        <v>314416.90100000001</v>
      </c>
      <c r="AV76" s="697">
        <v>314416.90100000001</v>
      </c>
      <c r="AW76" s="697">
        <v>314416.90100000001</v>
      </c>
      <c r="AX76" s="697">
        <v>314416.90100000001</v>
      </c>
      <c r="AY76" s="697">
        <v>314416.90100000001</v>
      </c>
      <c r="AZ76" s="697">
        <v>310353.42489999998</v>
      </c>
      <c r="BA76" s="697">
        <v>310353.42489999998</v>
      </c>
      <c r="BB76" s="697">
        <v>286207.26760000002</v>
      </c>
      <c r="BC76" s="697">
        <v>262348.28769999999</v>
      </c>
      <c r="BD76" s="697">
        <v>227986.0324</v>
      </c>
      <c r="BE76" s="697">
        <v>204665.2372</v>
      </c>
      <c r="BF76" s="697">
        <v>63522.154670000004</v>
      </c>
      <c r="BG76" s="697">
        <v>63522.154670000004</v>
      </c>
      <c r="BH76" s="697">
        <v>63522.154670000004</v>
      </c>
      <c r="BI76" s="697">
        <v>50415.539299999997</v>
      </c>
      <c r="BJ76" s="697">
        <v>2945.5017590000002</v>
      </c>
      <c r="BK76" s="697">
        <v>2945.5017590000002</v>
      </c>
      <c r="BL76" s="697">
        <v>2945.5017590000002</v>
      </c>
      <c r="BM76" s="697">
        <v>2945.5017590000002</v>
      </c>
      <c r="BN76" s="697">
        <v>0</v>
      </c>
      <c r="BO76" s="697">
        <v>0</v>
      </c>
      <c r="BP76" s="697">
        <v>0</v>
      </c>
      <c r="BQ76" s="697">
        <v>0</v>
      </c>
      <c r="BR76" s="697">
        <v>0</v>
      </c>
      <c r="BS76" s="697">
        <v>0</v>
      </c>
      <c r="BT76" s="698">
        <v>0</v>
      </c>
    </row>
    <row r="77" spans="2:73">
      <c r="B77" s="692" t="s">
        <v>208</v>
      </c>
      <c r="C77" s="692" t="s">
        <v>753</v>
      </c>
      <c r="D77" s="692" t="s">
        <v>2</v>
      </c>
      <c r="E77" s="692" t="s">
        <v>754</v>
      </c>
      <c r="F77" s="692" t="s">
        <v>29</v>
      </c>
      <c r="G77" s="692" t="s">
        <v>755</v>
      </c>
      <c r="H77" s="692">
        <v>2014</v>
      </c>
      <c r="I77" s="644" t="s">
        <v>569</v>
      </c>
      <c r="J77" s="644" t="s">
        <v>584</v>
      </c>
      <c r="K77" s="633"/>
      <c r="L77" s="696">
        <v>0</v>
      </c>
      <c r="M77" s="697">
        <v>0</v>
      </c>
      <c r="N77" s="697">
        <v>0</v>
      </c>
      <c r="O77" s="697">
        <v>2.0719409899999999</v>
      </c>
      <c r="P77" s="697">
        <v>2.0719409899999999</v>
      </c>
      <c r="Q77" s="697">
        <v>2.0719409899999999</v>
      </c>
      <c r="R77" s="697">
        <v>2.0719409899999999</v>
      </c>
      <c r="S77" s="697">
        <v>0</v>
      </c>
      <c r="T77" s="697">
        <v>0</v>
      </c>
      <c r="U77" s="697">
        <v>0</v>
      </c>
      <c r="V77" s="697">
        <v>0</v>
      </c>
      <c r="W77" s="697">
        <v>0</v>
      </c>
      <c r="X77" s="697">
        <v>0</v>
      </c>
      <c r="Y77" s="697">
        <v>0</v>
      </c>
      <c r="Z77" s="697">
        <v>0</v>
      </c>
      <c r="AA77" s="697">
        <v>0</v>
      </c>
      <c r="AB77" s="697">
        <v>0</v>
      </c>
      <c r="AC77" s="697">
        <v>0</v>
      </c>
      <c r="AD77" s="697">
        <v>0</v>
      </c>
      <c r="AE77" s="697">
        <v>0</v>
      </c>
      <c r="AF77" s="697">
        <v>0</v>
      </c>
      <c r="AG77" s="697">
        <v>0</v>
      </c>
      <c r="AH77" s="697">
        <v>0</v>
      </c>
      <c r="AI77" s="697">
        <v>0</v>
      </c>
      <c r="AJ77" s="697">
        <v>0</v>
      </c>
      <c r="AK77" s="697">
        <v>0</v>
      </c>
      <c r="AL77" s="697">
        <v>0</v>
      </c>
      <c r="AM77" s="697">
        <v>0</v>
      </c>
      <c r="AN77" s="697">
        <v>0</v>
      </c>
      <c r="AO77" s="698">
        <v>0</v>
      </c>
      <c r="AP77" s="633"/>
      <c r="AQ77" s="696">
        <v>0</v>
      </c>
      <c r="AR77" s="697">
        <v>0</v>
      </c>
      <c r="AS77" s="697">
        <v>0</v>
      </c>
      <c r="AT77" s="697">
        <v>3694.39878</v>
      </c>
      <c r="AU77" s="697">
        <v>3694.39878</v>
      </c>
      <c r="AV77" s="697">
        <v>3694.39878</v>
      </c>
      <c r="AW77" s="697">
        <v>3694.39878</v>
      </c>
      <c r="AX77" s="697">
        <v>0</v>
      </c>
      <c r="AY77" s="697">
        <v>0</v>
      </c>
      <c r="AZ77" s="697">
        <v>0</v>
      </c>
      <c r="BA77" s="697">
        <v>0</v>
      </c>
      <c r="BB77" s="697">
        <v>0</v>
      </c>
      <c r="BC77" s="697">
        <v>0</v>
      </c>
      <c r="BD77" s="697">
        <v>0</v>
      </c>
      <c r="BE77" s="697">
        <v>0</v>
      </c>
      <c r="BF77" s="697">
        <v>0</v>
      </c>
      <c r="BG77" s="697">
        <v>0</v>
      </c>
      <c r="BH77" s="697">
        <v>0</v>
      </c>
      <c r="BI77" s="697">
        <v>0</v>
      </c>
      <c r="BJ77" s="697">
        <v>0</v>
      </c>
      <c r="BK77" s="697">
        <v>0</v>
      </c>
      <c r="BL77" s="697">
        <v>0</v>
      </c>
      <c r="BM77" s="697">
        <v>0</v>
      </c>
      <c r="BN77" s="697">
        <v>0</v>
      </c>
      <c r="BO77" s="697">
        <v>0</v>
      </c>
      <c r="BP77" s="697">
        <v>0</v>
      </c>
      <c r="BQ77" s="697">
        <v>0</v>
      </c>
      <c r="BR77" s="697">
        <v>0</v>
      </c>
      <c r="BS77" s="697">
        <v>0</v>
      </c>
      <c r="BT77" s="698">
        <v>0</v>
      </c>
    </row>
    <row r="78" spans="2:73">
      <c r="B78" s="692" t="s">
        <v>208</v>
      </c>
      <c r="C78" s="692" t="s">
        <v>753</v>
      </c>
      <c r="D78" s="692" t="s">
        <v>1</v>
      </c>
      <c r="E78" s="692" t="s">
        <v>754</v>
      </c>
      <c r="F78" s="692" t="s">
        <v>29</v>
      </c>
      <c r="G78" s="692" t="s">
        <v>755</v>
      </c>
      <c r="H78" s="692">
        <v>2014</v>
      </c>
      <c r="I78" s="644" t="s">
        <v>569</v>
      </c>
      <c r="J78" s="644" t="s">
        <v>584</v>
      </c>
      <c r="K78" s="633"/>
      <c r="L78" s="696">
        <v>0</v>
      </c>
      <c r="M78" s="697">
        <v>0</v>
      </c>
      <c r="N78" s="697">
        <v>0</v>
      </c>
      <c r="O78" s="697">
        <v>0.23350859500000001</v>
      </c>
      <c r="P78" s="697">
        <v>0.23350859500000001</v>
      </c>
      <c r="Q78" s="697">
        <v>0.23350859500000001</v>
      </c>
      <c r="R78" s="697">
        <v>0</v>
      </c>
      <c r="S78" s="697">
        <v>0</v>
      </c>
      <c r="T78" s="697">
        <v>0</v>
      </c>
      <c r="U78" s="697">
        <v>0</v>
      </c>
      <c r="V78" s="697">
        <v>0</v>
      </c>
      <c r="W78" s="697">
        <v>0</v>
      </c>
      <c r="X78" s="697">
        <v>0</v>
      </c>
      <c r="Y78" s="697">
        <v>0</v>
      </c>
      <c r="Z78" s="697">
        <v>0</v>
      </c>
      <c r="AA78" s="697">
        <v>0</v>
      </c>
      <c r="AB78" s="697">
        <v>0</v>
      </c>
      <c r="AC78" s="697">
        <v>0</v>
      </c>
      <c r="AD78" s="697">
        <v>0</v>
      </c>
      <c r="AE78" s="697">
        <v>0</v>
      </c>
      <c r="AF78" s="697">
        <v>0</v>
      </c>
      <c r="AG78" s="697">
        <v>0</v>
      </c>
      <c r="AH78" s="697">
        <v>0</v>
      </c>
      <c r="AI78" s="697">
        <v>0</v>
      </c>
      <c r="AJ78" s="697">
        <v>0</v>
      </c>
      <c r="AK78" s="697">
        <v>0</v>
      </c>
      <c r="AL78" s="697">
        <v>0</v>
      </c>
      <c r="AM78" s="697">
        <v>0</v>
      </c>
      <c r="AN78" s="697">
        <v>0</v>
      </c>
      <c r="AO78" s="698">
        <v>0</v>
      </c>
      <c r="AP78" s="633"/>
      <c r="AQ78" s="696">
        <v>0</v>
      </c>
      <c r="AR78" s="697">
        <v>0</v>
      </c>
      <c r="AS78" s="697">
        <v>0</v>
      </c>
      <c r="AT78" s="697">
        <v>208.81609320000001</v>
      </c>
      <c r="AU78" s="697">
        <v>208.81609320000001</v>
      </c>
      <c r="AV78" s="697">
        <v>208.81609320000001</v>
      </c>
      <c r="AW78" s="697">
        <v>0</v>
      </c>
      <c r="AX78" s="697">
        <v>0</v>
      </c>
      <c r="AY78" s="697">
        <v>0</v>
      </c>
      <c r="AZ78" s="697">
        <v>0</v>
      </c>
      <c r="BA78" s="697">
        <v>0</v>
      </c>
      <c r="BB78" s="697">
        <v>0</v>
      </c>
      <c r="BC78" s="697">
        <v>0</v>
      </c>
      <c r="BD78" s="697">
        <v>0</v>
      </c>
      <c r="BE78" s="697">
        <v>0</v>
      </c>
      <c r="BF78" s="697">
        <v>0</v>
      </c>
      <c r="BG78" s="697">
        <v>0</v>
      </c>
      <c r="BH78" s="697">
        <v>0</v>
      </c>
      <c r="BI78" s="697">
        <v>0</v>
      </c>
      <c r="BJ78" s="697">
        <v>0</v>
      </c>
      <c r="BK78" s="697">
        <v>0</v>
      </c>
      <c r="BL78" s="697">
        <v>0</v>
      </c>
      <c r="BM78" s="697">
        <v>0</v>
      </c>
      <c r="BN78" s="697">
        <v>0</v>
      </c>
      <c r="BO78" s="697">
        <v>0</v>
      </c>
      <c r="BP78" s="697">
        <v>0</v>
      </c>
      <c r="BQ78" s="697">
        <v>0</v>
      </c>
      <c r="BR78" s="697">
        <v>0</v>
      </c>
      <c r="BS78" s="697">
        <v>0</v>
      </c>
      <c r="BT78" s="698">
        <v>0</v>
      </c>
    </row>
    <row r="79" spans="2:73" ht="15.75">
      <c r="B79" s="692" t="s">
        <v>208</v>
      </c>
      <c r="C79" s="692" t="s">
        <v>753</v>
      </c>
      <c r="D79" s="692" t="s">
        <v>1</v>
      </c>
      <c r="E79" s="692" t="s">
        <v>754</v>
      </c>
      <c r="F79" s="692" t="s">
        <v>29</v>
      </c>
      <c r="G79" s="692" t="s">
        <v>755</v>
      </c>
      <c r="H79" s="692">
        <v>2014</v>
      </c>
      <c r="I79" s="644" t="s">
        <v>569</v>
      </c>
      <c r="J79" s="644" t="s">
        <v>584</v>
      </c>
      <c r="K79" s="633"/>
      <c r="L79" s="696">
        <v>0</v>
      </c>
      <c r="M79" s="697">
        <v>0</v>
      </c>
      <c r="N79" s="697">
        <v>0</v>
      </c>
      <c r="O79" s="697">
        <v>0.17698983400000001</v>
      </c>
      <c r="P79" s="697">
        <v>0.17698983400000001</v>
      </c>
      <c r="Q79" s="697">
        <v>0.17698983400000001</v>
      </c>
      <c r="R79" s="697">
        <v>0.17698983400000001</v>
      </c>
      <c r="S79" s="697">
        <v>0</v>
      </c>
      <c r="T79" s="697">
        <v>0</v>
      </c>
      <c r="U79" s="697">
        <v>0</v>
      </c>
      <c r="V79" s="697">
        <v>0</v>
      </c>
      <c r="W79" s="697">
        <v>0</v>
      </c>
      <c r="X79" s="697">
        <v>0</v>
      </c>
      <c r="Y79" s="697">
        <v>0</v>
      </c>
      <c r="Z79" s="697">
        <v>0</v>
      </c>
      <c r="AA79" s="697">
        <v>0</v>
      </c>
      <c r="AB79" s="697">
        <v>0</v>
      </c>
      <c r="AC79" s="697">
        <v>0</v>
      </c>
      <c r="AD79" s="697">
        <v>0</v>
      </c>
      <c r="AE79" s="697">
        <v>0</v>
      </c>
      <c r="AF79" s="697">
        <v>0</v>
      </c>
      <c r="AG79" s="697">
        <v>0</v>
      </c>
      <c r="AH79" s="697">
        <v>0</v>
      </c>
      <c r="AI79" s="697">
        <v>0</v>
      </c>
      <c r="AJ79" s="697">
        <v>0</v>
      </c>
      <c r="AK79" s="697">
        <v>0</v>
      </c>
      <c r="AL79" s="697">
        <v>0</v>
      </c>
      <c r="AM79" s="697">
        <v>0</v>
      </c>
      <c r="AN79" s="697">
        <v>0</v>
      </c>
      <c r="AO79" s="698">
        <v>0</v>
      </c>
      <c r="AP79" s="633"/>
      <c r="AQ79" s="696">
        <v>0</v>
      </c>
      <c r="AR79" s="697">
        <v>0</v>
      </c>
      <c r="AS79" s="697">
        <v>0</v>
      </c>
      <c r="AT79" s="697">
        <v>315.58380820000002</v>
      </c>
      <c r="AU79" s="697">
        <v>315.58380820000002</v>
      </c>
      <c r="AV79" s="697">
        <v>315.58380820000002</v>
      </c>
      <c r="AW79" s="697">
        <v>315.58380820000002</v>
      </c>
      <c r="AX79" s="697">
        <v>0</v>
      </c>
      <c r="AY79" s="697">
        <v>0</v>
      </c>
      <c r="AZ79" s="697">
        <v>0</v>
      </c>
      <c r="BA79" s="697">
        <v>0</v>
      </c>
      <c r="BB79" s="697">
        <v>0</v>
      </c>
      <c r="BC79" s="697">
        <v>0</v>
      </c>
      <c r="BD79" s="697">
        <v>0</v>
      </c>
      <c r="BE79" s="697">
        <v>0</v>
      </c>
      <c r="BF79" s="697">
        <v>0</v>
      </c>
      <c r="BG79" s="697">
        <v>0</v>
      </c>
      <c r="BH79" s="697">
        <v>0</v>
      </c>
      <c r="BI79" s="697">
        <v>0</v>
      </c>
      <c r="BJ79" s="697">
        <v>0</v>
      </c>
      <c r="BK79" s="697">
        <v>0</v>
      </c>
      <c r="BL79" s="697">
        <v>0</v>
      </c>
      <c r="BM79" s="697">
        <v>0</v>
      </c>
      <c r="BN79" s="697">
        <v>0</v>
      </c>
      <c r="BO79" s="697">
        <v>0</v>
      </c>
      <c r="BP79" s="697">
        <v>0</v>
      </c>
      <c r="BQ79" s="697">
        <v>0</v>
      </c>
      <c r="BR79" s="697">
        <v>0</v>
      </c>
      <c r="BS79" s="697">
        <v>0</v>
      </c>
      <c r="BT79" s="698">
        <v>0</v>
      </c>
      <c r="BU79" s="163"/>
    </row>
    <row r="80" spans="2:73" ht="15.75">
      <c r="B80" s="692" t="s">
        <v>208</v>
      </c>
      <c r="C80" s="692" t="s">
        <v>753</v>
      </c>
      <c r="D80" s="692" t="s">
        <v>1</v>
      </c>
      <c r="E80" s="692" t="s">
        <v>754</v>
      </c>
      <c r="F80" s="692" t="s">
        <v>29</v>
      </c>
      <c r="G80" s="692" t="s">
        <v>755</v>
      </c>
      <c r="H80" s="692">
        <v>2014</v>
      </c>
      <c r="I80" s="644" t="s">
        <v>569</v>
      </c>
      <c r="J80" s="644" t="s">
        <v>584</v>
      </c>
      <c r="K80" s="633"/>
      <c r="L80" s="696">
        <v>0</v>
      </c>
      <c r="M80" s="697">
        <v>0</v>
      </c>
      <c r="N80" s="697">
        <v>0</v>
      </c>
      <c r="O80" s="697">
        <v>0.55773381341334616</v>
      </c>
      <c r="P80" s="697">
        <v>0.55773381341334616</v>
      </c>
      <c r="Q80" s="697">
        <v>0.55773381341334616</v>
      </c>
      <c r="R80" s="697">
        <v>0.55773381341334616</v>
      </c>
      <c r="S80" s="697">
        <v>0</v>
      </c>
      <c r="T80" s="697">
        <v>0</v>
      </c>
      <c r="U80" s="697">
        <v>0</v>
      </c>
      <c r="V80" s="697">
        <v>0</v>
      </c>
      <c r="W80" s="697">
        <v>0</v>
      </c>
      <c r="X80" s="697">
        <v>0</v>
      </c>
      <c r="Y80" s="697">
        <v>0</v>
      </c>
      <c r="Z80" s="697">
        <v>0</v>
      </c>
      <c r="AA80" s="697">
        <v>0</v>
      </c>
      <c r="AB80" s="697">
        <v>0</v>
      </c>
      <c r="AC80" s="697">
        <v>0</v>
      </c>
      <c r="AD80" s="697">
        <v>0</v>
      </c>
      <c r="AE80" s="697">
        <v>0</v>
      </c>
      <c r="AF80" s="697">
        <v>0</v>
      </c>
      <c r="AG80" s="697">
        <v>0</v>
      </c>
      <c r="AH80" s="697">
        <v>0</v>
      </c>
      <c r="AI80" s="697">
        <v>0</v>
      </c>
      <c r="AJ80" s="697">
        <v>0</v>
      </c>
      <c r="AK80" s="697">
        <v>0</v>
      </c>
      <c r="AL80" s="697">
        <v>0</v>
      </c>
      <c r="AM80" s="697">
        <v>0</v>
      </c>
      <c r="AN80" s="697">
        <v>0</v>
      </c>
      <c r="AO80" s="698">
        <v>0</v>
      </c>
      <c r="AP80" s="633"/>
      <c r="AQ80" s="696">
        <v>0</v>
      </c>
      <c r="AR80" s="697">
        <v>0</v>
      </c>
      <c r="AS80" s="697">
        <v>0</v>
      </c>
      <c r="AT80" s="697">
        <v>4038.3099172697453</v>
      </c>
      <c r="AU80" s="697">
        <v>4038.3099172697453</v>
      </c>
      <c r="AV80" s="697">
        <v>4038.3099172697453</v>
      </c>
      <c r="AW80" s="697">
        <v>4038.3099172697453</v>
      </c>
      <c r="AX80" s="697">
        <v>0</v>
      </c>
      <c r="AY80" s="697">
        <v>0</v>
      </c>
      <c r="AZ80" s="697">
        <v>0</v>
      </c>
      <c r="BA80" s="697">
        <v>0</v>
      </c>
      <c r="BB80" s="697">
        <v>0</v>
      </c>
      <c r="BC80" s="697">
        <v>0</v>
      </c>
      <c r="BD80" s="697">
        <v>0</v>
      </c>
      <c r="BE80" s="697">
        <v>0</v>
      </c>
      <c r="BF80" s="697">
        <v>0</v>
      </c>
      <c r="BG80" s="697">
        <v>0</v>
      </c>
      <c r="BH80" s="697">
        <v>0</v>
      </c>
      <c r="BI80" s="697">
        <v>0</v>
      </c>
      <c r="BJ80" s="697">
        <v>0</v>
      </c>
      <c r="BK80" s="697">
        <v>0</v>
      </c>
      <c r="BL80" s="697">
        <v>0</v>
      </c>
      <c r="BM80" s="697">
        <v>0</v>
      </c>
      <c r="BN80" s="697">
        <v>0</v>
      </c>
      <c r="BO80" s="697">
        <v>0</v>
      </c>
      <c r="BP80" s="697">
        <v>0</v>
      </c>
      <c r="BQ80" s="697">
        <v>0</v>
      </c>
      <c r="BR80" s="697">
        <v>0</v>
      </c>
      <c r="BS80" s="697">
        <v>0</v>
      </c>
      <c r="BT80" s="698">
        <v>0</v>
      </c>
      <c r="BU80" s="163"/>
    </row>
    <row r="81" spans="2:73">
      <c r="B81" s="692" t="s">
        <v>208</v>
      </c>
      <c r="C81" s="692" t="s">
        <v>753</v>
      </c>
      <c r="D81" s="692" t="s">
        <v>1</v>
      </c>
      <c r="E81" s="692" t="s">
        <v>754</v>
      </c>
      <c r="F81" s="692" t="s">
        <v>29</v>
      </c>
      <c r="G81" s="692" t="s">
        <v>755</v>
      </c>
      <c r="H81" s="692">
        <v>2014</v>
      </c>
      <c r="I81" s="644" t="s">
        <v>569</v>
      </c>
      <c r="J81" s="644" t="s">
        <v>584</v>
      </c>
      <c r="K81" s="633"/>
      <c r="L81" s="696">
        <v>0</v>
      </c>
      <c r="M81" s="697">
        <v>0</v>
      </c>
      <c r="N81" s="697">
        <v>0</v>
      </c>
      <c r="O81" s="697">
        <v>1.2011981729057852</v>
      </c>
      <c r="P81" s="697">
        <v>1.2011981729057852</v>
      </c>
      <c r="Q81" s="697">
        <v>1.2011981729057852</v>
      </c>
      <c r="R81" s="697">
        <v>1.2011981729057852</v>
      </c>
      <c r="S81" s="697">
        <v>1.2011981729057852</v>
      </c>
      <c r="T81" s="697">
        <v>0</v>
      </c>
      <c r="U81" s="697">
        <v>0</v>
      </c>
      <c r="V81" s="697">
        <v>0</v>
      </c>
      <c r="W81" s="697">
        <v>0</v>
      </c>
      <c r="X81" s="697">
        <v>0</v>
      </c>
      <c r="Y81" s="697">
        <v>0</v>
      </c>
      <c r="Z81" s="697">
        <v>0</v>
      </c>
      <c r="AA81" s="697">
        <v>0</v>
      </c>
      <c r="AB81" s="697">
        <v>0</v>
      </c>
      <c r="AC81" s="697">
        <v>0</v>
      </c>
      <c r="AD81" s="697">
        <v>0</v>
      </c>
      <c r="AE81" s="697">
        <v>0</v>
      </c>
      <c r="AF81" s="697">
        <v>0</v>
      </c>
      <c r="AG81" s="697">
        <v>0</v>
      </c>
      <c r="AH81" s="697">
        <v>0</v>
      </c>
      <c r="AI81" s="697">
        <v>0</v>
      </c>
      <c r="AJ81" s="697">
        <v>0</v>
      </c>
      <c r="AK81" s="697">
        <v>0</v>
      </c>
      <c r="AL81" s="697">
        <v>0</v>
      </c>
      <c r="AM81" s="697">
        <v>0</v>
      </c>
      <c r="AN81" s="697">
        <v>0</v>
      </c>
      <c r="AO81" s="698">
        <v>0</v>
      </c>
      <c r="AP81" s="633"/>
      <c r="AQ81" s="696">
        <v>0</v>
      </c>
      <c r="AR81" s="697">
        <v>0</v>
      </c>
      <c r="AS81" s="697">
        <v>0</v>
      </c>
      <c r="AT81" s="697">
        <v>8173.4093079970035</v>
      </c>
      <c r="AU81" s="697">
        <v>8173.4093079970035</v>
      </c>
      <c r="AV81" s="697">
        <v>8173.4093079970035</v>
      </c>
      <c r="AW81" s="697">
        <v>8173.4093079970035</v>
      </c>
      <c r="AX81" s="697">
        <v>8173.4093079970035</v>
      </c>
      <c r="AY81" s="697">
        <v>0</v>
      </c>
      <c r="AZ81" s="697">
        <v>0</v>
      </c>
      <c r="BA81" s="697">
        <v>0</v>
      </c>
      <c r="BB81" s="697">
        <v>0</v>
      </c>
      <c r="BC81" s="697">
        <v>0</v>
      </c>
      <c r="BD81" s="697">
        <v>0</v>
      </c>
      <c r="BE81" s="697">
        <v>0</v>
      </c>
      <c r="BF81" s="697">
        <v>0</v>
      </c>
      <c r="BG81" s="697">
        <v>0</v>
      </c>
      <c r="BH81" s="697">
        <v>0</v>
      </c>
      <c r="BI81" s="697">
        <v>0</v>
      </c>
      <c r="BJ81" s="697">
        <v>0</v>
      </c>
      <c r="BK81" s="697">
        <v>0</v>
      </c>
      <c r="BL81" s="697">
        <v>0</v>
      </c>
      <c r="BM81" s="697">
        <v>0</v>
      </c>
      <c r="BN81" s="697">
        <v>0</v>
      </c>
      <c r="BO81" s="697">
        <v>0</v>
      </c>
      <c r="BP81" s="697">
        <v>0</v>
      </c>
      <c r="BQ81" s="697">
        <v>0</v>
      </c>
      <c r="BR81" s="697">
        <v>0</v>
      </c>
      <c r="BS81" s="697">
        <v>0</v>
      </c>
      <c r="BT81" s="698">
        <v>0</v>
      </c>
    </row>
    <row r="82" spans="2:73" ht="15.75">
      <c r="B82" s="692" t="s">
        <v>208</v>
      </c>
      <c r="C82" s="692" t="s">
        <v>753</v>
      </c>
      <c r="D82" s="692" t="s">
        <v>5</v>
      </c>
      <c r="E82" s="692" t="s">
        <v>754</v>
      </c>
      <c r="F82" s="692" t="s">
        <v>29</v>
      </c>
      <c r="G82" s="692" t="s">
        <v>755</v>
      </c>
      <c r="H82" s="692">
        <v>2014</v>
      </c>
      <c r="I82" s="644" t="s">
        <v>569</v>
      </c>
      <c r="J82" s="644" t="s">
        <v>584</v>
      </c>
      <c r="K82" s="633"/>
      <c r="L82" s="696">
        <v>0</v>
      </c>
      <c r="M82" s="697">
        <v>0</v>
      </c>
      <c r="N82" s="697">
        <v>0</v>
      </c>
      <c r="O82" s="697">
        <v>18.332490790000001</v>
      </c>
      <c r="P82" s="697">
        <v>16.00227482</v>
      </c>
      <c r="Q82" s="697">
        <v>14.787895280000001</v>
      </c>
      <c r="R82" s="697">
        <v>14.787895280000001</v>
      </c>
      <c r="S82" s="697">
        <v>14.787895280000001</v>
      </c>
      <c r="T82" s="697">
        <v>14.787895280000001</v>
      </c>
      <c r="U82" s="697">
        <v>14.787895280000001</v>
      </c>
      <c r="V82" s="697">
        <v>14.77683541</v>
      </c>
      <c r="W82" s="697">
        <v>14.77683541</v>
      </c>
      <c r="X82" s="697">
        <v>13.795203190000001</v>
      </c>
      <c r="Y82" s="697">
        <v>12.55448209</v>
      </c>
      <c r="Z82" s="697">
        <v>10.6348039</v>
      </c>
      <c r="AA82" s="697">
        <v>10.6348039</v>
      </c>
      <c r="AB82" s="697">
        <v>10.583629439999999</v>
      </c>
      <c r="AC82" s="697">
        <v>10.583629439999999</v>
      </c>
      <c r="AD82" s="697">
        <v>10.562011650000001</v>
      </c>
      <c r="AE82" s="697">
        <v>8.5862215630000005</v>
      </c>
      <c r="AF82" s="697">
        <v>8.5862215630000005</v>
      </c>
      <c r="AG82" s="697">
        <v>8.5862215630000005</v>
      </c>
      <c r="AH82" s="697">
        <v>8.5862215630000005</v>
      </c>
      <c r="AI82" s="697">
        <v>0</v>
      </c>
      <c r="AJ82" s="697">
        <v>0</v>
      </c>
      <c r="AK82" s="697">
        <v>0</v>
      </c>
      <c r="AL82" s="697">
        <v>0</v>
      </c>
      <c r="AM82" s="697">
        <v>0</v>
      </c>
      <c r="AN82" s="697">
        <v>0</v>
      </c>
      <c r="AO82" s="698">
        <v>0</v>
      </c>
      <c r="AP82" s="633"/>
      <c r="AQ82" s="696">
        <v>0</v>
      </c>
      <c r="AR82" s="697">
        <v>0</v>
      </c>
      <c r="AS82" s="697">
        <v>0</v>
      </c>
      <c r="AT82" s="697">
        <v>280119.30940000003</v>
      </c>
      <c r="AU82" s="697">
        <v>243000.54190000001</v>
      </c>
      <c r="AV82" s="697">
        <v>223656.29550000001</v>
      </c>
      <c r="AW82" s="697">
        <v>223656.29550000001</v>
      </c>
      <c r="AX82" s="697">
        <v>223656.29550000001</v>
      </c>
      <c r="AY82" s="697">
        <v>223656.29550000001</v>
      </c>
      <c r="AZ82" s="697">
        <v>223656.29550000001</v>
      </c>
      <c r="BA82" s="697">
        <v>223559.41099999999</v>
      </c>
      <c r="BB82" s="697">
        <v>223559.41099999999</v>
      </c>
      <c r="BC82" s="697">
        <v>207922.67249999999</v>
      </c>
      <c r="BD82" s="697">
        <v>202140.43299999999</v>
      </c>
      <c r="BE82" s="697">
        <v>170931.64019999999</v>
      </c>
      <c r="BF82" s="697">
        <v>170931.64019999999</v>
      </c>
      <c r="BG82" s="697">
        <v>168483.91390000001</v>
      </c>
      <c r="BH82" s="697">
        <v>168483.91390000001</v>
      </c>
      <c r="BI82" s="697">
        <v>168245.7163</v>
      </c>
      <c r="BJ82" s="697">
        <v>136772.7139</v>
      </c>
      <c r="BK82" s="697">
        <v>136772.7139</v>
      </c>
      <c r="BL82" s="697">
        <v>136772.7139</v>
      </c>
      <c r="BM82" s="697">
        <v>136772.7139</v>
      </c>
      <c r="BN82" s="697">
        <v>0</v>
      </c>
      <c r="BO82" s="697">
        <v>0</v>
      </c>
      <c r="BP82" s="697">
        <v>0</v>
      </c>
      <c r="BQ82" s="697">
        <v>0</v>
      </c>
      <c r="BR82" s="697">
        <v>0</v>
      </c>
      <c r="BS82" s="697">
        <v>0</v>
      </c>
      <c r="BT82" s="698">
        <v>0</v>
      </c>
      <c r="BU82" s="163"/>
    </row>
    <row r="83" spans="2:73" ht="15.75">
      <c r="B83" s="692" t="s">
        <v>208</v>
      </c>
      <c r="C83" s="692" t="s">
        <v>753</v>
      </c>
      <c r="D83" s="692" t="s">
        <v>4</v>
      </c>
      <c r="E83" s="692" t="s">
        <v>754</v>
      </c>
      <c r="F83" s="692" t="s">
        <v>29</v>
      </c>
      <c r="G83" s="692" t="s">
        <v>755</v>
      </c>
      <c r="H83" s="692">
        <v>2013</v>
      </c>
      <c r="I83" s="644" t="s">
        <v>569</v>
      </c>
      <c r="J83" s="644" t="s">
        <v>577</v>
      </c>
      <c r="K83" s="633"/>
      <c r="L83" s="696">
        <v>0</v>
      </c>
      <c r="M83" s="697">
        <v>0</v>
      </c>
      <c r="N83" s="697">
        <v>4.0000000000000001E-3</v>
      </c>
      <c r="O83" s="697">
        <v>4.0000000000000001E-3</v>
      </c>
      <c r="P83" s="697">
        <v>4.0000000000000001E-3</v>
      </c>
      <c r="Q83" s="697">
        <v>3.0000000000000001E-3</v>
      </c>
      <c r="R83" s="697">
        <v>3.0000000000000001E-3</v>
      </c>
      <c r="S83" s="697">
        <v>3.0000000000000001E-3</v>
      </c>
      <c r="T83" s="697">
        <v>3.0000000000000001E-3</v>
      </c>
      <c r="U83" s="697">
        <v>3.0000000000000001E-3</v>
      </c>
      <c r="V83" s="697">
        <v>3.0000000000000001E-3</v>
      </c>
      <c r="W83" s="697">
        <v>3.0000000000000001E-3</v>
      </c>
      <c r="X83" s="697">
        <v>2E-3</v>
      </c>
      <c r="Y83" s="697">
        <v>2E-3</v>
      </c>
      <c r="Z83" s="697">
        <v>2E-3</v>
      </c>
      <c r="AA83" s="697">
        <v>2E-3</v>
      </c>
      <c r="AB83" s="697">
        <v>2E-3</v>
      </c>
      <c r="AC83" s="697">
        <v>2E-3</v>
      </c>
      <c r="AD83" s="697">
        <v>1E-3</v>
      </c>
      <c r="AE83" s="697">
        <v>1E-3</v>
      </c>
      <c r="AF83" s="697">
        <v>1E-3</v>
      </c>
      <c r="AG83" s="697">
        <v>1E-3</v>
      </c>
      <c r="AH83" s="697">
        <v>0</v>
      </c>
      <c r="AI83" s="697">
        <v>0</v>
      </c>
      <c r="AJ83" s="697">
        <v>0</v>
      </c>
      <c r="AK83" s="697">
        <v>0</v>
      </c>
      <c r="AL83" s="697">
        <v>0</v>
      </c>
      <c r="AM83" s="697">
        <v>0</v>
      </c>
      <c r="AN83" s="697">
        <v>0</v>
      </c>
      <c r="AO83" s="698">
        <v>0</v>
      </c>
      <c r="AP83" s="633"/>
      <c r="AQ83" s="696">
        <v>0</v>
      </c>
      <c r="AR83" s="697">
        <v>0</v>
      </c>
      <c r="AS83" s="697">
        <v>54</v>
      </c>
      <c r="AT83" s="697">
        <v>54</v>
      </c>
      <c r="AU83" s="697">
        <v>51</v>
      </c>
      <c r="AV83" s="697">
        <v>44</v>
      </c>
      <c r="AW83" s="697">
        <v>44</v>
      </c>
      <c r="AX83" s="697">
        <v>44</v>
      </c>
      <c r="AY83" s="697">
        <v>44</v>
      </c>
      <c r="AZ83" s="697">
        <v>44</v>
      </c>
      <c r="BA83" s="697">
        <v>37</v>
      </c>
      <c r="BB83" s="697">
        <v>37</v>
      </c>
      <c r="BC83" s="697">
        <v>35</v>
      </c>
      <c r="BD83" s="697">
        <v>35</v>
      </c>
      <c r="BE83" s="697">
        <v>35</v>
      </c>
      <c r="BF83" s="697">
        <v>35</v>
      </c>
      <c r="BG83" s="697">
        <v>35</v>
      </c>
      <c r="BH83" s="697">
        <v>35</v>
      </c>
      <c r="BI83" s="697">
        <v>19</v>
      </c>
      <c r="BJ83" s="697">
        <v>19</v>
      </c>
      <c r="BK83" s="697">
        <v>19</v>
      </c>
      <c r="BL83" s="697">
        <v>19</v>
      </c>
      <c r="BM83" s="697">
        <v>0</v>
      </c>
      <c r="BN83" s="697">
        <v>0</v>
      </c>
      <c r="BO83" s="697">
        <v>0</v>
      </c>
      <c r="BP83" s="697">
        <v>0</v>
      </c>
      <c r="BQ83" s="697">
        <v>0</v>
      </c>
      <c r="BR83" s="697">
        <v>0</v>
      </c>
      <c r="BS83" s="697">
        <v>0</v>
      </c>
      <c r="BT83" s="698">
        <v>0</v>
      </c>
      <c r="BU83" s="163"/>
    </row>
    <row r="84" spans="2:73" ht="15.75">
      <c r="B84" s="692" t="s">
        <v>208</v>
      </c>
      <c r="C84" s="692" t="s">
        <v>753</v>
      </c>
      <c r="D84" s="692" t="s">
        <v>4</v>
      </c>
      <c r="E84" s="692" t="s">
        <v>754</v>
      </c>
      <c r="F84" s="692" t="s">
        <v>29</v>
      </c>
      <c r="G84" s="692" t="s">
        <v>755</v>
      </c>
      <c r="H84" s="692">
        <v>2014</v>
      </c>
      <c r="I84" s="644" t="s">
        <v>569</v>
      </c>
      <c r="J84" s="644" t="s">
        <v>584</v>
      </c>
      <c r="K84" s="633"/>
      <c r="L84" s="696">
        <v>0</v>
      </c>
      <c r="M84" s="697">
        <v>0</v>
      </c>
      <c r="N84" s="697">
        <v>0</v>
      </c>
      <c r="O84" s="697">
        <v>4.8729019009999996</v>
      </c>
      <c r="P84" s="697">
        <v>4.594478895</v>
      </c>
      <c r="Q84" s="697">
        <v>4.4600410070000001</v>
      </c>
      <c r="R84" s="697">
        <v>4.4600410070000001</v>
      </c>
      <c r="S84" s="697">
        <v>4.4600410070000001</v>
      </c>
      <c r="T84" s="697">
        <v>4.4600410070000001</v>
      </c>
      <c r="U84" s="697">
        <v>4.4600410070000001</v>
      </c>
      <c r="V84" s="697">
        <v>4.4472530260000003</v>
      </c>
      <c r="W84" s="697">
        <v>4.4472530260000003</v>
      </c>
      <c r="X84" s="697">
        <v>3.9161571520000003</v>
      </c>
      <c r="Y84" s="697">
        <v>2.8699745110000001</v>
      </c>
      <c r="Z84" s="697">
        <v>2.8699052630000002</v>
      </c>
      <c r="AA84" s="697">
        <v>2.8699052630000002</v>
      </c>
      <c r="AB84" s="697">
        <v>2.8643513459999999</v>
      </c>
      <c r="AC84" s="697">
        <v>2.8643513459999999</v>
      </c>
      <c r="AD84" s="697">
        <v>2.8595126319999999</v>
      </c>
      <c r="AE84" s="697">
        <v>1.2666698999999999</v>
      </c>
      <c r="AF84" s="697">
        <v>1.2666698999999999</v>
      </c>
      <c r="AG84" s="697">
        <v>1.2666698999999999</v>
      </c>
      <c r="AH84" s="697">
        <v>1.2666698999999999</v>
      </c>
      <c r="AI84" s="697">
        <v>0</v>
      </c>
      <c r="AJ84" s="697">
        <v>0</v>
      </c>
      <c r="AK84" s="697">
        <v>0</v>
      </c>
      <c r="AL84" s="697">
        <v>0</v>
      </c>
      <c r="AM84" s="697">
        <v>0</v>
      </c>
      <c r="AN84" s="697">
        <v>0</v>
      </c>
      <c r="AO84" s="698">
        <v>0</v>
      </c>
      <c r="AP84" s="633"/>
      <c r="AQ84" s="696">
        <v>0</v>
      </c>
      <c r="AR84" s="697">
        <v>0</v>
      </c>
      <c r="AS84" s="697">
        <v>0</v>
      </c>
      <c r="AT84" s="697">
        <v>65298.429450000003</v>
      </c>
      <c r="AU84" s="697">
        <v>60866.130299999997</v>
      </c>
      <c r="AV84" s="697">
        <v>58725.887600000002</v>
      </c>
      <c r="AW84" s="697">
        <v>58725.887600000002</v>
      </c>
      <c r="AX84" s="697">
        <v>58725.887600000002</v>
      </c>
      <c r="AY84" s="697">
        <v>58725.887600000002</v>
      </c>
      <c r="AZ84" s="697">
        <v>58725.887600000002</v>
      </c>
      <c r="BA84" s="697">
        <v>58613.864889999997</v>
      </c>
      <c r="BB84" s="697">
        <v>58613.864889999997</v>
      </c>
      <c r="BC84" s="697">
        <v>50153.866099999999</v>
      </c>
      <c r="BD84" s="697">
        <v>46429.60641</v>
      </c>
      <c r="BE84" s="697">
        <v>45858.926140000003</v>
      </c>
      <c r="BF84" s="697">
        <v>45858.926140000003</v>
      </c>
      <c r="BG84" s="697">
        <v>45589.96832</v>
      </c>
      <c r="BH84" s="697">
        <v>45589.96832</v>
      </c>
      <c r="BI84" s="697">
        <v>45536.652540000003</v>
      </c>
      <c r="BJ84" s="697">
        <v>20163.742969999999</v>
      </c>
      <c r="BK84" s="697">
        <v>20163.742969999999</v>
      </c>
      <c r="BL84" s="697">
        <v>20163.742969999999</v>
      </c>
      <c r="BM84" s="697">
        <v>20163.742969999999</v>
      </c>
      <c r="BN84" s="697">
        <v>0</v>
      </c>
      <c r="BO84" s="697">
        <v>0</v>
      </c>
      <c r="BP84" s="697">
        <v>0</v>
      </c>
      <c r="BQ84" s="697">
        <v>0</v>
      </c>
      <c r="BR84" s="697">
        <v>0</v>
      </c>
      <c r="BS84" s="697">
        <v>0</v>
      </c>
      <c r="BT84" s="698">
        <v>0</v>
      </c>
      <c r="BU84" s="163"/>
    </row>
    <row r="85" spans="2:73">
      <c r="B85" s="692" t="s">
        <v>208</v>
      </c>
      <c r="C85" s="692" t="s">
        <v>753</v>
      </c>
      <c r="D85" s="692" t="s">
        <v>3</v>
      </c>
      <c r="E85" s="692" t="s">
        <v>754</v>
      </c>
      <c r="F85" s="692" t="s">
        <v>29</v>
      </c>
      <c r="G85" s="692" t="s">
        <v>756</v>
      </c>
      <c r="H85" s="692">
        <v>2013</v>
      </c>
      <c r="I85" s="644" t="s">
        <v>569</v>
      </c>
      <c r="J85" s="644" t="s">
        <v>577</v>
      </c>
      <c r="K85" s="633"/>
      <c r="L85" s="696">
        <v>0</v>
      </c>
      <c r="M85" s="697">
        <v>0</v>
      </c>
      <c r="N85" s="697">
        <v>0.79055738799999997</v>
      </c>
      <c r="O85" s="697">
        <v>0.79055738799999997</v>
      </c>
      <c r="P85" s="697">
        <v>0.79055738799999997</v>
      </c>
      <c r="Q85" s="697">
        <v>0.79055738799999997</v>
      </c>
      <c r="R85" s="697">
        <v>0.79055738799999997</v>
      </c>
      <c r="S85" s="697">
        <v>0.79055738799999997</v>
      </c>
      <c r="T85" s="697">
        <v>0.79055738799999997</v>
      </c>
      <c r="U85" s="697">
        <v>0.79055738799999997</v>
      </c>
      <c r="V85" s="697">
        <v>0.79055738799999997</v>
      </c>
      <c r="W85" s="697">
        <v>0.79055738799999997</v>
      </c>
      <c r="X85" s="697">
        <v>0.79055738799999997</v>
      </c>
      <c r="Y85" s="697">
        <v>0.79055738799999997</v>
      </c>
      <c r="Z85" s="697">
        <v>0.79055738799999997</v>
      </c>
      <c r="AA85" s="697">
        <v>0.79055738799999997</v>
      </c>
      <c r="AB85" s="697">
        <v>0.79055738799999997</v>
      </c>
      <c r="AC85" s="697">
        <v>0.79055738799999997</v>
      </c>
      <c r="AD85" s="697">
        <v>0.79055738799999997</v>
      </c>
      <c r="AE85" s="697">
        <v>0.79055738799999997</v>
      </c>
      <c r="AF85" s="697">
        <v>0.52587395599999998</v>
      </c>
      <c r="AG85" s="697">
        <v>0</v>
      </c>
      <c r="AH85" s="697">
        <v>0</v>
      </c>
      <c r="AI85" s="697">
        <v>0</v>
      </c>
      <c r="AJ85" s="697">
        <v>0</v>
      </c>
      <c r="AK85" s="697">
        <v>0</v>
      </c>
      <c r="AL85" s="697">
        <v>0</v>
      </c>
      <c r="AM85" s="697">
        <v>0</v>
      </c>
      <c r="AN85" s="697">
        <v>0</v>
      </c>
      <c r="AO85" s="698">
        <v>0</v>
      </c>
      <c r="AP85" s="633"/>
      <c r="AQ85" s="696">
        <v>0</v>
      </c>
      <c r="AR85" s="697">
        <v>0</v>
      </c>
      <c r="AS85" s="697">
        <v>1257.7989729000001</v>
      </c>
      <c r="AT85" s="697">
        <v>1257.7989729000001</v>
      </c>
      <c r="AU85" s="697">
        <v>1257.7989729000001</v>
      </c>
      <c r="AV85" s="697">
        <v>1257.7989729000001</v>
      </c>
      <c r="AW85" s="697">
        <v>1257.7989729000001</v>
      </c>
      <c r="AX85" s="697">
        <v>1257.7989729000001</v>
      </c>
      <c r="AY85" s="697">
        <v>1257.7989729000001</v>
      </c>
      <c r="AZ85" s="697">
        <v>1257.7989729000001</v>
      </c>
      <c r="BA85" s="697">
        <v>1257.7989729000001</v>
      </c>
      <c r="BB85" s="697">
        <v>1257.7989729000001</v>
      </c>
      <c r="BC85" s="697">
        <v>1257.7989729000001</v>
      </c>
      <c r="BD85" s="697">
        <v>1257.7989729000001</v>
      </c>
      <c r="BE85" s="697">
        <v>1257.7989729000001</v>
      </c>
      <c r="BF85" s="697">
        <v>1257.7989729000001</v>
      </c>
      <c r="BG85" s="697">
        <v>1257.7989729000001</v>
      </c>
      <c r="BH85" s="697">
        <v>1257.7989729000001</v>
      </c>
      <c r="BI85" s="697">
        <v>1257.7989729000001</v>
      </c>
      <c r="BJ85" s="697">
        <v>1257.7989729000001</v>
      </c>
      <c r="BK85" s="697">
        <v>1021.104644</v>
      </c>
      <c r="BL85" s="697">
        <v>0</v>
      </c>
      <c r="BM85" s="697">
        <v>0</v>
      </c>
      <c r="BN85" s="697">
        <v>0</v>
      </c>
      <c r="BO85" s="697">
        <v>0</v>
      </c>
      <c r="BP85" s="697">
        <v>0</v>
      </c>
      <c r="BQ85" s="697">
        <v>0</v>
      </c>
      <c r="BR85" s="697">
        <v>0</v>
      </c>
      <c r="BS85" s="697">
        <v>0</v>
      </c>
      <c r="BT85" s="698">
        <v>0</v>
      </c>
    </row>
    <row r="86" spans="2:73">
      <c r="B86" s="692" t="s">
        <v>208</v>
      </c>
      <c r="C86" s="692" t="s">
        <v>753</v>
      </c>
      <c r="D86" s="692" t="s">
        <v>3</v>
      </c>
      <c r="E86" s="692" t="s">
        <v>754</v>
      </c>
      <c r="F86" s="692" t="s">
        <v>29</v>
      </c>
      <c r="G86" s="692" t="s">
        <v>755</v>
      </c>
      <c r="H86" s="692">
        <v>2014</v>
      </c>
      <c r="I86" s="644" t="s">
        <v>569</v>
      </c>
      <c r="J86" s="644" t="s">
        <v>584</v>
      </c>
      <c r="K86" s="633"/>
      <c r="L86" s="696">
        <v>0</v>
      </c>
      <c r="M86" s="697">
        <v>0</v>
      </c>
      <c r="N86" s="697">
        <v>0</v>
      </c>
      <c r="O86" s="697">
        <v>55.289930536</v>
      </c>
      <c r="P86" s="697">
        <v>55.289930536</v>
      </c>
      <c r="Q86" s="697">
        <v>55.289930536</v>
      </c>
      <c r="R86" s="697">
        <v>55.289930536</v>
      </c>
      <c r="S86" s="697">
        <v>55.289930536</v>
      </c>
      <c r="T86" s="697">
        <v>55.289930536</v>
      </c>
      <c r="U86" s="697">
        <v>55.289930536</v>
      </c>
      <c r="V86" s="697">
        <v>55.289930536</v>
      </c>
      <c r="W86" s="697">
        <v>55.289930536</v>
      </c>
      <c r="X86" s="697">
        <v>55.289930536</v>
      </c>
      <c r="Y86" s="697">
        <v>55.289930536</v>
      </c>
      <c r="Z86" s="697">
        <v>55.289930536</v>
      </c>
      <c r="AA86" s="697">
        <v>55.289930536</v>
      </c>
      <c r="AB86" s="697">
        <v>55.289930536</v>
      </c>
      <c r="AC86" s="697">
        <v>55.289930536</v>
      </c>
      <c r="AD86" s="697">
        <v>55.289930536</v>
      </c>
      <c r="AE86" s="697">
        <v>55.289930536</v>
      </c>
      <c r="AF86" s="697">
        <v>55.289930536</v>
      </c>
      <c r="AG86" s="697">
        <v>48.778921369999999</v>
      </c>
      <c r="AH86" s="697">
        <v>0</v>
      </c>
      <c r="AI86" s="697">
        <v>0</v>
      </c>
      <c r="AJ86" s="697">
        <v>0</v>
      </c>
      <c r="AK86" s="697">
        <v>0</v>
      </c>
      <c r="AL86" s="697">
        <v>0</v>
      </c>
      <c r="AM86" s="697">
        <v>0</v>
      </c>
      <c r="AN86" s="697">
        <v>0</v>
      </c>
      <c r="AO86" s="698">
        <v>0</v>
      </c>
      <c r="AP86" s="633"/>
      <c r="AQ86" s="696">
        <v>0</v>
      </c>
      <c r="AR86" s="697">
        <v>0</v>
      </c>
      <c r="AS86" s="697">
        <v>0</v>
      </c>
      <c r="AT86" s="697">
        <v>101187.12697659999</v>
      </c>
      <c r="AU86" s="697">
        <v>101187.12697659999</v>
      </c>
      <c r="AV86" s="697">
        <v>101187.12697659999</v>
      </c>
      <c r="AW86" s="697">
        <v>101187.12697659999</v>
      </c>
      <c r="AX86" s="697">
        <v>101187.12697659999</v>
      </c>
      <c r="AY86" s="697">
        <v>101187.12697659999</v>
      </c>
      <c r="AZ86" s="697">
        <v>101187.12697659999</v>
      </c>
      <c r="BA86" s="697">
        <v>101187.12697659999</v>
      </c>
      <c r="BB86" s="697">
        <v>101187.12697659999</v>
      </c>
      <c r="BC86" s="697">
        <v>101187.12697659999</v>
      </c>
      <c r="BD86" s="697">
        <v>101187.12697659999</v>
      </c>
      <c r="BE86" s="697">
        <v>101187.12697659999</v>
      </c>
      <c r="BF86" s="697">
        <v>101187.12697659999</v>
      </c>
      <c r="BG86" s="697">
        <v>101187.12697659999</v>
      </c>
      <c r="BH86" s="697">
        <v>101187.12697659999</v>
      </c>
      <c r="BI86" s="697">
        <v>101187.12697659999</v>
      </c>
      <c r="BJ86" s="697">
        <v>101187.12697659999</v>
      </c>
      <c r="BK86" s="697">
        <v>101187.12697659999</v>
      </c>
      <c r="BL86" s="697">
        <v>95364.628249999994</v>
      </c>
      <c r="BM86" s="697">
        <v>0</v>
      </c>
      <c r="BN86" s="697">
        <v>0</v>
      </c>
      <c r="BO86" s="697">
        <v>0</v>
      </c>
      <c r="BP86" s="697">
        <v>0</v>
      </c>
      <c r="BQ86" s="697">
        <v>0</v>
      </c>
      <c r="BR86" s="697">
        <v>0</v>
      </c>
      <c r="BS86" s="697">
        <v>0</v>
      </c>
      <c r="BT86" s="698">
        <v>0</v>
      </c>
    </row>
    <row r="87" spans="2:73">
      <c r="B87" s="692" t="s">
        <v>208</v>
      </c>
      <c r="C87" s="692" t="s">
        <v>489</v>
      </c>
      <c r="D87" s="692" t="s">
        <v>773</v>
      </c>
      <c r="E87" s="692" t="s">
        <v>754</v>
      </c>
      <c r="F87" s="692" t="s">
        <v>489</v>
      </c>
      <c r="G87" s="692" t="s">
        <v>756</v>
      </c>
      <c r="H87" s="692">
        <v>2014</v>
      </c>
      <c r="I87" s="644" t="s">
        <v>569</v>
      </c>
      <c r="J87" s="644" t="s">
        <v>584</v>
      </c>
      <c r="K87" s="633"/>
      <c r="L87" s="696">
        <v>0</v>
      </c>
      <c r="M87" s="697">
        <v>0</v>
      </c>
      <c r="N87" s="697">
        <v>0</v>
      </c>
      <c r="O87" s="697">
        <v>84.868544009999994</v>
      </c>
      <c r="P87" s="697">
        <v>0</v>
      </c>
      <c r="Q87" s="697">
        <v>0</v>
      </c>
      <c r="R87" s="697">
        <v>0</v>
      </c>
      <c r="S87" s="697">
        <v>0</v>
      </c>
      <c r="T87" s="697">
        <v>0</v>
      </c>
      <c r="U87" s="697">
        <v>0</v>
      </c>
      <c r="V87" s="697">
        <v>0</v>
      </c>
      <c r="W87" s="697">
        <v>0</v>
      </c>
      <c r="X87" s="697">
        <v>0</v>
      </c>
      <c r="Y87" s="697">
        <v>0</v>
      </c>
      <c r="Z87" s="697">
        <v>0</v>
      </c>
      <c r="AA87" s="697">
        <v>0</v>
      </c>
      <c r="AB87" s="697">
        <v>0</v>
      </c>
      <c r="AC87" s="697">
        <v>0</v>
      </c>
      <c r="AD87" s="697">
        <v>0</v>
      </c>
      <c r="AE87" s="697">
        <v>0</v>
      </c>
      <c r="AF87" s="697">
        <v>0</v>
      </c>
      <c r="AG87" s="697">
        <v>0</v>
      </c>
      <c r="AH87" s="697">
        <v>0</v>
      </c>
      <c r="AI87" s="697">
        <v>0</v>
      </c>
      <c r="AJ87" s="697">
        <v>0</v>
      </c>
      <c r="AK87" s="697">
        <v>0</v>
      </c>
      <c r="AL87" s="697">
        <v>0</v>
      </c>
      <c r="AM87" s="697">
        <v>0</v>
      </c>
      <c r="AN87" s="697">
        <v>0</v>
      </c>
      <c r="AO87" s="698">
        <v>0</v>
      </c>
      <c r="AP87" s="633"/>
      <c r="AQ87" s="696">
        <v>0</v>
      </c>
      <c r="AR87" s="697">
        <v>0</v>
      </c>
      <c r="AS87" s="697">
        <v>0</v>
      </c>
      <c r="AT87" s="697">
        <v>0</v>
      </c>
      <c r="AU87" s="697">
        <v>0</v>
      </c>
      <c r="AV87" s="697">
        <v>0</v>
      </c>
      <c r="AW87" s="697">
        <v>0</v>
      </c>
      <c r="AX87" s="697">
        <v>0</v>
      </c>
      <c r="AY87" s="697">
        <v>0</v>
      </c>
      <c r="AZ87" s="697">
        <v>0</v>
      </c>
      <c r="BA87" s="697">
        <v>0</v>
      </c>
      <c r="BB87" s="697">
        <v>0</v>
      </c>
      <c r="BC87" s="697">
        <v>0</v>
      </c>
      <c r="BD87" s="697">
        <v>0</v>
      </c>
      <c r="BE87" s="697">
        <v>0</v>
      </c>
      <c r="BF87" s="697">
        <v>0</v>
      </c>
      <c r="BG87" s="697">
        <v>0</v>
      </c>
      <c r="BH87" s="697">
        <v>0</v>
      </c>
      <c r="BI87" s="697">
        <v>0</v>
      </c>
      <c r="BJ87" s="697">
        <v>0</v>
      </c>
      <c r="BK87" s="697">
        <v>0</v>
      </c>
      <c r="BL87" s="697">
        <v>0</v>
      </c>
      <c r="BM87" s="697">
        <v>0</v>
      </c>
      <c r="BN87" s="697">
        <v>0</v>
      </c>
      <c r="BO87" s="697">
        <v>0</v>
      </c>
      <c r="BP87" s="697">
        <v>0</v>
      </c>
      <c r="BQ87" s="697">
        <v>0</v>
      </c>
      <c r="BR87" s="697">
        <v>0</v>
      </c>
      <c r="BS87" s="697">
        <v>0</v>
      </c>
      <c r="BT87" s="698">
        <v>0</v>
      </c>
    </row>
    <row r="88" spans="2:73">
      <c r="B88" s="692" t="s">
        <v>752</v>
      </c>
      <c r="C88" s="692" t="s">
        <v>757</v>
      </c>
      <c r="D88" s="692" t="s">
        <v>774</v>
      </c>
      <c r="E88" s="692" t="s">
        <v>754</v>
      </c>
      <c r="F88" s="692" t="s">
        <v>772</v>
      </c>
      <c r="G88" s="692" t="s">
        <v>756</v>
      </c>
      <c r="H88" s="692">
        <v>2014</v>
      </c>
      <c r="I88" s="644" t="s">
        <v>569</v>
      </c>
      <c r="J88" s="644" t="s">
        <v>584</v>
      </c>
      <c r="K88" s="633"/>
      <c r="L88" s="696">
        <v>0</v>
      </c>
      <c r="M88" s="697">
        <v>0</v>
      </c>
      <c r="N88" s="697">
        <v>0</v>
      </c>
      <c r="O88" s="697">
        <v>54.775399999999998</v>
      </c>
      <c r="P88" s="697">
        <v>0</v>
      </c>
      <c r="Q88" s="697">
        <v>0</v>
      </c>
      <c r="R88" s="697">
        <v>0</v>
      </c>
      <c r="S88" s="697">
        <v>0</v>
      </c>
      <c r="T88" s="697">
        <v>0</v>
      </c>
      <c r="U88" s="697">
        <v>0</v>
      </c>
      <c r="V88" s="697">
        <v>0</v>
      </c>
      <c r="W88" s="697">
        <v>0</v>
      </c>
      <c r="X88" s="697">
        <v>0</v>
      </c>
      <c r="Y88" s="697">
        <v>0</v>
      </c>
      <c r="Z88" s="697">
        <v>0</v>
      </c>
      <c r="AA88" s="697">
        <v>0</v>
      </c>
      <c r="AB88" s="697">
        <v>0</v>
      </c>
      <c r="AC88" s="697">
        <v>0</v>
      </c>
      <c r="AD88" s="697">
        <v>0</v>
      </c>
      <c r="AE88" s="697">
        <v>0</v>
      </c>
      <c r="AF88" s="697">
        <v>0</v>
      </c>
      <c r="AG88" s="697">
        <v>0</v>
      </c>
      <c r="AH88" s="697">
        <v>0</v>
      </c>
      <c r="AI88" s="697">
        <v>0</v>
      </c>
      <c r="AJ88" s="697">
        <v>0</v>
      </c>
      <c r="AK88" s="697">
        <v>0</v>
      </c>
      <c r="AL88" s="697">
        <v>0</v>
      </c>
      <c r="AM88" s="697">
        <v>0</v>
      </c>
      <c r="AN88" s="697">
        <v>0</v>
      </c>
      <c r="AO88" s="698">
        <v>0</v>
      </c>
      <c r="AP88" s="633"/>
      <c r="AQ88" s="699">
        <v>0</v>
      </c>
      <c r="AR88" s="700">
        <v>0</v>
      </c>
      <c r="AS88" s="700">
        <v>0</v>
      </c>
      <c r="AT88" s="700">
        <v>0</v>
      </c>
      <c r="AU88" s="700">
        <v>0</v>
      </c>
      <c r="AV88" s="700">
        <v>0</v>
      </c>
      <c r="AW88" s="700">
        <v>0</v>
      </c>
      <c r="AX88" s="700">
        <v>0</v>
      </c>
      <c r="AY88" s="700">
        <v>0</v>
      </c>
      <c r="AZ88" s="700">
        <v>0</v>
      </c>
      <c r="BA88" s="700">
        <v>0</v>
      </c>
      <c r="BB88" s="700">
        <v>0</v>
      </c>
      <c r="BC88" s="700">
        <v>0</v>
      </c>
      <c r="BD88" s="700">
        <v>0</v>
      </c>
      <c r="BE88" s="700">
        <v>0</v>
      </c>
      <c r="BF88" s="700">
        <v>0</v>
      </c>
      <c r="BG88" s="700">
        <v>0</v>
      </c>
      <c r="BH88" s="700">
        <v>0</v>
      </c>
      <c r="BI88" s="700">
        <v>0</v>
      </c>
      <c r="BJ88" s="700">
        <v>0</v>
      </c>
      <c r="BK88" s="700">
        <v>0</v>
      </c>
      <c r="BL88" s="700">
        <v>0</v>
      </c>
      <c r="BM88" s="700">
        <v>0</v>
      </c>
      <c r="BN88" s="700">
        <v>0</v>
      </c>
      <c r="BO88" s="700">
        <v>0</v>
      </c>
      <c r="BP88" s="700">
        <v>0</v>
      </c>
      <c r="BQ88" s="700">
        <v>0</v>
      </c>
      <c r="BR88" s="700">
        <v>0</v>
      </c>
      <c r="BS88" s="700">
        <v>0</v>
      </c>
      <c r="BT88" s="701">
        <v>0</v>
      </c>
    </row>
    <row r="89" spans="2:73">
      <c r="B89" s="692" t="s">
        <v>752</v>
      </c>
      <c r="C89" s="692" t="s">
        <v>753</v>
      </c>
      <c r="D89" s="692" t="s">
        <v>42</v>
      </c>
      <c r="E89" s="692" t="s">
        <v>754</v>
      </c>
      <c r="F89" s="692" t="s">
        <v>29</v>
      </c>
      <c r="G89" s="692" t="s">
        <v>756</v>
      </c>
      <c r="H89" s="692">
        <v>2013</v>
      </c>
      <c r="I89" s="644" t="s">
        <v>569</v>
      </c>
      <c r="J89" s="644" t="s">
        <v>577</v>
      </c>
      <c r="K89" s="633"/>
      <c r="L89" s="696">
        <v>0</v>
      </c>
      <c r="M89" s="697">
        <v>0</v>
      </c>
      <c r="N89" s="697">
        <v>0</v>
      </c>
      <c r="O89" s="697">
        <v>8.4032820000000008</v>
      </c>
      <c r="P89" s="697">
        <v>0</v>
      </c>
      <c r="Q89" s="697">
        <v>0</v>
      </c>
      <c r="R89" s="697">
        <v>0</v>
      </c>
      <c r="S89" s="697">
        <v>0</v>
      </c>
      <c r="T89" s="697">
        <v>0</v>
      </c>
      <c r="U89" s="697">
        <v>0</v>
      </c>
      <c r="V89" s="697">
        <v>0</v>
      </c>
      <c r="W89" s="697">
        <v>0</v>
      </c>
      <c r="X89" s="697">
        <v>0</v>
      </c>
      <c r="Y89" s="697">
        <v>0</v>
      </c>
      <c r="Z89" s="697">
        <v>0</v>
      </c>
      <c r="AA89" s="697">
        <v>0</v>
      </c>
      <c r="AB89" s="697">
        <v>0</v>
      </c>
      <c r="AC89" s="697">
        <v>0</v>
      </c>
      <c r="AD89" s="697">
        <v>0</v>
      </c>
      <c r="AE89" s="697">
        <v>0</v>
      </c>
      <c r="AF89" s="697">
        <v>0</v>
      </c>
      <c r="AG89" s="697">
        <v>0</v>
      </c>
      <c r="AH89" s="697">
        <v>0</v>
      </c>
      <c r="AI89" s="697">
        <v>0</v>
      </c>
      <c r="AJ89" s="697">
        <v>0</v>
      </c>
      <c r="AK89" s="697">
        <v>0</v>
      </c>
      <c r="AL89" s="697">
        <v>0</v>
      </c>
      <c r="AM89" s="697">
        <v>0</v>
      </c>
      <c r="AN89" s="697">
        <v>0</v>
      </c>
      <c r="AO89" s="698">
        <v>0</v>
      </c>
      <c r="AP89" s="633"/>
      <c r="AQ89" s="693">
        <v>0</v>
      </c>
      <c r="AR89" s="694">
        <v>0</v>
      </c>
      <c r="AS89" s="694">
        <v>0</v>
      </c>
      <c r="AT89" s="694">
        <v>0</v>
      </c>
      <c r="AU89" s="694">
        <v>0</v>
      </c>
      <c r="AV89" s="694">
        <v>0</v>
      </c>
      <c r="AW89" s="694">
        <v>0</v>
      </c>
      <c r="AX89" s="694">
        <v>0</v>
      </c>
      <c r="AY89" s="694">
        <v>0</v>
      </c>
      <c r="AZ89" s="694">
        <v>0</v>
      </c>
      <c r="BA89" s="694">
        <v>0</v>
      </c>
      <c r="BB89" s="694">
        <v>0</v>
      </c>
      <c r="BC89" s="694">
        <v>0</v>
      </c>
      <c r="BD89" s="694">
        <v>0</v>
      </c>
      <c r="BE89" s="694">
        <v>0</v>
      </c>
      <c r="BF89" s="694">
        <v>0</v>
      </c>
      <c r="BG89" s="694">
        <v>0</v>
      </c>
      <c r="BH89" s="694">
        <v>0</v>
      </c>
      <c r="BI89" s="694">
        <v>0</v>
      </c>
      <c r="BJ89" s="694">
        <v>0</v>
      </c>
      <c r="BK89" s="694">
        <v>0</v>
      </c>
      <c r="BL89" s="694">
        <v>0</v>
      </c>
      <c r="BM89" s="694">
        <v>0</v>
      </c>
      <c r="BN89" s="694">
        <v>0</v>
      </c>
      <c r="BO89" s="694">
        <v>0</v>
      </c>
      <c r="BP89" s="694">
        <v>0</v>
      </c>
      <c r="BQ89" s="694">
        <v>0</v>
      </c>
      <c r="BR89" s="694">
        <v>0</v>
      </c>
      <c r="BS89" s="694">
        <v>0</v>
      </c>
      <c r="BT89" s="695">
        <v>0</v>
      </c>
    </row>
    <row r="90" spans="2:73">
      <c r="B90" s="692" t="s">
        <v>752</v>
      </c>
      <c r="C90" s="692" t="s">
        <v>753</v>
      </c>
      <c r="D90" s="692" t="s">
        <v>42</v>
      </c>
      <c r="E90" s="692" t="s">
        <v>754</v>
      </c>
      <c r="F90" s="692" t="s">
        <v>29</v>
      </c>
      <c r="G90" s="692" t="s">
        <v>756</v>
      </c>
      <c r="H90" s="692">
        <v>2014</v>
      </c>
      <c r="I90" s="644" t="s">
        <v>569</v>
      </c>
      <c r="J90" s="644" t="s">
        <v>584</v>
      </c>
      <c r="K90" s="633"/>
      <c r="L90" s="696">
        <v>0</v>
      </c>
      <c r="M90" s="697">
        <v>0</v>
      </c>
      <c r="N90" s="697">
        <v>0</v>
      </c>
      <c r="O90" s="697">
        <v>12.91625</v>
      </c>
      <c r="P90" s="697">
        <v>0</v>
      </c>
      <c r="Q90" s="697">
        <v>0</v>
      </c>
      <c r="R90" s="697">
        <v>0</v>
      </c>
      <c r="S90" s="697">
        <v>0</v>
      </c>
      <c r="T90" s="697">
        <v>0</v>
      </c>
      <c r="U90" s="697">
        <v>0</v>
      </c>
      <c r="V90" s="697">
        <v>0</v>
      </c>
      <c r="W90" s="697">
        <v>0</v>
      </c>
      <c r="X90" s="697">
        <v>0</v>
      </c>
      <c r="Y90" s="697">
        <v>0</v>
      </c>
      <c r="Z90" s="697">
        <v>0</v>
      </c>
      <c r="AA90" s="697">
        <v>0</v>
      </c>
      <c r="AB90" s="697">
        <v>0</v>
      </c>
      <c r="AC90" s="697">
        <v>0</v>
      </c>
      <c r="AD90" s="697">
        <v>0</v>
      </c>
      <c r="AE90" s="697">
        <v>0</v>
      </c>
      <c r="AF90" s="697">
        <v>0</v>
      </c>
      <c r="AG90" s="697">
        <v>0</v>
      </c>
      <c r="AH90" s="697">
        <v>0</v>
      </c>
      <c r="AI90" s="697">
        <v>0</v>
      </c>
      <c r="AJ90" s="697">
        <v>0</v>
      </c>
      <c r="AK90" s="697">
        <v>0</v>
      </c>
      <c r="AL90" s="697">
        <v>0</v>
      </c>
      <c r="AM90" s="697">
        <v>0</v>
      </c>
      <c r="AN90" s="697">
        <v>0</v>
      </c>
      <c r="AO90" s="698">
        <v>0</v>
      </c>
      <c r="AP90" s="633"/>
      <c r="AQ90" s="696">
        <v>0</v>
      </c>
      <c r="AR90" s="697">
        <v>0</v>
      </c>
      <c r="AS90" s="697">
        <v>0</v>
      </c>
      <c r="AT90" s="697">
        <v>0</v>
      </c>
      <c r="AU90" s="697">
        <v>0</v>
      </c>
      <c r="AV90" s="697">
        <v>0</v>
      </c>
      <c r="AW90" s="697">
        <v>0</v>
      </c>
      <c r="AX90" s="697">
        <v>0</v>
      </c>
      <c r="AY90" s="697">
        <v>0</v>
      </c>
      <c r="AZ90" s="697">
        <v>0</v>
      </c>
      <c r="BA90" s="697">
        <v>0</v>
      </c>
      <c r="BB90" s="697">
        <v>0</v>
      </c>
      <c r="BC90" s="697">
        <v>0</v>
      </c>
      <c r="BD90" s="697">
        <v>0</v>
      </c>
      <c r="BE90" s="697">
        <v>0</v>
      </c>
      <c r="BF90" s="697">
        <v>0</v>
      </c>
      <c r="BG90" s="697">
        <v>0</v>
      </c>
      <c r="BH90" s="697">
        <v>0</v>
      </c>
      <c r="BI90" s="697">
        <v>0</v>
      </c>
      <c r="BJ90" s="697">
        <v>0</v>
      </c>
      <c r="BK90" s="697">
        <v>0</v>
      </c>
      <c r="BL90" s="697">
        <v>0</v>
      </c>
      <c r="BM90" s="697">
        <v>0</v>
      </c>
      <c r="BN90" s="697">
        <v>0</v>
      </c>
      <c r="BO90" s="697">
        <v>0</v>
      </c>
      <c r="BP90" s="697">
        <v>0</v>
      </c>
      <c r="BQ90" s="697">
        <v>0</v>
      </c>
      <c r="BR90" s="697">
        <v>0</v>
      </c>
      <c r="BS90" s="697">
        <v>0</v>
      </c>
      <c r="BT90" s="698">
        <v>0</v>
      </c>
    </row>
    <row r="91" spans="2:73">
      <c r="B91" s="692" t="s">
        <v>752</v>
      </c>
      <c r="C91" s="692" t="s">
        <v>761</v>
      </c>
      <c r="D91" s="692" t="s">
        <v>9</v>
      </c>
      <c r="E91" s="692" t="s">
        <v>754</v>
      </c>
      <c r="F91" s="692" t="s">
        <v>761</v>
      </c>
      <c r="G91" s="692" t="s">
        <v>756</v>
      </c>
      <c r="H91" s="692">
        <v>2014</v>
      </c>
      <c r="I91" s="644" t="s">
        <v>569</v>
      </c>
      <c r="J91" s="644" t="s">
        <v>584</v>
      </c>
      <c r="K91" s="633"/>
      <c r="L91" s="696">
        <v>0</v>
      </c>
      <c r="M91" s="697">
        <v>0</v>
      </c>
      <c r="N91" s="697">
        <v>0</v>
      </c>
      <c r="O91" s="697">
        <v>111.6862</v>
      </c>
      <c r="P91" s="697">
        <v>0</v>
      </c>
      <c r="Q91" s="697">
        <v>0</v>
      </c>
      <c r="R91" s="697">
        <v>0</v>
      </c>
      <c r="S91" s="697">
        <v>0</v>
      </c>
      <c r="T91" s="697">
        <v>0</v>
      </c>
      <c r="U91" s="697">
        <v>0</v>
      </c>
      <c r="V91" s="697">
        <v>0</v>
      </c>
      <c r="W91" s="697">
        <v>0</v>
      </c>
      <c r="X91" s="697">
        <v>0</v>
      </c>
      <c r="Y91" s="697">
        <v>0</v>
      </c>
      <c r="Z91" s="697">
        <v>0</v>
      </c>
      <c r="AA91" s="697">
        <v>0</v>
      </c>
      <c r="AB91" s="697">
        <v>0</v>
      </c>
      <c r="AC91" s="697">
        <v>0</v>
      </c>
      <c r="AD91" s="697">
        <v>0</v>
      </c>
      <c r="AE91" s="697">
        <v>0</v>
      </c>
      <c r="AF91" s="697">
        <v>0</v>
      </c>
      <c r="AG91" s="697">
        <v>0</v>
      </c>
      <c r="AH91" s="697">
        <v>0</v>
      </c>
      <c r="AI91" s="697">
        <v>0</v>
      </c>
      <c r="AJ91" s="697">
        <v>0</v>
      </c>
      <c r="AK91" s="697">
        <v>0</v>
      </c>
      <c r="AL91" s="697">
        <v>0</v>
      </c>
      <c r="AM91" s="697">
        <v>0</v>
      </c>
      <c r="AN91" s="697">
        <v>0</v>
      </c>
      <c r="AO91" s="698">
        <v>0</v>
      </c>
      <c r="AP91" s="633"/>
      <c r="AQ91" s="696">
        <v>0</v>
      </c>
      <c r="AR91" s="697">
        <v>0</v>
      </c>
      <c r="AS91" s="697">
        <v>0</v>
      </c>
      <c r="AT91" s="697">
        <v>0</v>
      </c>
      <c r="AU91" s="697">
        <v>0</v>
      </c>
      <c r="AV91" s="697">
        <v>0</v>
      </c>
      <c r="AW91" s="697">
        <v>0</v>
      </c>
      <c r="AX91" s="697">
        <v>0</v>
      </c>
      <c r="AY91" s="697">
        <v>0</v>
      </c>
      <c r="AZ91" s="697">
        <v>0</v>
      </c>
      <c r="BA91" s="697">
        <v>0</v>
      </c>
      <c r="BB91" s="697">
        <v>0</v>
      </c>
      <c r="BC91" s="697">
        <v>0</v>
      </c>
      <c r="BD91" s="697">
        <v>0</v>
      </c>
      <c r="BE91" s="697">
        <v>0</v>
      </c>
      <c r="BF91" s="697">
        <v>0</v>
      </c>
      <c r="BG91" s="697">
        <v>0</v>
      </c>
      <c r="BH91" s="697">
        <v>0</v>
      </c>
      <c r="BI91" s="697">
        <v>0</v>
      </c>
      <c r="BJ91" s="697">
        <v>0</v>
      </c>
      <c r="BK91" s="697">
        <v>0</v>
      </c>
      <c r="BL91" s="697">
        <v>0</v>
      </c>
      <c r="BM91" s="697">
        <v>0</v>
      </c>
      <c r="BN91" s="697">
        <v>0</v>
      </c>
      <c r="BO91" s="697">
        <v>0</v>
      </c>
      <c r="BP91" s="697">
        <v>0</v>
      </c>
      <c r="BQ91" s="697">
        <v>0</v>
      </c>
      <c r="BR91" s="697">
        <v>0</v>
      </c>
      <c r="BS91" s="697">
        <v>0</v>
      </c>
      <c r="BT91" s="698">
        <v>0</v>
      </c>
    </row>
    <row r="92" spans="2:73">
      <c r="B92" s="692" t="s">
        <v>752</v>
      </c>
      <c r="C92" s="692" t="s">
        <v>761</v>
      </c>
      <c r="D92" s="692" t="s">
        <v>775</v>
      </c>
      <c r="E92" s="692" t="s">
        <v>754</v>
      </c>
      <c r="F92" s="692" t="s">
        <v>761</v>
      </c>
      <c r="G92" s="692" t="s">
        <v>755</v>
      </c>
      <c r="H92" s="692">
        <v>2012</v>
      </c>
      <c r="I92" s="644" t="s">
        <v>569</v>
      </c>
      <c r="J92" s="644" t="s">
        <v>577</v>
      </c>
      <c r="K92" s="633"/>
      <c r="L92" s="696">
        <v>0</v>
      </c>
      <c r="M92" s="697">
        <v>0</v>
      </c>
      <c r="N92" s="697">
        <v>0</v>
      </c>
      <c r="O92" s="697">
        <v>0</v>
      </c>
      <c r="P92" s="697">
        <v>0</v>
      </c>
      <c r="Q92" s="697">
        <v>0</v>
      </c>
      <c r="R92" s="697">
        <v>0</v>
      </c>
      <c r="S92" s="697">
        <v>0</v>
      </c>
      <c r="T92" s="697">
        <v>0</v>
      </c>
      <c r="U92" s="697">
        <v>0</v>
      </c>
      <c r="V92" s="697">
        <v>0</v>
      </c>
      <c r="W92" s="697">
        <v>0</v>
      </c>
      <c r="X92" s="697">
        <v>0</v>
      </c>
      <c r="Y92" s="697">
        <v>0</v>
      </c>
      <c r="Z92" s="697">
        <v>0</v>
      </c>
      <c r="AA92" s="697">
        <v>0</v>
      </c>
      <c r="AB92" s="697">
        <v>0</v>
      </c>
      <c r="AC92" s="697">
        <v>0</v>
      </c>
      <c r="AD92" s="697">
        <v>0</v>
      </c>
      <c r="AE92" s="697">
        <v>0</v>
      </c>
      <c r="AF92" s="697">
        <v>0</v>
      </c>
      <c r="AG92" s="697">
        <v>0</v>
      </c>
      <c r="AH92" s="697">
        <v>0</v>
      </c>
      <c r="AI92" s="697">
        <v>0</v>
      </c>
      <c r="AJ92" s="697">
        <v>0</v>
      </c>
      <c r="AK92" s="697">
        <v>0</v>
      </c>
      <c r="AL92" s="697">
        <v>0</v>
      </c>
      <c r="AM92" s="697">
        <v>0</v>
      </c>
      <c r="AN92" s="697">
        <v>0</v>
      </c>
      <c r="AO92" s="698">
        <v>0</v>
      </c>
      <c r="AP92" s="633"/>
      <c r="AQ92" s="696">
        <v>0</v>
      </c>
      <c r="AR92" s="697">
        <v>0</v>
      </c>
      <c r="AS92" s="697">
        <v>0</v>
      </c>
      <c r="AT92" s="697">
        <v>0</v>
      </c>
      <c r="AU92" s="697">
        <v>0</v>
      </c>
      <c r="AV92" s="697">
        <v>0</v>
      </c>
      <c r="AW92" s="697">
        <v>0</v>
      </c>
      <c r="AX92" s="697">
        <v>0</v>
      </c>
      <c r="AY92" s="697">
        <v>0</v>
      </c>
      <c r="AZ92" s="697">
        <v>0</v>
      </c>
      <c r="BA92" s="697">
        <v>0</v>
      </c>
      <c r="BB92" s="697">
        <v>0</v>
      </c>
      <c r="BC92" s="697">
        <v>0</v>
      </c>
      <c r="BD92" s="697">
        <v>0</v>
      </c>
      <c r="BE92" s="697">
        <v>0</v>
      </c>
      <c r="BF92" s="697">
        <v>0</v>
      </c>
      <c r="BG92" s="697">
        <v>0</v>
      </c>
      <c r="BH92" s="697">
        <v>0</v>
      </c>
      <c r="BI92" s="697">
        <v>0</v>
      </c>
      <c r="BJ92" s="697">
        <v>0</v>
      </c>
      <c r="BK92" s="697">
        <v>0</v>
      </c>
      <c r="BL92" s="697">
        <v>0</v>
      </c>
      <c r="BM92" s="697">
        <v>0</v>
      </c>
      <c r="BN92" s="697">
        <v>0</v>
      </c>
      <c r="BO92" s="697">
        <v>0</v>
      </c>
      <c r="BP92" s="697">
        <v>0</v>
      </c>
      <c r="BQ92" s="697">
        <v>0</v>
      </c>
      <c r="BR92" s="697">
        <v>0</v>
      </c>
      <c r="BS92" s="697">
        <v>0</v>
      </c>
      <c r="BT92" s="698">
        <v>0</v>
      </c>
    </row>
    <row r="93" spans="2:73">
      <c r="B93" s="692" t="s">
        <v>752</v>
      </c>
      <c r="C93" s="692" t="s">
        <v>761</v>
      </c>
      <c r="D93" s="692" t="s">
        <v>775</v>
      </c>
      <c r="E93" s="692" t="s">
        <v>754</v>
      </c>
      <c r="F93" s="692" t="s">
        <v>761</v>
      </c>
      <c r="G93" s="692" t="s">
        <v>755</v>
      </c>
      <c r="H93" s="692">
        <v>2013</v>
      </c>
      <c r="I93" s="644" t="s">
        <v>569</v>
      </c>
      <c r="J93" s="644" t="s">
        <v>577</v>
      </c>
      <c r="K93" s="633"/>
      <c r="L93" s="696">
        <v>0</v>
      </c>
      <c r="M93" s="697">
        <v>0</v>
      </c>
      <c r="N93" s="697">
        <v>0.17749799999999999</v>
      </c>
      <c r="O93" s="697">
        <v>0.17749799999999999</v>
      </c>
      <c r="P93" s="697">
        <v>0.17749799999999999</v>
      </c>
      <c r="Q93" s="697">
        <v>0</v>
      </c>
      <c r="R93" s="697">
        <v>0</v>
      </c>
      <c r="S93" s="697">
        <v>0</v>
      </c>
      <c r="T93" s="697">
        <v>0</v>
      </c>
      <c r="U93" s="697">
        <v>0</v>
      </c>
      <c r="V93" s="697">
        <v>0</v>
      </c>
      <c r="W93" s="697">
        <v>0</v>
      </c>
      <c r="X93" s="697">
        <v>0</v>
      </c>
      <c r="Y93" s="697">
        <v>0</v>
      </c>
      <c r="Z93" s="697">
        <v>0</v>
      </c>
      <c r="AA93" s="697">
        <v>0</v>
      </c>
      <c r="AB93" s="697">
        <v>0</v>
      </c>
      <c r="AC93" s="697">
        <v>0</v>
      </c>
      <c r="AD93" s="697">
        <v>0</v>
      </c>
      <c r="AE93" s="697">
        <v>0</v>
      </c>
      <c r="AF93" s="697">
        <v>0</v>
      </c>
      <c r="AG93" s="697">
        <v>0</v>
      </c>
      <c r="AH93" s="697">
        <v>0</v>
      </c>
      <c r="AI93" s="697">
        <v>0</v>
      </c>
      <c r="AJ93" s="697">
        <v>0</v>
      </c>
      <c r="AK93" s="697">
        <v>0</v>
      </c>
      <c r="AL93" s="697">
        <v>0</v>
      </c>
      <c r="AM93" s="697">
        <v>0</v>
      </c>
      <c r="AN93" s="697">
        <v>0</v>
      </c>
      <c r="AO93" s="698">
        <v>0</v>
      </c>
      <c r="AP93" s="633"/>
      <c r="AQ93" s="696">
        <v>0</v>
      </c>
      <c r="AR93" s="697">
        <v>0</v>
      </c>
      <c r="AS93" s="697">
        <v>10467.69231</v>
      </c>
      <c r="AT93" s="697">
        <v>10467.69231</v>
      </c>
      <c r="AU93" s="697">
        <v>10467.69231</v>
      </c>
      <c r="AV93" s="697">
        <v>0</v>
      </c>
      <c r="AW93" s="697">
        <v>0</v>
      </c>
      <c r="AX93" s="697">
        <v>0</v>
      </c>
      <c r="AY93" s="697">
        <v>0</v>
      </c>
      <c r="AZ93" s="697">
        <v>0</v>
      </c>
      <c r="BA93" s="697">
        <v>0</v>
      </c>
      <c r="BB93" s="697">
        <v>0</v>
      </c>
      <c r="BC93" s="697">
        <v>0</v>
      </c>
      <c r="BD93" s="697">
        <v>0</v>
      </c>
      <c r="BE93" s="697">
        <v>0</v>
      </c>
      <c r="BF93" s="697">
        <v>0</v>
      </c>
      <c r="BG93" s="697">
        <v>0</v>
      </c>
      <c r="BH93" s="697">
        <v>0</v>
      </c>
      <c r="BI93" s="697">
        <v>0</v>
      </c>
      <c r="BJ93" s="697">
        <v>0</v>
      </c>
      <c r="BK93" s="697">
        <v>0</v>
      </c>
      <c r="BL93" s="697">
        <v>0</v>
      </c>
      <c r="BM93" s="697">
        <v>0</v>
      </c>
      <c r="BN93" s="697">
        <v>0</v>
      </c>
      <c r="BO93" s="697">
        <v>0</v>
      </c>
      <c r="BP93" s="697">
        <v>0</v>
      </c>
      <c r="BQ93" s="697">
        <v>0</v>
      </c>
      <c r="BR93" s="697">
        <v>0</v>
      </c>
      <c r="BS93" s="697">
        <v>0</v>
      </c>
      <c r="BT93" s="698">
        <v>0</v>
      </c>
    </row>
    <row r="94" spans="2:73">
      <c r="B94" s="692"/>
      <c r="C94" s="692"/>
      <c r="D94" s="692" t="s">
        <v>97</v>
      </c>
      <c r="E94" s="692" t="s">
        <v>754</v>
      </c>
      <c r="F94" s="692"/>
      <c r="G94" s="692"/>
      <c r="H94" s="692">
        <v>2015</v>
      </c>
      <c r="I94" s="644" t="s">
        <v>570</v>
      </c>
      <c r="J94" s="644" t="s">
        <v>584</v>
      </c>
      <c r="K94" s="633"/>
      <c r="L94" s="696"/>
      <c r="M94" s="697"/>
      <c r="N94" s="697"/>
      <c r="O94" s="697"/>
      <c r="P94" s="697">
        <v>0</v>
      </c>
      <c r="Q94" s="697">
        <v>0</v>
      </c>
      <c r="R94" s="697">
        <v>0</v>
      </c>
      <c r="S94" s="697">
        <v>0</v>
      </c>
      <c r="T94" s="697">
        <v>0</v>
      </c>
      <c r="U94" s="697">
        <v>0</v>
      </c>
      <c r="V94" s="697">
        <v>0</v>
      </c>
      <c r="W94" s="697">
        <v>0</v>
      </c>
      <c r="X94" s="697">
        <v>0</v>
      </c>
      <c r="Y94" s="697">
        <v>0</v>
      </c>
      <c r="Z94" s="697">
        <v>0</v>
      </c>
      <c r="AA94" s="697">
        <v>0</v>
      </c>
      <c r="AB94" s="697">
        <v>0</v>
      </c>
      <c r="AC94" s="697">
        <v>0</v>
      </c>
      <c r="AD94" s="697">
        <v>0</v>
      </c>
      <c r="AE94" s="697">
        <v>0</v>
      </c>
      <c r="AF94" s="697">
        <v>0</v>
      </c>
      <c r="AG94" s="697">
        <v>0</v>
      </c>
      <c r="AH94" s="697">
        <v>0</v>
      </c>
      <c r="AI94" s="697">
        <v>0</v>
      </c>
      <c r="AJ94" s="697">
        <v>0</v>
      </c>
      <c r="AK94" s="697">
        <v>0</v>
      </c>
      <c r="AL94" s="697">
        <v>0</v>
      </c>
      <c r="AM94" s="697">
        <v>0</v>
      </c>
      <c r="AN94" s="697">
        <v>0</v>
      </c>
      <c r="AO94" s="698">
        <v>0</v>
      </c>
      <c r="AP94" s="633"/>
      <c r="AQ94" s="696"/>
      <c r="AR94" s="697"/>
      <c r="AS94" s="697"/>
      <c r="AT94" s="697"/>
      <c r="AU94" s="697">
        <v>2951</v>
      </c>
      <c r="AV94" s="697">
        <v>2951</v>
      </c>
      <c r="AW94" s="697">
        <v>2951</v>
      </c>
      <c r="AX94" s="697">
        <v>2951</v>
      </c>
      <c r="AY94" s="697">
        <v>2442</v>
      </c>
      <c r="AZ94" s="697">
        <v>0</v>
      </c>
      <c r="BA94" s="697">
        <v>0</v>
      </c>
      <c r="BB94" s="697">
        <v>0</v>
      </c>
      <c r="BC94" s="697">
        <v>0</v>
      </c>
      <c r="BD94" s="697">
        <v>0</v>
      </c>
      <c r="BE94" s="697">
        <v>0</v>
      </c>
      <c r="BF94" s="697">
        <v>0</v>
      </c>
      <c r="BG94" s="697">
        <v>0</v>
      </c>
      <c r="BH94" s="697">
        <v>0</v>
      </c>
      <c r="BI94" s="697">
        <v>0</v>
      </c>
      <c r="BJ94" s="697">
        <v>0</v>
      </c>
      <c r="BK94" s="697">
        <v>0</v>
      </c>
      <c r="BL94" s="697">
        <v>0</v>
      </c>
      <c r="BM94" s="697">
        <v>0</v>
      </c>
      <c r="BN94" s="697">
        <v>0</v>
      </c>
      <c r="BO94" s="697">
        <v>0</v>
      </c>
      <c r="BP94" s="697">
        <v>0</v>
      </c>
      <c r="BQ94" s="697">
        <v>0</v>
      </c>
      <c r="BR94" s="697">
        <v>0</v>
      </c>
      <c r="BS94" s="697">
        <v>0</v>
      </c>
      <c r="BT94" s="698">
        <v>0</v>
      </c>
    </row>
    <row r="95" spans="2:73">
      <c r="B95" s="692"/>
      <c r="C95" s="692"/>
      <c r="D95" s="692" t="s">
        <v>95</v>
      </c>
      <c r="E95" s="692" t="s">
        <v>754</v>
      </c>
      <c r="F95" s="692"/>
      <c r="G95" s="692"/>
      <c r="H95" s="692">
        <v>2015</v>
      </c>
      <c r="I95" s="644" t="s">
        <v>570</v>
      </c>
      <c r="J95" s="644" t="s">
        <v>584</v>
      </c>
      <c r="K95" s="633"/>
      <c r="L95" s="696"/>
      <c r="M95" s="697"/>
      <c r="N95" s="697"/>
      <c r="O95" s="697"/>
      <c r="P95" s="697">
        <v>7</v>
      </c>
      <c r="Q95" s="697">
        <v>7</v>
      </c>
      <c r="R95" s="697">
        <v>7</v>
      </c>
      <c r="S95" s="697">
        <v>7</v>
      </c>
      <c r="T95" s="697">
        <v>7</v>
      </c>
      <c r="U95" s="697">
        <v>7</v>
      </c>
      <c r="V95" s="697">
        <v>7</v>
      </c>
      <c r="W95" s="697">
        <v>7</v>
      </c>
      <c r="X95" s="697">
        <v>7</v>
      </c>
      <c r="Y95" s="697">
        <v>7</v>
      </c>
      <c r="Z95" s="697">
        <v>7</v>
      </c>
      <c r="AA95" s="697">
        <v>7</v>
      </c>
      <c r="AB95" s="697">
        <v>7</v>
      </c>
      <c r="AC95" s="697">
        <v>6</v>
      </c>
      <c r="AD95" s="697">
        <v>6</v>
      </c>
      <c r="AE95" s="697">
        <v>6</v>
      </c>
      <c r="AF95" s="697">
        <v>2</v>
      </c>
      <c r="AG95" s="697">
        <v>2</v>
      </c>
      <c r="AH95" s="697">
        <v>2</v>
      </c>
      <c r="AI95" s="697">
        <v>2</v>
      </c>
      <c r="AJ95" s="697">
        <v>0</v>
      </c>
      <c r="AK95" s="697">
        <v>0</v>
      </c>
      <c r="AL95" s="697">
        <v>0</v>
      </c>
      <c r="AM95" s="697">
        <v>0</v>
      </c>
      <c r="AN95" s="697">
        <v>0</v>
      </c>
      <c r="AO95" s="698">
        <v>0</v>
      </c>
      <c r="AP95" s="633"/>
      <c r="AQ95" s="696"/>
      <c r="AR95" s="697"/>
      <c r="AS95" s="697"/>
      <c r="AT95" s="697"/>
      <c r="AU95" s="697">
        <v>114215</v>
      </c>
      <c r="AV95" s="697">
        <v>113176</v>
      </c>
      <c r="AW95" s="697">
        <v>113176</v>
      </c>
      <c r="AX95" s="697">
        <v>113176</v>
      </c>
      <c r="AY95" s="697">
        <v>113176</v>
      </c>
      <c r="AZ95" s="697">
        <v>113176</v>
      </c>
      <c r="BA95" s="697">
        <v>113176</v>
      </c>
      <c r="BB95" s="697">
        <v>113151</v>
      </c>
      <c r="BC95" s="697">
        <v>113151</v>
      </c>
      <c r="BD95" s="697">
        <v>113151</v>
      </c>
      <c r="BE95" s="697">
        <v>104222</v>
      </c>
      <c r="BF95" s="697">
        <v>103844</v>
      </c>
      <c r="BG95" s="697">
        <v>103844</v>
      </c>
      <c r="BH95" s="697">
        <v>103485</v>
      </c>
      <c r="BI95" s="697">
        <v>103485</v>
      </c>
      <c r="BJ95" s="697">
        <v>103441</v>
      </c>
      <c r="BK95" s="697">
        <v>38769</v>
      </c>
      <c r="BL95" s="697">
        <v>38769</v>
      </c>
      <c r="BM95" s="697">
        <v>38769</v>
      </c>
      <c r="BN95" s="697">
        <v>38769</v>
      </c>
      <c r="BO95" s="697">
        <v>0</v>
      </c>
      <c r="BP95" s="697">
        <v>0</v>
      </c>
      <c r="BQ95" s="697">
        <v>0</v>
      </c>
      <c r="BR95" s="697">
        <v>0</v>
      </c>
      <c r="BS95" s="697">
        <v>0</v>
      </c>
      <c r="BT95" s="698">
        <v>0</v>
      </c>
    </row>
    <row r="96" spans="2:73">
      <c r="B96" s="692"/>
      <c r="C96" s="692"/>
      <c r="D96" s="692" t="s">
        <v>96</v>
      </c>
      <c r="E96" s="692" t="s">
        <v>754</v>
      </c>
      <c r="F96" s="692"/>
      <c r="G96" s="692"/>
      <c r="H96" s="692">
        <v>2015</v>
      </c>
      <c r="I96" s="644" t="s">
        <v>570</v>
      </c>
      <c r="J96" s="644" t="s">
        <v>584</v>
      </c>
      <c r="K96" s="633"/>
      <c r="L96" s="696"/>
      <c r="M96" s="697"/>
      <c r="N96" s="697"/>
      <c r="O96" s="697"/>
      <c r="P96" s="697">
        <v>14</v>
      </c>
      <c r="Q96" s="697">
        <v>14</v>
      </c>
      <c r="R96" s="697">
        <v>14</v>
      </c>
      <c r="S96" s="697">
        <v>14</v>
      </c>
      <c r="T96" s="697">
        <v>14</v>
      </c>
      <c r="U96" s="697">
        <v>14</v>
      </c>
      <c r="V96" s="697">
        <v>14</v>
      </c>
      <c r="W96" s="697">
        <v>14</v>
      </c>
      <c r="X96" s="697">
        <v>14</v>
      </c>
      <c r="Y96" s="697">
        <v>14</v>
      </c>
      <c r="Z96" s="697">
        <v>12</v>
      </c>
      <c r="AA96" s="697">
        <v>11</v>
      </c>
      <c r="AB96" s="697">
        <v>11</v>
      </c>
      <c r="AC96" s="697">
        <v>11</v>
      </c>
      <c r="AD96" s="697">
        <v>11</v>
      </c>
      <c r="AE96" s="697">
        <v>11</v>
      </c>
      <c r="AF96" s="697">
        <v>4</v>
      </c>
      <c r="AG96" s="697">
        <v>4</v>
      </c>
      <c r="AH96" s="697">
        <v>4</v>
      </c>
      <c r="AI96" s="697">
        <v>4</v>
      </c>
      <c r="AJ96" s="697">
        <v>0</v>
      </c>
      <c r="AK96" s="697">
        <v>0</v>
      </c>
      <c r="AL96" s="697">
        <v>0</v>
      </c>
      <c r="AM96" s="697">
        <v>0</v>
      </c>
      <c r="AN96" s="697">
        <v>0</v>
      </c>
      <c r="AO96" s="698">
        <v>0</v>
      </c>
      <c r="AP96" s="633"/>
      <c r="AQ96" s="696"/>
      <c r="AR96" s="697"/>
      <c r="AS96" s="697"/>
      <c r="AT96" s="697"/>
      <c r="AU96" s="697">
        <v>210320</v>
      </c>
      <c r="AV96" s="697">
        <v>206582</v>
      </c>
      <c r="AW96" s="697">
        <v>206582</v>
      </c>
      <c r="AX96" s="697">
        <v>206582</v>
      </c>
      <c r="AY96" s="697">
        <v>206582</v>
      </c>
      <c r="AZ96" s="697">
        <v>206582</v>
      </c>
      <c r="BA96" s="697">
        <v>206582</v>
      </c>
      <c r="BB96" s="697">
        <v>206474</v>
      </c>
      <c r="BC96" s="697">
        <v>206474</v>
      </c>
      <c r="BD96" s="697">
        <v>206474</v>
      </c>
      <c r="BE96" s="697">
        <v>190399</v>
      </c>
      <c r="BF96" s="697">
        <v>180595</v>
      </c>
      <c r="BG96" s="697">
        <v>180595</v>
      </c>
      <c r="BH96" s="697">
        <v>176711</v>
      </c>
      <c r="BI96" s="697">
        <v>176711</v>
      </c>
      <c r="BJ96" s="697">
        <v>176299</v>
      </c>
      <c r="BK96" s="697">
        <v>65312</v>
      </c>
      <c r="BL96" s="697">
        <v>65312</v>
      </c>
      <c r="BM96" s="697">
        <v>65312</v>
      </c>
      <c r="BN96" s="697">
        <v>65312</v>
      </c>
      <c r="BO96" s="697">
        <v>0</v>
      </c>
      <c r="BP96" s="697">
        <v>0</v>
      </c>
      <c r="BQ96" s="697">
        <v>0</v>
      </c>
      <c r="BR96" s="697">
        <v>0</v>
      </c>
      <c r="BS96" s="697">
        <v>0</v>
      </c>
      <c r="BT96" s="698">
        <v>0</v>
      </c>
    </row>
    <row r="97" spans="2:73">
      <c r="B97" s="692"/>
      <c r="C97" s="692"/>
      <c r="D97" s="692" t="s">
        <v>671</v>
      </c>
      <c r="E97" s="692" t="s">
        <v>754</v>
      </c>
      <c r="F97" s="692"/>
      <c r="G97" s="692"/>
      <c r="H97" s="692">
        <v>2015</v>
      </c>
      <c r="I97" s="644" t="s">
        <v>570</v>
      </c>
      <c r="J97" s="644" t="s">
        <v>584</v>
      </c>
      <c r="K97" s="633"/>
      <c r="L97" s="696"/>
      <c r="M97" s="697"/>
      <c r="N97" s="697"/>
      <c r="O97" s="697"/>
      <c r="P97" s="697">
        <v>59</v>
      </c>
      <c r="Q97" s="697">
        <v>59</v>
      </c>
      <c r="R97" s="697">
        <v>59</v>
      </c>
      <c r="S97" s="697">
        <v>59</v>
      </c>
      <c r="T97" s="697">
        <v>59</v>
      </c>
      <c r="U97" s="697">
        <v>59</v>
      </c>
      <c r="V97" s="697">
        <v>59</v>
      </c>
      <c r="W97" s="697">
        <v>59</v>
      </c>
      <c r="X97" s="697">
        <v>59</v>
      </c>
      <c r="Y97" s="697">
        <v>59</v>
      </c>
      <c r="Z97" s="697">
        <v>59</v>
      </c>
      <c r="AA97" s="697">
        <v>59</v>
      </c>
      <c r="AB97" s="697">
        <v>59</v>
      </c>
      <c r="AC97" s="697">
        <v>59</v>
      </c>
      <c r="AD97" s="697">
        <v>59</v>
      </c>
      <c r="AE97" s="697">
        <v>59</v>
      </c>
      <c r="AF97" s="697">
        <v>59</v>
      </c>
      <c r="AG97" s="697">
        <v>59</v>
      </c>
      <c r="AH97" s="697">
        <v>51</v>
      </c>
      <c r="AI97" s="697">
        <v>0</v>
      </c>
      <c r="AJ97" s="697">
        <v>0</v>
      </c>
      <c r="AK97" s="697">
        <v>0</v>
      </c>
      <c r="AL97" s="697">
        <v>0</v>
      </c>
      <c r="AM97" s="697">
        <v>0</v>
      </c>
      <c r="AN97" s="697">
        <v>0</v>
      </c>
      <c r="AO97" s="698">
        <v>0</v>
      </c>
      <c r="AP97" s="633"/>
      <c r="AQ97" s="696"/>
      <c r="AR97" s="697"/>
      <c r="AS97" s="697"/>
      <c r="AT97" s="697"/>
      <c r="AU97" s="697">
        <v>110171</v>
      </c>
      <c r="AV97" s="697">
        <v>110171</v>
      </c>
      <c r="AW97" s="697">
        <v>110171</v>
      </c>
      <c r="AX97" s="697">
        <v>110171</v>
      </c>
      <c r="AY97" s="697">
        <v>110171</v>
      </c>
      <c r="AZ97" s="697">
        <v>110171</v>
      </c>
      <c r="BA97" s="697">
        <v>110171</v>
      </c>
      <c r="BB97" s="697">
        <v>110171</v>
      </c>
      <c r="BC97" s="697">
        <v>110171</v>
      </c>
      <c r="BD97" s="697">
        <v>110171</v>
      </c>
      <c r="BE97" s="697">
        <v>110171</v>
      </c>
      <c r="BF97" s="697">
        <v>110171</v>
      </c>
      <c r="BG97" s="697">
        <v>110171</v>
      </c>
      <c r="BH97" s="697">
        <v>110171</v>
      </c>
      <c r="BI97" s="697">
        <v>110171</v>
      </c>
      <c r="BJ97" s="697">
        <v>110171</v>
      </c>
      <c r="BK97" s="697">
        <v>110171</v>
      </c>
      <c r="BL97" s="697">
        <v>110171</v>
      </c>
      <c r="BM97" s="697">
        <v>103149</v>
      </c>
      <c r="BN97" s="697">
        <v>0</v>
      </c>
      <c r="BO97" s="697">
        <v>0</v>
      </c>
      <c r="BP97" s="697">
        <v>0</v>
      </c>
      <c r="BQ97" s="697">
        <v>0</v>
      </c>
      <c r="BR97" s="697">
        <v>0</v>
      </c>
      <c r="BS97" s="697">
        <v>0</v>
      </c>
      <c r="BT97" s="698">
        <v>0</v>
      </c>
    </row>
    <row r="98" spans="2:73" ht="15.75">
      <c r="B98" s="692"/>
      <c r="C98" s="692"/>
      <c r="D98" s="692" t="s">
        <v>99</v>
      </c>
      <c r="E98" s="692" t="s">
        <v>754</v>
      </c>
      <c r="F98" s="692"/>
      <c r="G98" s="692"/>
      <c r="H98" s="692">
        <v>2015</v>
      </c>
      <c r="I98" s="644" t="s">
        <v>570</v>
      </c>
      <c r="J98" s="644" t="s">
        <v>584</v>
      </c>
      <c r="K98" s="633"/>
      <c r="L98" s="696"/>
      <c r="M98" s="697"/>
      <c r="N98" s="697"/>
      <c r="O98" s="697"/>
      <c r="P98" s="697">
        <v>15</v>
      </c>
      <c r="Q98" s="697">
        <v>15</v>
      </c>
      <c r="R98" s="697">
        <v>15</v>
      </c>
      <c r="S98" s="697">
        <v>15</v>
      </c>
      <c r="T98" s="697">
        <v>0</v>
      </c>
      <c r="U98" s="697">
        <v>0</v>
      </c>
      <c r="V98" s="697">
        <v>0</v>
      </c>
      <c r="W98" s="697">
        <v>0</v>
      </c>
      <c r="X98" s="697">
        <v>0</v>
      </c>
      <c r="Y98" s="697">
        <v>0</v>
      </c>
      <c r="Z98" s="697">
        <v>0</v>
      </c>
      <c r="AA98" s="697">
        <v>0</v>
      </c>
      <c r="AB98" s="697">
        <v>0</v>
      </c>
      <c r="AC98" s="697">
        <v>0</v>
      </c>
      <c r="AD98" s="697">
        <v>0</v>
      </c>
      <c r="AE98" s="697">
        <v>0</v>
      </c>
      <c r="AF98" s="697">
        <v>0</v>
      </c>
      <c r="AG98" s="697">
        <v>0</v>
      </c>
      <c r="AH98" s="697">
        <v>0</v>
      </c>
      <c r="AI98" s="697">
        <v>0</v>
      </c>
      <c r="AJ98" s="697">
        <v>0</v>
      </c>
      <c r="AK98" s="697">
        <v>0</v>
      </c>
      <c r="AL98" s="697">
        <v>0</v>
      </c>
      <c r="AM98" s="697">
        <v>0</v>
      </c>
      <c r="AN98" s="697">
        <v>0</v>
      </c>
      <c r="AO98" s="698">
        <v>0</v>
      </c>
      <c r="AP98" s="633"/>
      <c r="AQ98" s="696"/>
      <c r="AR98" s="697"/>
      <c r="AS98" s="697"/>
      <c r="AT98" s="697"/>
      <c r="AU98" s="697">
        <v>71357</v>
      </c>
      <c r="AV98" s="697">
        <v>71357</v>
      </c>
      <c r="AW98" s="697">
        <v>71357</v>
      </c>
      <c r="AX98" s="697">
        <v>71357</v>
      </c>
      <c r="AY98" s="697">
        <v>0</v>
      </c>
      <c r="AZ98" s="697">
        <v>0</v>
      </c>
      <c r="BA98" s="697">
        <v>0</v>
      </c>
      <c r="BB98" s="697">
        <v>0</v>
      </c>
      <c r="BC98" s="697">
        <v>0</v>
      </c>
      <c r="BD98" s="697">
        <v>0</v>
      </c>
      <c r="BE98" s="697">
        <v>0</v>
      </c>
      <c r="BF98" s="697">
        <v>0</v>
      </c>
      <c r="BG98" s="697">
        <v>0</v>
      </c>
      <c r="BH98" s="697">
        <v>0</v>
      </c>
      <c r="BI98" s="697">
        <v>0</v>
      </c>
      <c r="BJ98" s="697">
        <v>0</v>
      </c>
      <c r="BK98" s="697">
        <v>0</v>
      </c>
      <c r="BL98" s="697">
        <v>0</v>
      </c>
      <c r="BM98" s="697">
        <v>0</v>
      </c>
      <c r="BN98" s="697">
        <v>0</v>
      </c>
      <c r="BO98" s="697">
        <v>0</v>
      </c>
      <c r="BP98" s="697">
        <v>0</v>
      </c>
      <c r="BQ98" s="697">
        <v>0</v>
      </c>
      <c r="BR98" s="697">
        <v>0</v>
      </c>
      <c r="BS98" s="697">
        <v>0</v>
      </c>
      <c r="BT98" s="698">
        <v>0</v>
      </c>
      <c r="BU98" s="163"/>
    </row>
    <row r="99" spans="2:73" ht="15.75">
      <c r="B99" s="692"/>
      <c r="C99" s="692"/>
      <c r="D99" s="692" t="s">
        <v>100</v>
      </c>
      <c r="E99" s="692" t="s">
        <v>754</v>
      </c>
      <c r="F99" s="692"/>
      <c r="G99" s="692"/>
      <c r="H99" s="692">
        <v>2015</v>
      </c>
      <c r="I99" s="644" t="s">
        <v>570</v>
      </c>
      <c r="J99" s="644" t="s">
        <v>584</v>
      </c>
      <c r="K99" s="633"/>
      <c r="L99" s="696"/>
      <c r="M99" s="697"/>
      <c r="N99" s="697"/>
      <c r="O99" s="697"/>
      <c r="P99" s="697">
        <v>153</v>
      </c>
      <c r="Q99" s="697">
        <v>153</v>
      </c>
      <c r="R99" s="697">
        <v>147</v>
      </c>
      <c r="S99" s="697">
        <v>147</v>
      </c>
      <c r="T99" s="697">
        <v>147</v>
      </c>
      <c r="U99" s="697">
        <v>147</v>
      </c>
      <c r="V99" s="697">
        <v>144</v>
      </c>
      <c r="W99" s="697">
        <v>144</v>
      </c>
      <c r="X99" s="697">
        <v>143</v>
      </c>
      <c r="Y99" s="697">
        <v>133</v>
      </c>
      <c r="Z99" s="697">
        <v>110</v>
      </c>
      <c r="AA99" s="697">
        <v>110</v>
      </c>
      <c r="AB99" s="697">
        <v>87</v>
      </c>
      <c r="AC99" s="697">
        <v>87</v>
      </c>
      <c r="AD99" s="697">
        <v>87</v>
      </c>
      <c r="AE99" s="697">
        <v>60</v>
      </c>
      <c r="AF99" s="697">
        <v>8</v>
      </c>
      <c r="AG99" s="697">
        <v>8</v>
      </c>
      <c r="AH99" s="697">
        <v>8</v>
      </c>
      <c r="AI99" s="697">
        <v>8</v>
      </c>
      <c r="AJ99" s="697">
        <v>0</v>
      </c>
      <c r="AK99" s="697">
        <v>0</v>
      </c>
      <c r="AL99" s="697">
        <v>0</v>
      </c>
      <c r="AM99" s="697">
        <v>0</v>
      </c>
      <c r="AN99" s="697">
        <v>0</v>
      </c>
      <c r="AO99" s="698">
        <v>0</v>
      </c>
      <c r="AP99" s="633"/>
      <c r="AQ99" s="696"/>
      <c r="AR99" s="697"/>
      <c r="AS99" s="697"/>
      <c r="AT99" s="697"/>
      <c r="AU99" s="697">
        <v>2323198</v>
      </c>
      <c r="AV99" s="697">
        <v>2323198</v>
      </c>
      <c r="AW99" s="697">
        <v>2304472</v>
      </c>
      <c r="AX99" s="697">
        <v>2304472</v>
      </c>
      <c r="AY99" s="697">
        <v>2304472</v>
      </c>
      <c r="AZ99" s="697">
        <v>2304472</v>
      </c>
      <c r="BA99" s="697">
        <v>2264894</v>
      </c>
      <c r="BB99" s="697">
        <v>2264894</v>
      </c>
      <c r="BC99" s="697">
        <v>2263293</v>
      </c>
      <c r="BD99" s="697">
        <v>2134287</v>
      </c>
      <c r="BE99" s="697">
        <v>1826255</v>
      </c>
      <c r="BF99" s="697">
        <v>1826255</v>
      </c>
      <c r="BG99" s="697">
        <v>240495</v>
      </c>
      <c r="BH99" s="697">
        <v>240495</v>
      </c>
      <c r="BI99" s="697">
        <v>240495</v>
      </c>
      <c r="BJ99" s="697">
        <v>162708</v>
      </c>
      <c r="BK99" s="697">
        <v>23653</v>
      </c>
      <c r="BL99" s="697">
        <v>23653</v>
      </c>
      <c r="BM99" s="697">
        <v>23653</v>
      </c>
      <c r="BN99" s="697">
        <v>23653</v>
      </c>
      <c r="BO99" s="697">
        <v>0</v>
      </c>
      <c r="BP99" s="697">
        <v>0</v>
      </c>
      <c r="BQ99" s="697">
        <v>0</v>
      </c>
      <c r="BR99" s="697">
        <v>0</v>
      </c>
      <c r="BS99" s="697">
        <v>0</v>
      </c>
      <c r="BT99" s="698">
        <v>0</v>
      </c>
      <c r="BU99" s="163"/>
    </row>
    <row r="100" spans="2:73" ht="15.75">
      <c r="B100" s="692"/>
      <c r="C100" s="692"/>
      <c r="D100" s="692" t="s">
        <v>101</v>
      </c>
      <c r="E100" s="692" t="s">
        <v>754</v>
      </c>
      <c r="F100" s="692"/>
      <c r="G100" s="692"/>
      <c r="H100" s="692">
        <v>2015</v>
      </c>
      <c r="I100" s="644" t="s">
        <v>570</v>
      </c>
      <c r="J100" s="644" t="s">
        <v>584</v>
      </c>
      <c r="K100" s="633"/>
      <c r="L100" s="696"/>
      <c r="M100" s="697"/>
      <c r="N100" s="697"/>
      <c r="O100" s="697"/>
      <c r="P100" s="697">
        <v>23</v>
      </c>
      <c r="Q100" s="697">
        <v>18</v>
      </c>
      <c r="R100" s="697">
        <v>17</v>
      </c>
      <c r="S100" s="697">
        <v>17</v>
      </c>
      <c r="T100" s="697">
        <v>17</v>
      </c>
      <c r="U100" s="697">
        <v>17</v>
      </c>
      <c r="V100" s="697">
        <v>17</v>
      </c>
      <c r="W100" s="697">
        <v>17</v>
      </c>
      <c r="X100" s="697">
        <v>17</v>
      </c>
      <c r="Y100" s="697">
        <v>17</v>
      </c>
      <c r="Z100" s="697">
        <v>17</v>
      </c>
      <c r="AA100" s="697">
        <v>2</v>
      </c>
      <c r="AB100" s="697">
        <v>0</v>
      </c>
      <c r="AC100" s="697">
        <v>0</v>
      </c>
      <c r="AD100" s="697">
        <v>0</v>
      </c>
      <c r="AE100" s="697">
        <v>0</v>
      </c>
      <c r="AF100" s="697">
        <v>0</v>
      </c>
      <c r="AG100" s="697">
        <v>0</v>
      </c>
      <c r="AH100" s="697">
        <v>0</v>
      </c>
      <c r="AI100" s="697">
        <v>0</v>
      </c>
      <c r="AJ100" s="697">
        <v>0</v>
      </c>
      <c r="AK100" s="697">
        <v>0</v>
      </c>
      <c r="AL100" s="697">
        <v>0</v>
      </c>
      <c r="AM100" s="697">
        <v>0</v>
      </c>
      <c r="AN100" s="697">
        <v>0</v>
      </c>
      <c r="AO100" s="698">
        <v>0</v>
      </c>
      <c r="AP100" s="633"/>
      <c r="AQ100" s="696"/>
      <c r="AR100" s="697"/>
      <c r="AS100" s="697"/>
      <c r="AT100" s="697"/>
      <c r="AU100" s="697">
        <v>95530</v>
      </c>
      <c r="AV100" s="697">
        <v>75532</v>
      </c>
      <c r="AW100" s="697">
        <v>69392</v>
      </c>
      <c r="AX100" s="697">
        <v>69392</v>
      </c>
      <c r="AY100" s="697">
        <v>69392</v>
      </c>
      <c r="AZ100" s="697">
        <v>69392</v>
      </c>
      <c r="BA100" s="697">
        <v>69392</v>
      </c>
      <c r="BB100" s="697">
        <v>69392</v>
      </c>
      <c r="BC100" s="697">
        <v>69392</v>
      </c>
      <c r="BD100" s="697">
        <v>69392</v>
      </c>
      <c r="BE100" s="697">
        <v>69392</v>
      </c>
      <c r="BF100" s="697">
        <v>6785</v>
      </c>
      <c r="BG100" s="697">
        <v>0</v>
      </c>
      <c r="BH100" s="697">
        <v>0</v>
      </c>
      <c r="BI100" s="697">
        <v>0</v>
      </c>
      <c r="BJ100" s="697">
        <v>0</v>
      </c>
      <c r="BK100" s="697">
        <v>0</v>
      </c>
      <c r="BL100" s="697">
        <v>0</v>
      </c>
      <c r="BM100" s="697">
        <v>0</v>
      </c>
      <c r="BN100" s="697">
        <v>0</v>
      </c>
      <c r="BO100" s="697">
        <v>0</v>
      </c>
      <c r="BP100" s="697">
        <v>0</v>
      </c>
      <c r="BQ100" s="697">
        <v>0</v>
      </c>
      <c r="BR100" s="697">
        <v>0</v>
      </c>
      <c r="BS100" s="697">
        <v>0</v>
      </c>
      <c r="BT100" s="698">
        <v>0</v>
      </c>
      <c r="BU100" s="163"/>
    </row>
    <row r="101" spans="2:73">
      <c r="B101" s="692"/>
      <c r="C101" s="692"/>
      <c r="D101" s="692" t="s">
        <v>108</v>
      </c>
      <c r="E101" s="692" t="s">
        <v>754</v>
      </c>
      <c r="F101" s="692"/>
      <c r="G101" s="692"/>
      <c r="H101" s="692">
        <v>2015</v>
      </c>
      <c r="I101" s="644" t="s">
        <v>570</v>
      </c>
      <c r="J101" s="644" t="s">
        <v>584</v>
      </c>
      <c r="K101" s="633"/>
      <c r="L101" s="696"/>
      <c r="M101" s="697"/>
      <c r="N101" s="697"/>
      <c r="O101" s="697"/>
      <c r="P101" s="697">
        <v>0</v>
      </c>
      <c r="Q101" s="697">
        <v>0</v>
      </c>
      <c r="R101" s="697">
        <v>0</v>
      </c>
      <c r="S101" s="697">
        <v>0</v>
      </c>
      <c r="T101" s="697">
        <v>0</v>
      </c>
      <c r="U101" s="697">
        <v>0</v>
      </c>
      <c r="V101" s="697">
        <v>0</v>
      </c>
      <c r="W101" s="697">
        <v>0</v>
      </c>
      <c r="X101" s="697">
        <v>0</v>
      </c>
      <c r="Y101" s="697">
        <v>0</v>
      </c>
      <c r="Z101" s="697">
        <v>0</v>
      </c>
      <c r="AA101" s="697">
        <v>0</v>
      </c>
      <c r="AB101" s="697">
        <v>0</v>
      </c>
      <c r="AC101" s="697">
        <v>0</v>
      </c>
      <c r="AD101" s="697">
        <v>0</v>
      </c>
      <c r="AE101" s="697">
        <v>0</v>
      </c>
      <c r="AF101" s="697">
        <v>0</v>
      </c>
      <c r="AG101" s="697">
        <v>0</v>
      </c>
      <c r="AH101" s="697">
        <v>0</v>
      </c>
      <c r="AI101" s="697">
        <v>0</v>
      </c>
      <c r="AJ101" s="697">
        <v>0</v>
      </c>
      <c r="AK101" s="697">
        <v>0</v>
      </c>
      <c r="AL101" s="697">
        <v>0</v>
      </c>
      <c r="AM101" s="697">
        <v>0</v>
      </c>
      <c r="AN101" s="697">
        <v>0</v>
      </c>
      <c r="AO101" s="698">
        <v>0</v>
      </c>
      <c r="AP101" s="633"/>
      <c r="AQ101" s="696"/>
      <c r="AR101" s="697"/>
      <c r="AS101" s="697"/>
      <c r="AT101" s="697"/>
      <c r="AU101" s="697">
        <v>1135</v>
      </c>
      <c r="AV101" s="697">
        <v>991</v>
      </c>
      <c r="AW101" s="697">
        <v>961</v>
      </c>
      <c r="AX101" s="697">
        <v>931</v>
      </c>
      <c r="AY101" s="697">
        <v>931</v>
      </c>
      <c r="AZ101" s="697">
        <v>931</v>
      </c>
      <c r="BA101" s="697">
        <v>931</v>
      </c>
      <c r="BB101" s="697">
        <v>931</v>
      </c>
      <c r="BC101" s="697">
        <v>722</v>
      </c>
      <c r="BD101" s="697">
        <v>722</v>
      </c>
      <c r="BE101" s="697">
        <v>722</v>
      </c>
      <c r="BF101" s="697">
        <v>722</v>
      </c>
      <c r="BG101" s="697">
        <v>479</v>
      </c>
      <c r="BH101" s="697">
        <v>479</v>
      </c>
      <c r="BI101" s="697">
        <v>479</v>
      </c>
      <c r="BJ101" s="697">
        <v>479</v>
      </c>
      <c r="BK101" s="697">
        <v>479</v>
      </c>
      <c r="BL101" s="697">
        <v>479</v>
      </c>
      <c r="BM101" s="697">
        <v>479</v>
      </c>
      <c r="BN101" s="697">
        <v>479</v>
      </c>
      <c r="BO101" s="697">
        <v>479</v>
      </c>
      <c r="BP101" s="697">
        <v>0</v>
      </c>
      <c r="BQ101" s="697">
        <v>0</v>
      </c>
      <c r="BR101" s="697">
        <v>0</v>
      </c>
      <c r="BS101" s="697">
        <v>0</v>
      </c>
      <c r="BT101" s="698">
        <v>0</v>
      </c>
    </row>
    <row r="102" spans="2:73">
      <c r="B102" s="692"/>
      <c r="C102" s="692"/>
      <c r="D102" s="692" t="s">
        <v>113</v>
      </c>
      <c r="E102" s="692" t="s">
        <v>754</v>
      </c>
      <c r="F102" s="692"/>
      <c r="G102" s="692"/>
      <c r="H102" s="692">
        <v>2016</v>
      </c>
      <c r="I102" s="644" t="s">
        <v>571</v>
      </c>
      <c r="J102" s="644" t="s">
        <v>584</v>
      </c>
      <c r="K102" s="633"/>
      <c r="L102" s="696"/>
      <c r="M102" s="697"/>
      <c r="N102" s="697"/>
      <c r="O102" s="697"/>
      <c r="P102" s="697">
        <v>0</v>
      </c>
      <c r="Q102" s="697">
        <v>59</v>
      </c>
      <c r="R102" s="697">
        <v>59</v>
      </c>
      <c r="S102" s="697">
        <v>59</v>
      </c>
      <c r="T102" s="697">
        <v>59</v>
      </c>
      <c r="U102" s="697">
        <v>59</v>
      </c>
      <c r="V102" s="697">
        <v>59</v>
      </c>
      <c r="W102" s="697">
        <v>59</v>
      </c>
      <c r="X102" s="697">
        <v>59</v>
      </c>
      <c r="Y102" s="697">
        <v>59</v>
      </c>
      <c r="Z102" s="697">
        <v>59</v>
      </c>
      <c r="AA102" s="697">
        <v>57</v>
      </c>
      <c r="AB102" s="697">
        <v>57</v>
      </c>
      <c r="AC102" s="697">
        <v>57</v>
      </c>
      <c r="AD102" s="697">
        <v>56</v>
      </c>
      <c r="AE102" s="697">
        <v>50</v>
      </c>
      <c r="AF102" s="697">
        <v>50</v>
      </c>
      <c r="AG102" s="697">
        <v>26</v>
      </c>
      <c r="AH102" s="697">
        <v>0</v>
      </c>
      <c r="AI102" s="697">
        <v>0</v>
      </c>
      <c r="AJ102" s="697">
        <v>0</v>
      </c>
      <c r="AK102" s="697">
        <v>0</v>
      </c>
      <c r="AL102" s="697">
        <v>0</v>
      </c>
      <c r="AM102" s="697">
        <v>0</v>
      </c>
      <c r="AN102" s="697">
        <v>0</v>
      </c>
      <c r="AO102" s="698">
        <v>0</v>
      </c>
      <c r="AP102" s="633"/>
      <c r="AQ102" s="696"/>
      <c r="AR102" s="697"/>
      <c r="AS102" s="697"/>
      <c r="AT102" s="697"/>
      <c r="AU102" s="697">
        <v>0</v>
      </c>
      <c r="AV102" s="697">
        <v>906318</v>
      </c>
      <c r="AW102" s="697">
        <v>906318</v>
      </c>
      <c r="AX102" s="697">
        <v>906318</v>
      </c>
      <c r="AY102" s="697">
        <v>906318</v>
      </c>
      <c r="AZ102" s="697">
        <v>906318</v>
      </c>
      <c r="BA102" s="697">
        <v>906318</v>
      </c>
      <c r="BB102" s="697">
        <v>906318</v>
      </c>
      <c r="BC102" s="697">
        <v>906206</v>
      </c>
      <c r="BD102" s="697">
        <v>906206</v>
      </c>
      <c r="BE102" s="697">
        <v>902619</v>
      </c>
      <c r="BF102" s="697">
        <v>892043</v>
      </c>
      <c r="BG102" s="697">
        <v>891590</v>
      </c>
      <c r="BH102" s="697">
        <v>891590</v>
      </c>
      <c r="BI102" s="697">
        <v>887439</v>
      </c>
      <c r="BJ102" s="697">
        <v>785163</v>
      </c>
      <c r="BK102" s="697">
        <v>785163</v>
      </c>
      <c r="BL102" s="697">
        <v>419555</v>
      </c>
      <c r="BM102" s="697">
        <v>0</v>
      </c>
      <c r="BN102" s="697">
        <v>0</v>
      </c>
      <c r="BO102" s="697">
        <v>0</v>
      </c>
      <c r="BP102" s="697">
        <v>0</v>
      </c>
      <c r="BQ102" s="697">
        <v>0</v>
      </c>
      <c r="BR102" s="697">
        <v>0</v>
      </c>
      <c r="BS102" s="697">
        <v>0</v>
      </c>
      <c r="BT102" s="698">
        <v>0</v>
      </c>
    </row>
    <row r="103" spans="2:73">
      <c r="B103" s="692"/>
      <c r="C103" s="692"/>
      <c r="D103" s="692" t="s">
        <v>776</v>
      </c>
      <c r="E103" s="692" t="s">
        <v>754</v>
      </c>
      <c r="F103" s="692"/>
      <c r="G103" s="692"/>
      <c r="H103" s="692">
        <v>2016</v>
      </c>
      <c r="I103" s="644" t="s">
        <v>571</v>
      </c>
      <c r="J103" s="644" t="s">
        <v>584</v>
      </c>
      <c r="K103" s="633"/>
      <c r="L103" s="696"/>
      <c r="M103" s="697"/>
      <c r="N103" s="697"/>
      <c r="O103" s="697"/>
      <c r="P103" s="697">
        <v>0</v>
      </c>
      <c r="Q103" s="697">
        <v>50</v>
      </c>
      <c r="R103" s="697">
        <v>50</v>
      </c>
      <c r="S103" s="697">
        <v>50</v>
      </c>
      <c r="T103" s="697">
        <v>50</v>
      </c>
      <c r="U103" s="697">
        <v>50</v>
      </c>
      <c r="V103" s="697">
        <v>50</v>
      </c>
      <c r="W103" s="697">
        <v>50</v>
      </c>
      <c r="X103" s="697">
        <v>50</v>
      </c>
      <c r="Y103" s="697">
        <v>50</v>
      </c>
      <c r="Z103" s="697">
        <v>50</v>
      </c>
      <c r="AA103" s="697">
        <v>50</v>
      </c>
      <c r="AB103" s="697">
        <v>50</v>
      </c>
      <c r="AC103" s="697">
        <v>50</v>
      </c>
      <c r="AD103" s="697">
        <v>50</v>
      </c>
      <c r="AE103" s="697">
        <v>50</v>
      </c>
      <c r="AF103" s="697">
        <v>50</v>
      </c>
      <c r="AG103" s="697">
        <v>50</v>
      </c>
      <c r="AH103" s="697">
        <v>50</v>
      </c>
      <c r="AI103" s="697">
        <v>45</v>
      </c>
      <c r="AJ103" s="697">
        <v>0</v>
      </c>
      <c r="AK103" s="697">
        <v>0</v>
      </c>
      <c r="AL103" s="697">
        <v>0</v>
      </c>
      <c r="AM103" s="697">
        <v>0</v>
      </c>
      <c r="AN103" s="697">
        <v>0</v>
      </c>
      <c r="AO103" s="698">
        <v>0</v>
      </c>
      <c r="AP103" s="633"/>
      <c r="AQ103" s="696"/>
      <c r="AR103" s="697"/>
      <c r="AS103" s="697"/>
      <c r="AT103" s="697"/>
      <c r="AU103" s="697">
        <v>0</v>
      </c>
      <c r="AV103" s="697">
        <v>166406</v>
      </c>
      <c r="AW103" s="697">
        <v>166406</v>
      </c>
      <c r="AX103" s="697">
        <v>166406</v>
      </c>
      <c r="AY103" s="697">
        <v>166406</v>
      </c>
      <c r="AZ103" s="697">
        <v>166406</v>
      </c>
      <c r="BA103" s="697">
        <v>166406</v>
      </c>
      <c r="BB103" s="697">
        <v>166406</v>
      </c>
      <c r="BC103" s="697">
        <v>166406</v>
      </c>
      <c r="BD103" s="697">
        <v>166406</v>
      </c>
      <c r="BE103" s="697">
        <v>166406</v>
      </c>
      <c r="BF103" s="697">
        <v>166406</v>
      </c>
      <c r="BG103" s="697">
        <v>166406</v>
      </c>
      <c r="BH103" s="697">
        <v>166406</v>
      </c>
      <c r="BI103" s="697">
        <v>166406</v>
      </c>
      <c r="BJ103" s="697">
        <v>166406</v>
      </c>
      <c r="BK103" s="697">
        <v>166406</v>
      </c>
      <c r="BL103" s="697">
        <v>166406</v>
      </c>
      <c r="BM103" s="697">
        <v>166406</v>
      </c>
      <c r="BN103" s="697">
        <v>161699</v>
      </c>
      <c r="BO103" s="697">
        <v>0</v>
      </c>
      <c r="BP103" s="697">
        <v>0</v>
      </c>
      <c r="BQ103" s="697">
        <v>0</v>
      </c>
      <c r="BR103" s="697">
        <v>0</v>
      </c>
      <c r="BS103" s="697">
        <v>0</v>
      </c>
      <c r="BT103" s="698">
        <v>0</v>
      </c>
    </row>
    <row r="104" spans="2:73">
      <c r="B104" s="692"/>
      <c r="C104" s="692"/>
      <c r="D104" s="692" t="s">
        <v>118</v>
      </c>
      <c r="E104" s="692" t="s">
        <v>754</v>
      </c>
      <c r="F104" s="692"/>
      <c r="G104" s="692"/>
      <c r="H104" s="692">
        <v>2016</v>
      </c>
      <c r="I104" s="644" t="s">
        <v>571</v>
      </c>
      <c r="J104" s="644" t="s">
        <v>584</v>
      </c>
      <c r="K104" s="633"/>
      <c r="L104" s="696"/>
      <c r="M104" s="697"/>
      <c r="N104" s="697"/>
      <c r="O104" s="697"/>
      <c r="P104" s="697">
        <v>0</v>
      </c>
      <c r="Q104" s="697">
        <v>114</v>
      </c>
      <c r="R104" s="697">
        <v>113</v>
      </c>
      <c r="S104" s="697">
        <v>113</v>
      </c>
      <c r="T104" s="697">
        <v>113</v>
      </c>
      <c r="U104" s="697">
        <v>113</v>
      </c>
      <c r="V104" s="697">
        <v>113</v>
      </c>
      <c r="W104" s="697">
        <v>113</v>
      </c>
      <c r="X104" s="697">
        <v>113</v>
      </c>
      <c r="Y104" s="697">
        <v>52</v>
      </c>
      <c r="Z104" s="697">
        <v>52</v>
      </c>
      <c r="AA104" s="697">
        <v>52</v>
      </c>
      <c r="AB104" s="697">
        <v>38</v>
      </c>
      <c r="AC104" s="697">
        <v>10</v>
      </c>
      <c r="AD104" s="697">
        <v>10</v>
      </c>
      <c r="AE104" s="697">
        <v>1</v>
      </c>
      <c r="AF104" s="697">
        <v>0</v>
      </c>
      <c r="AG104" s="697">
        <v>0</v>
      </c>
      <c r="AH104" s="697">
        <v>0</v>
      </c>
      <c r="AI104" s="697">
        <v>0</v>
      </c>
      <c r="AJ104" s="697">
        <v>0</v>
      </c>
      <c r="AK104" s="697">
        <v>0</v>
      </c>
      <c r="AL104" s="697">
        <v>0</v>
      </c>
      <c r="AM104" s="697">
        <v>0</v>
      </c>
      <c r="AN104" s="697">
        <v>0</v>
      </c>
      <c r="AO104" s="698">
        <v>0</v>
      </c>
      <c r="AP104" s="633"/>
      <c r="AQ104" s="696"/>
      <c r="AR104" s="697"/>
      <c r="AS104" s="697"/>
      <c r="AT104" s="697"/>
      <c r="AU104" s="697">
        <v>0</v>
      </c>
      <c r="AV104" s="697">
        <v>921843</v>
      </c>
      <c r="AW104" s="697">
        <v>914993</v>
      </c>
      <c r="AX104" s="697">
        <v>914993</v>
      </c>
      <c r="AY104" s="697">
        <v>914993</v>
      </c>
      <c r="AZ104" s="697">
        <v>914993</v>
      </c>
      <c r="BA104" s="697">
        <v>914993</v>
      </c>
      <c r="BB104" s="697">
        <v>914993</v>
      </c>
      <c r="BC104" s="697">
        <v>914993</v>
      </c>
      <c r="BD104" s="697">
        <v>662198</v>
      </c>
      <c r="BE104" s="697">
        <v>662198</v>
      </c>
      <c r="BF104" s="697">
        <v>662198</v>
      </c>
      <c r="BG104" s="697">
        <v>586787</v>
      </c>
      <c r="BH104" s="697">
        <v>198010</v>
      </c>
      <c r="BI104" s="697">
        <v>198010</v>
      </c>
      <c r="BJ104" s="697">
        <v>13656</v>
      </c>
      <c r="BK104" s="697">
        <v>0</v>
      </c>
      <c r="BL104" s="697">
        <v>0</v>
      </c>
      <c r="BM104" s="697">
        <v>0</v>
      </c>
      <c r="BN104" s="697">
        <v>0</v>
      </c>
      <c r="BO104" s="697">
        <v>0</v>
      </c>
      <c r="BP104" s="697">
        <v>0</v>
      </c>
      <c r="BQ104" s="697">
        <v>0</v>
      </c>
      <c r="BR104" s="697">
        <v>0</v>
      </c>
      <c r="BS104" s="697">
        <v>0</v>
      </c>
      <c r="BT104" s="698">
        <v>0</v>
      </c>
    </row>
    <row r="105" spans="2:73">
      <c r="B105" s="692"/>
      <c r="C105" s="692"/>
      <c r="D105" s="692" t="s">
        <v>119</v>
      </c>
      <c r="E105" s="692" t="s">
        <v>754</v>
      </c>
      <c r="F105" s="692"/>
      <c r="G105" s="692"/>
      <c r="H105" s="692">
        <v>2016</v>
      </c>
      <c r="I105" s="644" t="s">
        <v>571</v>
      </c>
      <c r="J105" s="644" t="s">
        <v>584</v>
      </c>
      <c r="K105" s="633"/>
      <c r="L105" s="696"/>
      <c r="M105" s="697"/>
      <c r="N105" s="697"/>
      <c r="O105" s="697"/>
      <c r="P105" s="697">
        <v>0</v>
      </c>
      <c r="Q105" s="697">
        <v>35</v>
      </c>
      <c r="R105" s="697">
        <v>35</v>
      </c>
      <c r="S105" s="697">
        <v>35</v>
      </c>
      <c r="T105" s="697">
        <v>35</v>
      </c>
      <c r="U105" s="697">
        <v>34</v>
      </c>
      <c r="V105" s="697">
        <v>30</v>
      </c>
      <c r="W105" s="697">
        <v>25</v>
      </c>
      <c r="X105" s="697">
        <v>18</v>
      </c>
      <c r="Y105" s="697">
        <v>13</v>
      </c>
      <c r="Z105" s="697">
        <v>9</v>
      </c>
      <c r="AA105" s="697">
        <v>7</v>
      </c>
      <c r="AB105" s="697">
        <v>4</v>
      </c>
      <c r="AC105" s="697">
        <v>0</v>
      </c>
      <c r="AD105" s="697">
        <v>0</v>
      </c>
      <c r="AE105" s="697">
        <v>0</v>
      </c>
      <c r="AF105" s="697">
        <v>0</v>
      </c>
      <c r="AG105" s="697">
        <v>0</v>
      </c>
      <c r="AH105" s="697">
        <v>0</v>
      </c>
      <c r="AI105" s="697">
        <v>0</v>
      </c>
      <c r="AJ105" s="697">
        <v>0</v>
      </c>
      <c r="AK105" s="697">
        <v>0</v>
      </c>
      <c r="AL105" s="697">
        <v>0</v>
      </c>
      <c r="AM105" s="697">
        <v>0</v>
      </c>
      <c r="AN105" s="697">
        <v>0</v>
      </c>
      <c r="AO105" s="698">
        <v>0</v>
      </c>
      <c r="AP105" s="633"/>
      <c r="AQ105" s="696"/>
      <c r="AR105" s="697"/>
      <c r="AS105" s="697"/>
      <c r="AT105" s="697"/>
      <c r="AU105" s="697">
        <v>0</v>
      </c>
      <c r="AV105" s="697">
        <v>189166</v>
      </c>
      <c r="AW105" s="697">
        <v>189166</v>
      </c>
      <c r="AX105" s="697">
        <v>189166</v>
      </c>
      <c r="AY105" s="697">
        <v>187428</v>
      </c>
      <c r="AZ105" s="697">
        <v>171337</v>
      </c>
      <c r="BA105" s="697">
        <v>145926</v>
      </c>
      <c r="BB105" s="697">
        <v>109061</v>
      </c>
      <c r="BC105" s="697">
        <v>70208</v>
      </c>
      <c r="BD105" s="697">
        <v>49594</v>
      </c>
      <c r="BE105" s="697">
        <v>29442</v>
      </c>
      <c r="BF105" s="697">
        <v>23124</v>
      </c>
      <c r="BG105" s="697">
        <v>11334</v>
      </c>
      <c r="BH105" s="697">
        <v>1046</v>
      </c>
      <c r="BI105" s="697">
        <v>152</v>
      </c>
      <c r="BJ105" s="697">
        <v>152</v>
      </c>
      <c r="BK105" s="697">
        <v>110</v>
      </c>
      <c r="BL105" s="697">
        <v>4</v>
      </c>
      <c r="BM105" s="697">
        <v>0</v>
      </c>
      <c r="BN105" s="697">
        <v>0</v>
      </c>
      <c r="BO105" s="697">
        <v>0</v>
      </c>
      <c r="BP105" s="697">
        <v>0</v>
      </c>
      <c r="BQ105" s="697">
        <v>0</v>
      </c>
      <c r="BR105" s="697">
        <v>0</v>
      </c>
      <c r="BS105" s="697">
        <v>0</v>
      </c>
      <c r="BT105" s="698">
        <v>0</v>
      </c>
    </row>
    <row r="106" spans="2:73" ht="15.75">
      <c r="B106" s="692"/>
      <c r="C106" s="692"/>
      <c r="D106" s="692" t="s">
        <v>118</v>
      </c>
      <c r="E106" s="692" t="s">
        <v>754</v>
      </c>
      <c r="F106" s="692"/>
      <c r="G106" s="692"/>
      <c r="H106" s="692">
        <v>2015</v>
      </c>
      <c r="I106" s="644" t="s">
        <v>571</v>
      </c>
      <c r="J106" s="644" t="s">
        <v>577</v>
      </c>
      <c r="K106" s="633"/>
      <c r="L106" s="696"/>
      <c r="M106" s="697"/>
      <c r="N106" s="697"/>
      <c r="O106" s="697"/>
      <c r="P106" s="697">
        <v>40</v>
      </c>
      <c r="Q106" s="697">
        <v>40</v>
      </c>
      <c r="R106" s="697">
        <v>35</v>
      </c>
      <c r="S106" s="697">
        <v>35</v>
      </c>
      <c r="T106" s="697">
        <v>35</v>
      </c>
      <c r="U106" s="697">
        <v>35</v>
      </c>
      <c r="V106" s="697">
        <v>34</v>
      </c>
      <c r="W106" s="697">
        <v>34</v>
      </c>
      <c r="X106" s="697">
        <v>34</v>
      </c>
      <c r="Y106" s="697">
        <v>33</v>
      </c>
      <c r="Z106" s="697">
        <v>31</v>
      </c>
      <c r="AA106" s="697">
        <v>2</v>
      </c>
      <c r="AB106" s="697">
        <v>0</v>
      </c>
      <c r="AC106" s="697">
        <v>0</v>
      </c>
      <c r="AD106" s="697">
        <v>0</v>
      </c>
      <c r="AE106" s="697">
        <v>0</v>
      </c>
      <c r="AF106" s="697">
        <v>0</v>
      </c>
      <c r="AG106" s="697">
        <v>0</v>
      </c>
      <c r="AH106" s="697">
        <v>0</v>
      </c>
      <c r="AI106" s="697">
        <v>0</v>
      </c>
      <c r="AJ106" s="697">
        <v>0</v>
      </c>
      <c r="AK106" s="697">
        <v>0</v>
      </c>
      <c r="AL106" s="697">
        <v>0</v>
      </c>
      <c r="AM106" s="697">
        <v>0</v>
      </c>
      <c r="AN106" s="697">
        <v>0</v>
      </c>
      <c r="AO106" s="698">
        <v>0</v>
      </c>
      <c r="AP106" s="633"/>
      <c r="AQ106" s="696"/>
      <c r="AR106" s="697"/>
      <c r="AS106" s="697"/>
      <c r="AT106" s="697"/>
      <c r="AU106" s="697">
        <v>235478</v>
      </c>
      <c r="AV106" s="697">
        <v>235478</v>
      </c>
      <c r="AW106" s="697">
        <v>202201</v>
      </c>
      <c r="AX106" s="697">
        <v>202201</v>
      </c>
      <c r="AY106" s="697">
        <v>202201</v>
      </c>
      <c r="AZ106" s="697">
        <v>202201</v>
      </c>
      <c r="BA106" s="697">
        <v>200624</v>
      </c>
      <c r="BB106" s="697">
        <v>200624</v>
      </c>
      <c r="BC106" s="697">
        <v>200624</v>
      </c>
      <c r="BD106" s="697">
        <v>195641</v>
      </c>
      <c r="BE106" s="697">
        <v>183744</v>
      </c>
      <c r="BF106" s="697">
        <v>10128</v>
      </c>
      <c r="BG106" s="697">
        <v>0</v>
      </c>
      <c r="BH106" s="697">
        <v>0</v>
      </c>
      <c r="BI106" s="697">
        <v>0</v>
      </c>
      <c r="BJ106" s="697">
        <v>0</v>
      </c>
      <c r="BK106" s="697">
        <v>0</v>
      </c>
      <c r="BL106" s="697">
        <v>0</v>
      </c>
      <c r="BM106" s="697">
        <v>0</v>
      </c>
      <c r="BN106" s="697">
        <v>0</v>
      </c>
      <c r="BO106" s="697">
        <v>0</v>
      </c>
      <c r="BP106" s="697">
        <v>0</v>
      </c>
      <c r="BQ106" s="697">
        <v>0</v>
      </c>
      <c r="BR106" s="697">
        <v>0</v>
      </c>
      <c r="BS106" s="697">
        <v>0</v>
      </c>
      <c r="BT106" s="698">
        <v>0</v>
      </c>
      <c r="BU106" s="163"/>
    </row>
    <row r="107" spans="2:73" ht="15.75">
      <c r="B107" s="692"/>
      <c r="C107" s="692"/>
      <c r="D107" s="692" t="s">
        <v>95</v>
      </c>
      <c r="E107" s="692" t="s">
        <v>754</v>
      </c>
      <c r="F107" s="692"/>
      <c r="G107" s="692"/>
      <c r="H107" s="692">
        <v>2015</v>
      </c>
      <c r="I107" s="644" t="s">
        <v>571</v>
      </c>
      <c r="J107" s="644" t="s">
        <v>577</v>
      </c>
      <c r="K107" s="633"/>
      <c r="L107" s="696"/>
      <c r="M107" s="697"/>
      <c r="N107" s="697"/>
      <c r="O107" s="697"/>
      <c r="P107" s="697">
        <v>1</v>
      </c>
      <c r="Q107" s="697">
        <v>1</v>
      </c>
      <c r="R107" s="697">
        <v>1</v>
      </c>
      <c r="S107" s="697">
        <v>1</v>
      </c>
      <c r="T107" s="697">
        <v>1</v>
      </c>
      <c r="U107" s="697">
        <v>1</v>
      </c>
      <c r="V107" s="697">
        <v>1</v>
      </c>
      <c r="W107" s="697">
        <v>1</v>
      </c>
      <c r="X107" s="697">
        <v>1</v>
      </c>
      <c r="Y107" s="697">
        <v>1</v>
      </c>
      <c r="Z107" s="697">
        <v>1</v>
      </c>
      <c r="AA107" s="697">
        <v>1</v>
      </c>
      <c r="AB107" s="697">
        <v>1</v>
      </c>
      <c r="AC107" s="697">
        <v>1</v>
      </c>
      <c r="AD107" s="697">
        <v>1</v>
      </c>
      <c r="AE107" s="697">
        <v>1</v>
      </c>
      <c r="AF107" s="697">
        <v>1</v>
      </c>
      <c r="AG107" s="697">
        <v>1</v>
      </c>
      <c r="AH107" s="697">
        <v>1</v>
      </c>
      <c r="AI107" s="697">
        <v>1</v>
      </c>
      <c r="AJ107" s="697">
        <v>0</v>
      </c>
      <c r="AK107" s="697">
        <v>0</v>
      </c>
      <c r="AL107" s="697">
        <v>0</v>
      </c>
      <c r="AM107" s="697">
        <v>0</v>
      </c>
      <c r="AN107" s="697">
        <v>0</v>
      </c>
      <c r="AO107" s="698">
        <v>0</v>
      </c>
      <c r="AP107" s="633"/>
      <c r="AQ107" s="696"/>
      <c r="AR107" s="697"/>
      <c r="AS107" s="697"/>
      <c r="AT107" s="697"/>
      <c r="AU107" s="697">
        <v>19013</v>
      </c>
      <c r="AV107" s="697">
        <v>18740</v>
      </c>
      <c r="AW107" s="697">
        <v>18740</v>
      </c>
      <c r="AX107" s="697">
        <v>18740</v>
      </c>
      <c r="AY107" s="697">
        <v>18740</v>
      </c>
      <c r="AZ107" s="697">
        <v>18740</v>
      </c>
      <c r="BA107" s="697">
        <v>18740</v>
      </c>
      <c r="BB107" s="697">
        <v>18732</v>
      </c>
      <c r="BC107" s="697">
        <v>18732</v>
      </c>
      <c r="BD107" s="697">
        <v>18732</v>
      </c>
      <c r="BE107" s="697">
        <v>18267</v>
      </c>
      <c r="BF107" s="697">
        <v>18246</v>
      </c>
      <c r="BG107" s="697">
        <v>18246</v>
      </c>
      <c r="BH107" s="697">
        <v>18204</v>
      </c>
      <c r="BI107" s="697">
        <v>18204</v>
      </c>
      <c r="BJ107" s="697">
        <v>18171</v>
      </c>
      <c r="BK107" s="697">
        <v>9417</v>
      </c>
      <c r="BL107" s="697">
        <v>9417</v>
      </c>
      <c r="BM107" s="697">
        <v>9417</v>
      </c>
      <c r="BN107" s="697">
        <v>9417</v>
      </c>
      <c r="BO107" s="697">
        <v>0</v>
      </c>
      <c r="BP107" s="697">
        <v>0</v>
      </c>
      <c r="BQ107" s="697">
        <v>0</v>
      </c>
      <c r="BR107" s="697">
        <v>0</v>
      </c>
      <c r="BS107" s="697">
        <v>0</v>
      </c>
      <c r="BT107" s="698">
        <v>0</v>
      </c>
      <c r="BU107" s="163"/>
    </row>
    <row r="108" spans="2:73" ht="15.75">
      <c r="B108" s="692"/>
      <c r="C108" s="692"/>
      <c r="D108" s="692" t="s">
        <v>96</v>
      </c>
      <c r="E108" s="692" t="s">
        <v>754</v>
      </c>
      <c r="F108" s="692"/>
      <c r="G108" s="692"/>
      <c r="H108" s="692">
        <v>2015</v>
      </c>
      <c r="I108" s="644" t="s">
        <v>571</v>
      </c>
      <c r="J108" s="644" t="s">
        <v>577</v>
      </c>
      <c r="K108" s="633"/>
      <c r="L108" s="696"/>
      <c r="M108" s="697"/>
      <c r="N108" s="697"/>
      <c r="O108" s="697"/>
      <c r="P108" s="697">
        <v>0</v>
      </c>
      <c r="Q108" s="697">
        <v>0</v>
      </c>
      <c r="R108" s="697">
        <v>0</v>
      </c>
      <c r="S108" s="697">
        <v>0</v>
      </c>
      <c r="T108" s="697">
        <v>0</v>
      </c>
      <c r="U108" s="697">
        <v>0</v>
      </c>
      <c r="V108" s="697">
        <v>0</v>
      </c>
      <c r="W108" s="697">
        <v>0</v>
      </c>
      <c r="X108" s="697">
        <v>0</v>
      </c>
      <c r="Y108" s="697">
        <v>0</v>
      </c>
      <c r="Z108" s="697">
        <v>0</v>
      </c>
      <c r="AA108" s="697">
        <v>0</v>
      </c>
      <c r="AB108" s="697">
        <v>0</v>
      </c>
      <c r="AC108" s="697">
        <v>0</v>
      </c>
      <c r="AD108" s="697">
        <v>0</v>
      </c>
      <c r="AE108" s="697">
        <v>0</v>
      </c>
      <c r="AF108" s="697">
        <v>0</v>
      </c>
      <c r="AG108" s="697">
        <v>0</v>
      </c>
      <c r="AH108" s="697">
        <v>0</v>
      </c>
      <c r="AI108" s="697">
        <v>0</v>
      </c>
      <c r="AJ108" s="697">
        <v>0</v>
      </c>
      <c r="AK108" s="697">
        <v>0</v>
      </c>
      <c r="AL108" s="697">
        <v>0</v>
      </c>
      <c r="AM108" s="697">
        <v>0</v>
      </c>
      <c r="AN108" s="697">
        <v>0</v>
      </c>
      <c r="AO108" s="698">
        <v>0</v>
      </c>
      <c r="AP108" s="633"/>
      <c r="AQ108" s="696"/>
      <c r="AR108" s="697"/>
      <c r="AS108" s="697"/>
      <c r="AT108" s="697"/>
      <c r="AU108" s="697">
        <v>2175</v>
      </c>
      <c r="AV108" s="697">
        <v>2150</v>
      </c>
      <c r="AW108" s="697">
        <v>2150</v>
      </c>
      <c r="AX108" s="697">
        <v>2150</v>
      </c>
      <c r="AY108" s="697">
        <v>2150</v>
      </c>
      <c r="AZ108" s="697">
        <v>2150</v>
      </c>
      <c r="BA108" s="697">
        <v>2150</v>
      </c>
      <c r="BB108" s="697">
        <v>2145</v>
      </c>
      <c r="BC108" s="697">
        <v>2145</v>
      </c>
      <c r="BD108" s="697">
        <v>2145</v>
      </c>
      <c r="BE108" s="697">
        <v>1819</v>
      </c>
      <c r="BF108" s="697">
        <v>1804</v>
      </c>
      <c r="BG108" s="697">
        <v>1804</v>
      </c>
      <c r="BH108" s="697">
        <v>1748</v>
      </c>
      <c r="BI108" s="697">
        <v>1748</v>
      </c>
      <c r="BJ108" s="697">
        <v>1742</v>
      </c>
      <c r="BK108" s="697">
        <v>728</v>
      </c>
      <c r="BL108" s="697">
        <v>728</v>
      </c>
      <c r="BM108" s="697">
        <v>728</v>
      </c>
      <c r="BN108" s="697">
        <v>728</v>
      </c>
      <c r="BO108" s="697">
        <v>0</v>
      </c>
      <c r="BP108" s="697">
        <v>0</v>
      </c>
      <c r="BQ108" s="697">
        <v>0</v>
      </c>
      <c r="BR108" s="697">
        <v>0</v>
      </c>
      <c r="BS108" s="697">
        <v>0</v>
      </c>
      <c r="BT108" s="698">
        <v>0</v>
      </c>
      <c r="BU108" s="163"/>
    </row>
    <row r="109" spans="2:73" ht="15.75">
      <c r="B109" s="692"/>
      <c r="C109" s="692"/>
      <c r="D109" s="692" t="s">
        <v>671</v>
      </c>
      <c r="E109" s="692" t="s">
        <v>754</v>
      </c>
      <c r="F109" s="692"/>
      <c r="G109" s="692"/>
      <c r="H109" s="692">
        <v>2015</v>
      </c>
      <c r="I109" s="644" t="s">
        <v>571</v>
      </c>
      <c r="J109" s="644" t="s">
        <v>577</v>
      </c>
      <c r="K109" s="633"/>
      <c r="L109" s="696"/>
      <c r="M109" s="697"/>
      <c r="N109" s="697"/>
      <c r="O109" s="697"/>
      <c r="P109" s="697">
        <v>1</v>
      </c>
      <c r="Q109" s="697">
        <v>1</v>
      </c>
      <c r="R109" s="697">
        <v>1</v>
      </c>
      <c r="S109" s="697">
        <v>1</v>
      </c>
      <c r="T109" s="697">
        <v>1</v>
      </c>
      <c r="U109" s="697">
        <v>1</v>
      </c>
      <c r="V109" s="697">
        <v>1</v>
      </c>
      <c r="W109" s="697">
        <v>1</v>
      </c>
      <c r="X109" s="697">
        <v>1</v>
      </c>
      <c r="Y109" s="697">
        <v>1</v>
      </c>
      <c r="Z109" s="697">
        <v>1</v>
      </c>
      <c r="AA109" s="697">
        <v>1</v>
      </c>
      <c r="AB109" s="697">
        <v>1</v>
      </c>
      <c r="AC109" s="697">
        <v>1</v>
      </c>
      <c r="AD109" s="697">
        <v>1</v>
      </c>
      <c r="AE109" s="697">
        <v>1</v>
      </c>
      <c r="AF109" s="697">
        <v>1</v>
      </c>
      <c r="AG109" s="697">
        <v>1</v>
      </c>
      <c r="AH109" s="697">
        <v>1</v>
      </c>
      <c r="AI109" s="697">
        <v>0</v>
      </c>
      <c r="AJ109" s="697">
        <v>0</v>
      </c>
      <c r="AK109" s="697">
        <v>0</v>
      </c>
      <c r="AL109" s="697">
        <v>0</v>
      </c>
      <c r="AM109" s="697">
        <v>0</v>
      </c>
      <c r="AN109" s="697">
        <v>0</v>
      </c>
      <c r="AO109" s="698">
        <v>0</v>
      </c>
      <c r="AP109" s="633"/>
      <c r="AQ109" s="696"/>
      <c r="AR109" s="697"/>
      <c r="AS109" s="697"/>
      <c r="AT109" s="697"/>
      <c r="AU109" s="697">
        <v>2019</v>
      </c>
      <c r="AV109" s="697">
        <v>2019</v>
      </c>
      <c r="AW109" s="697">
        <v>2019</v>
      </c>
      <c r="AX109" s="697">
        <v>2019</v>
      </c>
      <c r="AY109" s="697">
        <v>2019</v>
      </c>
      <c r="AZ109" s="697">
        <v>2019</v>
      </c>
      <c r="BA109" s="697">
        <v>2019</v>
      </c>
      <c r="BB109" s="697">
        <v>2019</v>
      </c>
      <c r="BC109" s="697">
        <v>2019</v>
      </c>
      <c r="BD109" s="697">
        <v>2019</v>
      </c>
      <c r="BE109" s="697">
        <v>2019</v>
      </c>
      <c r="BF109" s="697">
        <v>2019</v>
      </c>
      <c r="BG109" s="697">
        <v>2019</v>
      </c>
      <c r="BH109" s="697">
        <v>2019</v>
      </c>
      <c r="BI109" s="697">
        <v>2019</v>
      </c>
      <c r="BJ109" s="697">
        <v>2019</v>
      </c>
      <c r="BK109" s="697">
        <v>2019</v>
      </c>
      <c r="BL109" s="697">
        <v>2019</v>
      </c>
      <c r="BM109" s="697">
        <v>1934</v>
      </c>
      <c r="BN109" s="697">
        <v>0</v>
      </c>
      <c r="BO109" s="697">
        <v>0</v>
      </c>
      <c r="BP109" s="697">
        <v>0</v>
      </c>
      <c r="BQ109" s="697">
        <v>0</v>
      </c>
      <c r="BR109" s="697">
        <v>0</v>
      </c>
      <c r="BS109" s="697">
        <v>0</v>
      </c>
      <c r="BT109" s="698">
        <v>0</v>
      </c>
      <c r="BU109" s="163"/>
    </row>
    <row r="110" spans="2:73" ht="15.75">
      <c r="B110" s="692"/>
      <c r="C110" s="692"/>
      <c r="D110" s="692" t="s">
        <v>99</v>
      </c>
      <c r="E110" s="692" t="s">
        <v>754</v>
      </c>
      <c r="F110" s="692"/>
      <c r="G110" s="692"/>
      <c r="H110" s="692">
        <v>2015</v>
      </c>
      <c r="I110" s="644" t="s">
        <v>571</v>
      </c>
      <c r="J110" s="644" t="s">
        <v>577</v>
      </c>
      <c r="K110" s="633"/>
      <c r="L110" s="696"/>
      <c r="M110" s="697"/>
      <c r="N110" s="697"/>
      <c r="O110" s="697"/>
      <c r="P110" s="697">
        <v>1</v>
      </c>
      <c r="Q110" s="697">
        <v>1</v>
      </c>
      <c r="R110" s="697">
        <v>1</v>
      </c>
      <c r="S110" s="697">
        <v>1</v>
      </c>
      <c r="T110" s="697">
        <v>16</v>
      </c>
      <c r="U110" s="697">
        <v>16</v>
      </c>
      <c r="V110" s="697">
        <v>16</v>
      </c>
      <c r="W110" s="697">
        <v>16</v>
      </c>
      <c r="X110" s="697">
        <v>16</v>
      </c>
      <c r="Y110" s="697">
        <v>16</v>
      </c>
      <c r="Z110" s="697">
        <v>16</v>
      </c>
      <c r="AA110" s="697">
        <v>16</v>
      </c>
      <c r="AB110" s="697">
        <v>16</v>
      </c>
      <c r="AC110" s="697">
        <v>11</v>
      </c>
      <c r="AD110" s="697">
        <v>0</v>
      </c>
      <c r="AE110" s="697">
        <v>0</v>
      </c>
      <c r="AF110" s="697">
        <v>0</v>
      </c>
      <c r="AG110" s="697">
        <v>0</v>
      </c>
      <c r="AH110" s="697">
        <v>0</v>
      </c>
      <c r="AI110" s="697">
        <v>0</v>
      </c>
      <c r="AJ110" s="697">
        <v>0</v>
      </c>
      <c r="AK110" s="697">
        <v>0</v>
      </c>
      <c r="AL110" s="697">
        <v>0</v>
      </c>
      <c r="AM110" s="697">
        <v>0</v>
      </c>
      <c r="AN110" s="697">
        <v>0</v>
      </c>
      <c r="AO110" s="698">
        <v>0</v>
      </c>
      <c r="AP110" s="633"/>
      <c r="AQ110" s="696"/>
      <c r="AR110" s="697"/>
      <c r="AS110" s="697"/>
      <c r="AT110" s="697"/>
      <c r="AU110" s="697">
        <v>4802</v>
      </c>
      <c r="AV110" s="697">
        <v>4802</v>
      </c>
      <c r="AW110" s="697">
        <v>4802</v>
      </c>
      <c r="AX110" s="697">
        <v>4802</v>
      </c>
      <c r="AY110" s="697">
        <v>76159</v>
      </c>
      <c r="AZ110" s="697">
        <v>76159</v>
      </c>
      <c r="BA110" s="697">
        <v>76159</v>
      </c>
      <c r="BB110" s="697">
        <v>76159</v>
      </c>
      <c r="BC110" s="697">
        <v>76159</v>
      </c>
      <c r="BD110" s="697">
        <v>76159</v>
      </c>
      <c r="BE110" s="697">
        <v>76159</v>
      </c>
      <c r="BF110" s="697">
        <v>76159</v>
      </c>
      <c r="BG110" s="697">
        <v>76159</v>
      </c>
      <c r="BH110" s="697">
        <v>53311</v>
      </c>
      <c r="BI110" s="697">
        <v>0</v>
      </c>
      <c r="BJ110" s="697">
        <v>0</v>
      </c>
      <c r="BK110" s="697">
        <v>0</v>
      </c>
      <c r="BL110" s="697">
        <v>0</v>
      </c>
      <c r="BM110" s="697">
        <v>0</v>
      </c>
      <c r="BN110" s="697">
        <v>0</v>
      </c>
      <c r="BO110" s="697">
        <v>0</v>
      </c>
      <c r="BP110" s="697">
        <v>0</v>
      </c>
      <c r="BQ110" s="697">
        <v>0</v>
      </c>
      <c r="BR110" s="697">
        <v>0</v>
      </c>
      <c r="BS110" s="697">
        <v>0</v>
      </c>
      <c r="BT110" s="698">
        <v>0</v>
      </c>
      <c r="BU110" s="163"/>
    </row>
    <row r="111" spans="2:73" ht="15.75">
      <c r="B111" s="692"/>
      <c r="C111" s="692"/>
      <c r="D111" s="692" t="s">
        <v>100</v>
      </c>
      <c r="E111" s="692" t="s">
        <v>754</v>
      </c>
      <c r="F111" s="692"/>
      <c r="G111" s="692"/>
      <c r="H111" s="692">
        <v>2015</v>
      </c>
      <c r="I111" s="644" t="s">
        <v>571</v>
      </c>
      <c r="J111" s="644" t="s">
        <v>577</v>
      </c>
      <c r="K111" s="633"/>
      <c r="L111" s="696"/>
      <c r="M111" s="697"/>
      <c r="N111" s="697"/>
      <c r="O111" s="697"/>
      <c r="P111" s="697">
        <v>3</v>
      </c>
      <c r="Q111" s="697">
        <v>3</v>
      </c>
      <c r="R111" s="697">
        <v>3</v>
      </c>
      <c r="S111" s="697">
        <v>3</v>
      </c>
      <c r="T111" s="697">
        <v>3</v>
      </c>
      <c r="U111" s="697">
        <v>3</v>
      </c>
      <c r="V111" s="697">
        <v>3</v>
      </c>
      <c r="W111" s="697">
        <v>3</v>
      </c>
      <c r="X111" s="697">
        <v>3</v>
      </c>
      <c r="Y111" s="697">
        <v>3</v>
      </c>
      <c r="Z111" s="697">
        <v>3</v>
      </c>
      <c r="AA111" s="697">
        <v>3</v>
      </c>
      <c r="AB111" s="697">
        <v>3</v>
      </c>
      <c r="AC111" s="697">
        <v>3</v>
      </c>
      <c r="AD111" s="697">
        <v>3</v>
      </c>
      <c r="AE111" s="697">
        <v>3</v>
      </c>
      <c r="AF111" s="697">
        <v>0</v>
      </c>
      <c r="AG111" s="697">
        <v>0</v>
      </c>
      <c r="AH111" s="697">
        <v>0</v>
      </c>
      <c r="AI111" s="697">
        <v>0</v>
      </c>
      <c r="AJ111" s="697">
        <v>0</v>
      </c>
      <c r="AK111" s="697">
        <v>0</v>
      </c>
      <c r="AL111" s="697">
        <v>0</v>
      </c>
      <c r="AM111" s="697">
        <v>0</v>
      </c>
      <c r="AN111" s="697">
        <v>0</v>
      </c>
      <c r="AO111" s="698">
        <v>0</v>
      </c>
      <c r="AP111" s="633"/>
      <c r="AQ111" s="699"/>
      <c r="AR111" s="700"/>
      <c r="AS111" s="700"/>
      <c r="AT111" s="700"/>
      <c r="AU111" s="700">
        <v>17850</v>
      </c>
      <c r="AV111" s="700">
        <v>17850</v>
      </c>
      <c r="AW111" s="700">
        <v>17850</v>
      </c>
      <c r="AX111" s="700">
        <v>17850</v>
      </c>
      <c r="AY111" s="700">
        <v>17850</v>
      </c>
      <c r="AZ111" s="700">
        <v>17850</v>
      </c>
      <c r="BA111" s="700">
        <v>17850</v>
      </c>
      <c r="BB111" s="700">
        <v>17850</v>
      </c>
      <c r="BC111" s="700">
        <v>17850</v>
      </c>
      <c r="BD111" s="700">
        <v>17850</v>
      </c>
      <c r="BE111" s="700">
        <v>17850</v>
      </c>
      <c r="BF111" s="700">
        <v>17850</v>
      </c>
      <c r="BG111" s="700">
        <v>17850</v>
      </c>
      <c r="BH111" s="700">
        <v>17850</v>
      </c>
      <c r="BI111" s="700">
        <v>17850</v>
      </c>
      <c r="BJ111" s="700">
        <v>13891</v>
      </c>
      <c r="BK111" s="700">
        <v>0</v>
      </c>
      <c r="BL111" s="700">
        <v>0</v>
      </c>
      <c r="BM111" s="700">
        <v>0</v>
      </c>
      <c r="BN111" s="700">
        <v>0</v>
      </c>
      <c r="BO111" s="700">
        <v>0</v>
      </c>
      <c r="BP111" s="700">
        <v>0</v>
      </c>
      <c r="BQ111" s="700">
        <v>0</v>
      </c>
      <c r="BR111" s="700">
        <v>0</v>
      </c>
      <c r="BS111" s="700">
        <v>0</v>
      </c>
      <c r="BT111" s="701">
        <v>0</v>
      </c>
      <c r="BU111" s="163"/>
    </row>
    <row r="112" spans="2:73" ht="15.75">
      <c r="B112" s="692"/>
      <c r="C112" s="692"/>
      <c r="D112" s="692" t="s">
        <v>113</v>
      </c>
      <c r="E112" s="692" t="s">
        <v>754</v>
      </c>
      <c r="F112" s="692"/>
      <c r="G112" s="692"/>
      <c r="H112" s="692">
        <v>2017</v>
      </c>
      <c r="I112" s="644" t="s">
        <v>572</v>
      </c>
      <c r="J112" s="644" t="s">
        <v>584</v>
      </c>
      <c r="K112" s="633"/>
      <c r="L112" s="696"/>
      <c r="M112" s="697"/>
      <c r="N112" s="697"/>
      <c r="O112" s="697"/>
      <c r="P112" s="697">
        <v>0</v>
      </c>
      <c r="Q112" s="697">
        <v>0</v>
      </c>
      <c r="R112" s="697">
        <v>61</v>
      </c>
      <c r="S112" s="697">
        <v>50</v>
      </c>
      <c r="T112" s="697">
        <v>50</v>
      </c>
      <c r="U112" s="697">
        <v>50</v>
      </c>
      <c r="V112" s="697">
        <v>50</v>
      </c>
      <c r="W112" s="697">
        <v>50</v>
      </c>
      <c r="X112" s="697">
        <v>50</v>
      </c>
      <c r="Y112" s="697">
        <v>50</v>
      </c>
      <c r="Z112" s="697">
        <v>50</v>
      </c>
      <c r="AA112" s="697">
        <v>50</v>
      </c>
      <c r="AB112" s="697">
        <v>47</v>
      </c>
      <c r="AC112" s="697">
        <v>47</v>
      </c>
      <c r="AD112" s="697">
        <v>47</v>
      </c>
      <c r="AE112" s="697">
        <v>47</v>
      </c>
      <c r="AF112" s="697">
        <v>40</v>
      </c>
      <c r="AG112" s="697">
        <v>40</v>
      </c>
      <c r="AH112" s="697">
        <v>5</v>
      </c>
      <c r="AI112" s="697">
        <v>0</v>
      </c>
      <c r="AJ112" s="697">
        <v>0</v>
      </c>
      <c r="AK112" s="697">
        <v>0</v>
      </c>
      <c r="AL112" s="697">
        <v>0</v>
      </c>
      <c r="AM112" s="697">
        <v>0</v>
      </c>
      <c r="AN112" s="697">
        <v>0</v>
      </c>
      <c r="AO112" s="698">
        <v>0</v>
      </c>
      <c r="AP112" s="633"/>
      <c r="AQ112" s="693"/>
      <c r="AR112" s="694"/>
      <c r="AS112" s="694"/>
      <c r="AT112" s="694"/>
      <c r="AU112" s="694">
        <v>0</v>
      </c>
      <c r="AV112" s="694">
        <v>0</v>
      </c>
      <c r="AW112" s="694">
        <v>884204</v>
      </c>
      <c r="AX112" s="694">
        <v>711281</v>
      </c>
      <c r="AY112" s="694">
        <v>711281</v>
      </c>
      <c r="AZ112" s="694">
        <v>711281</v>
      </c>
      <c r="BA112" s="694">
        <v>711281</v>
      </c>
      <c r="BB112" s="694">
        <v>711281</v>
      </c>
      <c r="BC112" s="694">
        <v>711281</v>
      </c>
      <c r="BD112" s="694">
        <v>711275</v>
      </c>
      <c r="BE112" s="694">
        <v>711275</v>
      </c>
      <c r="BF112" s="694">
        <v>709575</v>
      </c>
      <c r="BG112" s="694">
        <v>695129</v>
      </c>
      <c r="BH112" s="694">
        <v>695018</v>
      </c>
      <c r="BI112" s="694">
        <v>695018</v>
      </c>
      <c r="BJ112" s="694">
        <v>694966</v>
      </c>
      <c r="BK112" s="694">
        <v>591825</v>
      </c>
      <c r="BL112" s="694">
        <v>591825</v>
      </c>
      <c r="BM112" s="694">
        <v>69606</v>
      </c>
      <c r="BN112" s="694">
        <v>0</v>
      </c>
      <c r="BO112" s="694">
        <v>0</v>
      </c>
      <c r="BP112" s="694">
        <v>0</v>
      </c>
      <c r="BQ112" s="694">
        <v>0</v>
      </c>
      <c r="BR112" s="694">
        <v>0</v>
      </c>
      <c r="BS112" s="694">
        <v>0</v>
      </c>
      <c r="BT112" s="695">
        <v>0</v>
      </c>
      <c r="BU112" s="163"/>
    </row>
    <row r="113" spans="2:73" ht="15.75">
      <c r="B113" s="692"/>
      <c r="C113" s="692"/>
      <c r="D113" s="692" t="s">
        <v>777</v>
      </c>
      <c r="E113" s="692" t="s">
        <v>754</v>
      </c>
      <c r="F113" s="692"/>
      <c r="G113" s="692"/>
      <c r="H113" s="692">
        <v>2017</v>
      </c>
      <c r="I113" s="644" t="s">
        <v>572</v>
      </c>
      <c r="J113" s="644" t="s">
        <v>584</v>
      </c>
      <c r="K113" s="633"/>
      <c r="L113" s="696"/>
      <c r="M113" s="697"/>
      <c r="N113" s="697"/>
      <c r="O113" s="697"/>
      <c r="P113" s="697">
        <v>0</v>
      </c>
      <c r="Q113" s="697">
        <v>0</v>
      </c>
      <c r="R113" s="697">
        <v>55</v>
      </c>
      <c r="S113" s="697">
        <v>40</v>
      </c>
      <c r="T113" s="697">
        <v>40</v>
      </c>
      <c r="U113" s="697">
        <v>40</v>
      </c>
      <c r="V113" s="697">
        <v>40</v>
      </c>
      <c r="W113" s="697">
        <v>40</v>
      </c>
      <c r="X113" s="697">
        <v>40</v>
      </c>
      <c r="Y113" s="697">
        <v>40</v>
      </c>
      <c r="Z113" s="697">
        <v>40</v>
      </c>
      <c r="AA113" s="697">
        <v>40</v>
      </c>
      <c r="AB113" s="697">
        <v>38</v>
      </c>
      <c r="AC113" s="697">
        <v>38</v>
      </c>
      <c r="AD113" s="697">
        <v>38</v>
      </c>
      <c r="AE113" s="697">
        <v>32</v>
      </c>
      <c r="AF113" s="697">
        <v>32</v>
      </c>
      <c r="AG113" s="697">
        <v>25</v>
      </c>
      <c r="AH113" s="697">
        <v>20</v>
      </c>
      <c r="AI113" s="697">
        <v>0</v>
      </c>
      <c r="AJ113" s="697">
        <v>0</v>
      </c>
      <c r="AK113" s="697">
        <v>0</v>
      </c>
      <c r="AL113" s="697">
        <v>0</v>
      </c>
      <c r="AM113" s="697">
        <v>0</v>
      </c>
      <c r="AN113" s="697">
        <v>0</v>
      </c>
      <c r="AO113" s="698">
        <v>0</v>
      </c>
      <c r="AP113" s="633"/>
      <c r="AQ113" s="696"/>
      <c r="AR113" s="697"/>
      <c r="AS113" s="697"/>
      <c r="AT113" s="697"/>
      <c r="AU113" s="697">
        <v>0</v>
      </c>
      <c r="AV113" s="697">
        <v>0</v>
      </c>
      <c r="AW113" s="697">
        <v>802984</v>
      </c>
      <c r="AX113" s="697">
        <v>581512</v>
      </c>
      <c r="AY113" s="697">
        <v>581512</v>
      </c>
      <c r="AZ113" s="697">
        <v>581512</v>
      </c>
      <c r="BA113" s="697">
        <v>581512</v>
      </c>
      <c r="BB113" s="697">
        <v>581512</v>
      </c>
      <c r="BC113" s="697">
        <v>581512</v>
      </c>
      <c r="BD113" s="697">
        <v>581501</v>
      </c>
      <c r="BE113" s="697">
        <v>581501</v>
      </c>
      <c r="BF113" s="697">
        <v>581501</v>
      </c>
      <c r="BG113" s="697">
        <v>570914</v>
      </c>
      <c r="BH113" s="697">
        <v>569919</v>
      </c>
      <c r="BI113" s="697">
        <v>569919</v>
      </c>
      <c r="BJ113" s="697">
        <v>481219</v>
      </c>
      <c r="BK113" s="697">
        <v>481219</v>
      </c>
      <c r="BL113" s="697">
        <v>372726</v>
      </c>
      <c r="BM113" s="697">
        <v>295412</v>
      </c>
      <c r="BN113" s="697">
        <v>0</v>
      </c>
      <c r="BO113" s="697">
        <v>0</v>
      </c>
      <c r="BP113" s="697">
        <v>0</v>
      </c>
      <c r="BQ113" s="697">
        <v>0</v>
      </c>
      <c r="BR113" s="697">
        <v>0</v>
      </c>
      <c r="BS113" s="697">
        <v>0</v>
      </c>
      <c r="BT113" s="698">
        <v>0</v>
      </c>
      <c r="BU113" s="163"/>
    </row>
    <row r="114" spans="2:73" ht="15.75">
      <c r="B114" s="692"/>
      <c r="C114" s="692"/>
      <c r="D114" s="692" t="s">
        <v>776</v>
      </c>
      <c r="E114" s="692" t="s">
        <v>754</v>
      </c>
      <c r="F114" s="692"/>
      <c r="G114" s="692"/>
      <c r="H114" s="692">
        <v>2017</v>
      </c>
      <c r="I114" s="644" t="s">
        <v>572</v>
      </c>
      <c r="J114" s="644" t="s">
        <v>584</v>
      </c>
      <c r="K114" s="633"/>
      <c r="L114" s="696"/>
      <c r="M114" s="697"/>
      <c r="N114" s="697"/>
      <c r="O114" s="697"/>
      <c r="P114" s="697">
        <v>0</v>
      </c>
      <c r="Q114" s="697">
        <v>0</v>
      </c>
      <c r="R114" s="697">
        <v>65</v>
      </c>
      <c r="S114" s="697">
        <v>65</v>
      </c>
      <c r="T114" s="697">
        <v>65</v>
      </c>
      <c r="U114" s="697">
        <v>65</v>
      </c>
      <c r="V114" s="697">
        <v>65</v>
      </c>
      <c r="W114" s="697">
        <v>65</v>
      </c>
      <c r="X114" s="697">
        <v>65</v>
      </c>
      <c r="Y114" s="697">
        <v>65</v>
      </c>
      <c r="Z114" s="697">
        <v>65</v>
      </c>
      <c r="AA114" s="697">
        <v>65</v>
      </c>
      <c r="AB114" s="697">
        <v>65</v>
      </c>
      <c r="AC114" s="697">
        <v>65</v>
      </c>
      <c r="AD114" s="697">
        <v>65</v>
      </c>
      <c r="AE114" s="697">
        <v>65</v>
      </c>
      <c r="AF114" s="697">
        <v>65</v>
      </c>
      <c r="AG114" s="697">
        <v>65</v>
      </c>
      <c r="AH114" s="697">
        <v>65</v>
      </c>
      <c r="AI114" s="697">
        <v>65</v>
      </c>
      <c r="AJ114" s="697">
        <v>58</v>
      </c>
      <c r="AK114" s="697">
        <v>0</v>
      </c>
      <c r="AL114" s="697">
        <v>0</v>
      </c>
      <c r="AM114" s="697">
        <v>0</v>
      </c>
      <c r="AN114" s="697">
        <v>0</v>
      </c>
      <c r="AO114" s="698">
        <v>0</v>
      </c>
      <c r="AP114" s="633"/>
      <c r="AQ114" s="696"/>
      <c r="AR114" s="697"/>
      <c r="AS114" s="697"/>
      <c r="AT114" s="697"/>
      <c r="AU114" s="697">
        <v>0</v>
      </c>
      <c r="AV114" s="697">
        <v>0</v>
      </c>
      <c r="AW114" s="697">
        <v>221547</v>
      </c>
      <c r="AX114" s="697">
        <v>221547</v>
      </c>
      <c r="AY114" s="697">
        <v>221547</v>
      </c>
      <c r="AZ114" s="697">
        <v>221547</v>
      </c>
      <c r="BA114" s="697">
        <v>221547</v>
      </c>
      <c r="BB114" s="697">
        <v>221547</v>
      </c>
      <c r="BC114" s="697">
        <v>221547</v>
      </c>
      <c r="BD114" s="697">
        <v>221547</v>
      </c>
      <c r="BE114" s="697">
        <v>221547</v>
      </c>
      <c r="BF114" s="697">
        <v>221547</v>
      </c>
      <c r="BG114" s="697">
        <v>221547</v>
      </c>
      <c r="BH114" s="697">
        <v>221547</v>
      </c>
      <c r="BI114" s="697">
        <v>221547</v>
      </c>
      <c r="BJ114" s="697">
        <v>221547</v>
      </c>
      <c r="BK114" s="697">
        <v>221547</v>
      </c>
      <c r="BL114" s="697">
        <v>221547</v>
      </c>
      <c r="BM114" s="697">
        <v>221547</v>
      </c>
      <c r="BN114" s="697">
        <v>221547</v>
      </c>
      <c r="BO114" s="697">
        <v>214457</v>
      </c>
      <c r="BP114" s="697">
        <v>0</v>
      </c>
      <c r="BQ114" s="697">
        <v>0</v>
      </c>
      <c r="BR114" s="697">
        <v>0</v>
      </c>
      <c r="BS114" s="697">
        <v>0</v>
      </c>
      <c r="BT114" s="698">
        <v>0</v>
      </c>
      <c r="BU114" s="163"/>
    </row>
    <row r="115" spans="2:73" ht="15.75">
      <c r="B115" s="692"/>
      <c r="C115" s="692"/>
      <c r="D115" s="692" t="s">
        <v>117</v>
      </c>
      <c r="E115" s="692" t="s">
        <v>754</v>
      </c>
      <c r="F115" s="692"/>
      <c r="G115" s="692"/>
      <c r="H115" s="692">
        <v>2017</v>
      </c>
      <c r="I115" s="644" t="s">
        <v>572</v>
      </c>
      <c r="J115" s="644" t="s">
        <v>584</v>
      </c>
      <c r="K115" s="633"/>
      <c r="L115" s="696"/>
      <c r="M115" s="697"/>
      <c r="N115" s="697"/>
      <c r="O115" s="697"/>
      <c r="P115" s="697">
        <v>0</v>
      </c>
      <c r="Q115" s="697">
        <v>0</v>
      </c>
      <c r="R115" s="697">
        <v>3</v>
      </c>
      <c r="S115" s="697">
        <v>3</v>
      </c>
      <c r="T115" s="697">
        <v>3</v>
      </c>
      <c r="U115" s="697">
        <v>3</v>
      </c>
      <c r="V115" s="697">
        <v>3</v>
      </c>
      <c r="W115" s="697">
        <v>3</v>
      </c>
      <c r="X115" s="697">
        <v>3</v>
      </c>
      <c r="Y115" s="697">
        <v>3</v>
      </c>
      <c r="Z115" s="697">
        <v>3</v>
      </c>
      <c r="AA115" s="697">
        <v>3</v>
      </c>
      <c r="AB115" s="697">
        <v>0</v>
      </c>
      <c r="AC115" s="697">
        <v>0</v>
      </c>
      <c r="AD115" s="697">
        <v>0</v>
      </c>
      <c r="AE115" s="697">
        <v>0</v>
      </c>
      <c r="AF115" s="697">
        <v>0</v>
      </c>
      <c r="AG115" s="697">
        <v>0</v>
      </c>
      <c r="AH115" s="697">
        <v>0</v>
      </c>
      <c r="AI115" s="697">
        <v>0</v>
      </c>
      <c r="AJ115" s="697">
        <v>0</v>
      </c>
      <c r="AK115" s="697">
        <v>0</v>
      </c>
      <c r="AL115" s="697">
        <v>0</v>
      </c>
      <c r="AM115" s="697">
        <v>0</v>
      </c>
      <c r="AN115" s="697">
        <v>0</v>
      </c>
      <c r="AO115" s="698">
        <v>0</v>
      </c>
      <c r="AP115" s="633"/>
      <c r="AQ115" s="696"/>
      <c r="AR115" s="697"/>
      <c r="AS115" s="697"/>
      <c r="AT115" s="697"/>
      <c r="AU115" s="697">
        <v>0</v>
      </c>
      <c r="AV115" s="697">
        <v>0</v>
      </c>
      <c r="AW115" s="697">
        <v>65334</v>
      </c>
      <c r="AX115" s="697">
        <v>65334</v>
      </c>
      <c r="AY115" s="697">
        <v>65334</v>
      </c>
      <c r="AZ115" s="697">
        <v>65334</v>
      </c>
      <c r="BA115" s="697">
        <v>65334</v>
      </c>
      <c r="BB115" s="697">
        <v>65334</v>
      </c>
      <c r="BC115" s="697">
        <v>65334</v>
      </c>
      <c r="BD115" s="697">
        <v>65334</v>
      </c>
      <c r="BE115" s="697">
        <v>65334</v>
      </c>
      <c r="BF115" s="697">
        <v>56427</v>
      </c>
      <c r="BG115" s="697">
        <v>0</v>
      </c>
      <c r="BH115" s="697">
        <v>0</v>
      </c>
      <c r="BI115" s="697">
        <v>0</v>
      </c>
      <c r="BJ115" s="697">
        <v>0</v>
      </c>
      <c r="BK115" s="697">
        <v>0</v>
      </c>
      <c r="BL115" s="697">
        <v>0</v>
      </c>
      <c r="BM115" s="697">
        <v>0</v>
      </c>
      <c r="BN115" s="697">
        <v>0</v>
      </c>
      <c r="BO115" s="697">
        <v>0</v>
      </c>
      <c r="BP115" s="697">
        <v>0</v>
      </c>
      <c r="BQ115" s="697">
        <v>0</v>
      </c>
      <c r="BR115" s="697">
        <v>0</v>
      </c>
      <c r="BS115" s="697">
        <v>0</v>
      </c>
      <c r="BT115" s="698">
        <v>0</v>
      </c>
      <c r="BU115" s="163"/>
    </row>
    <row r="116" spans="2:73">
      <c r="B116" s="692"/>
      <c r="C116" s="692"/>
      <c r="D116" s="692" t="s">
        <v>118</v>
      </c>
      <c r="E116" s="692" t="s">
        <v>754</v>
      </c>
      <c r="F116" s="692"/>
      <c r="G116" s="692"/>
      <c r="H116" s="692">
        <v>2017</v>
      </c>
      <c r="I116" s="644" t="s">
        <v>572</v>
      </c>
      <c r="J116" s="644" t="s">
        <v>584</v>
      </c>
      <c r="K116" s="633"/>
      <c r="L116" s="696"/>
      <c r="M116" s="697"/>
      <c r="N116" s="697"/>
      <c r="O116" s="697"/>
      <c r="P116" s="697">
        <v>0</v>
      </c>
      <c r="Q116" s="697">
        <v>0</v>
      </c>
      <c r="R116" s="697">
        <v>47</v>
      </c>
      <c r="S116" s="697">
        <v>48</v>
      </c>
      <c r="T116" s="697">
        <v>48</v>
      </c>
      <c r="U116" s="697">
        <v>48</v>
      </c>
      <c r="V116" s="697">
        <v>48</v>
      </c>
      <c r="W116" s="697">
        <v>28</v>
      </c>
      <c r="X116" s="697">
        <v>28</v>
      </c>
      <c r="Y116" s="697">
        <v>28</v>
      </c>
      <c r="Z116" s="697">
        <v>28</v>
      </c>
      <c r="AA116" s="697">
        <v>28</v>
      </c>
      <c r="AB116" s="697">
        <v>20</v>
      </c>
      <c r="AC116" s="697">
        <v>20</v>
      </c>
      <c r="AD116" s="697">
        <v>6</v>
      </c>
      <c r="AE116" s="697">
        <v>3</v>
      </c>
      <c r="AF116" s="697">
        <v>1</v>
      </c>
      <c r="AG116" s="697">
        <v>0</v>
      </c>
      <c r="AH116" s="697">
        <v>0</v>
      </c>
      <c r="AI116" s="697">
        <v>0</v>
      </c>
      <c r="AJ116" s="697">
        <v>0</v>
      </c>
      <c r="AK116" s="697">
        <v>0</v>
      </c>
      <c r="AL116" s="697">
        <v>0</v>
      </c>
      <c r="AM116" s="697">
        <v>0</v>
      </c>
      <c r="AN116" s="697">
        <v>0</v>
      </c>
      <c r="AO116" s="698">
        <v>0</v>
      </c>
      <c r="AP116" s="633"/>
      <c r="AQ116" s="696"/>
      <c r="AR116" s="697"/>
      <c r="AS116" s="697"/>
      <c r="AT116" s="697"/>
      <c r="AU116" s="697">
        <v>0</v>
      </c>
      <c r="AV116" s="697">
        <v>0</v>
      </c>
      <c r="AW116" s="697">
        <v>351527</v>
      </c>
      <c r="AX116" s="697">
        <v>356983</v>
      </c>
      <c r="AY116" s="697">
        <v>356983</v>
      </c>
      <c r="AZ116" s="697">
        <v>356983</v>
      </c>
      <c r="BA116" s="697">
        <v>356983</v>
      </c>
      <c r="BB116" s="697">
        <v>256517</v>
      </c>
      <c r="BC116" s="697">
        <v>256517</v>
      </c>
      <c r="BD116" s="697">
        <v>256517</v>
      </c>
      <c r="BE116" s="697">
        <v>256517</v>
      </c>
      <c r="BF116" s="697">
        <v>256517</v>
      </c>
      <c r="BG116" s="697">
        <v>226688</v>
      </c>
      <c r="BH116" s="697">
        <v>226688</v>
      </c>
      <c r="BI116" s="697">
        <v>12916</v>
      </c>
      <c r="BJ116" s="697">
        <v>6550</v>
      </c>
      <c r="BK116" s="697">
        <v>1620</v>
      </c>
      <c r="BL116" s="697">
        <v>0</v>
      </c>
      <c r="BM116" s="697">
        <v>0</v>
      </c>
      <c r="BN116" s="697">
        <v>0</v>
      </c>
      <c r="BO116" s="697">
        <v>0</v>
      </c>
      <c r="BP116" s="697">
        <v>0</v>
      </c>
      <c r="BQ116" s="697">
        <v>0</v>
      </c>
      <c r="BR116" s="697">
        <v>0</v>
      </c>
      <c r="BS116" s="697">
        <v>0</v>
      </c>
      <c r="BT116" s="698">
        <v>0</v>
      </c>
    </row>
    <row r="117" spans="2:73">
      <c r="B117" s="692"/>
      <c r="C117" s="692"/>
      <c r="D117" s="692" t="s">
        <v>119</v>
      </c>
      <c r="E117" s="692" t="s">
        <v>754</v>
      </c>
      <c r="F117" s="692"/>
      <c r="G117" s="692"/>
      <c r="H117" s="692">
        <v>2017</v>
      </c>
      <c r="I117" s="644" t="s">
        <v>572</v>
      </c>
      <c r="J117" s="644" t="s">
        <v>584</v>
      </c>
      <c r="K117" s="633"/>
      <c r="L117" s="696"/>
      <c r="M117" s="697"/>
      <c r="N117" s="697"/>
      <c r="O117" s="697"/>
      <c r="P117" s="697">
        <v>0</v>
      </c>
      <c r="Q117" s="697">
        <v>0</v>
      </c>
      <c r="R117" s="697">
        <v>33</v>
      </c>
      <c r="S117" s="697">
        <v>33</v>
      </c>
      <c r="T117" s="697">
        <v>33</v>
      </c>
      <c r="U117" s="697">
        <v>33</v>
      </c>
      <c r="V117" s="697">
        <v>33</v>
      </c>
      <c r="W117" s="697">
        <v>29</v>
      </c>
      <c r="X117" s="697">
        <v>18</v>
      </c>
      <c r="Y117" s="697">
        <v>15</v>
      </c>
      <c r="Z117" s="697">
        <v>6</v>
      </c>
      <c r="AA117" s="697">
        <v>3</v>
      </c>
      <c r="AB117" s="697">
        <v>1</v>
      </c>
      <c r="AC117" s="697">
        <v>0</v>
      </c>
      <c r="AD117" s="697">
        <v>0</v>
      </c>
      <c r="AE117" s="697">
        <v>0</v>
      </c>
      <c r="AF117" s="697">
        <v>0</v>
      </c>
      <c r="AG117" s="697">
        <v>0</v>
      </c>
      <c r="AH117" s="697">
        <v>0</v>
      </c>
      <c r="AI117" s="697">
        <v>0</v>
      </c>
      <c r="AJ117" s="697">
        <v>0</v>
      </c>
      <c r="AK117" s="697">
        <v>0</v>
      </c>
      <c r="AL117" s="697">
        <v>0</v>
      </c>
      <c r="AM117" s="697">
        <v>0</v>
      </c>
      <c r="AN117" s="697">
        <v>0</v>
      </c>
      <c r="AO117" s="698">
        <v>0</v>
      </c>
      <c r="AP117" s="633"/>
      <c r="AQ117" s="696"/>
      <c r="AR117" s="697"/>
      <c r="AS117" s="697"/>
      <c r="AT117" s="697"/>
      <c r="AU117" s="697">
        <v>0</v>
      </c>
      <c r="AV117" s="697">
        <v>0</v>
      </c>
      <c r="AW117" s="697">
        <v>174987</v>
      </c>
      <c r="AX117" s="697">
        <v>174987</v>
      </c>
      <c r="AY117" s="697">
        <v>174309</v>
      </c>
      <c r="AZ117" s="697">
        <v>170349</v>
      </c>
      <c r="BA117" s="697">
        <v>170349</v>
      </c>
      <c r="BB117" s="697">
        <v>144074</v>
      </c>
      <c r="BC117" s="697">
        <v>68200</v>
      </c>
      <c r="BD117" s="697">
        <v>55384</v>
      </c>
      <c r="BE117" s="697">
        <v>21373</v>
      </c>
      <c r="BF117" s="697">
        <v>11083</v>
      </c>
      <c r="BG117" s="697">
        <v>2252</v>
      </c>
      <c r="BH117" s="697">
        <v>261</v>
      </c>
      <c r="BI117" s="697">
        <v>0</v>
      </c>
      <c r="BJ117" s="697">
        <v>0</v>
      </c>
      <c r="BK117" s="697">
        <v>0</v>
      </c>
      <c r="BL117" s="697">
        <v>0</v>
      </c>
      <c r="BM117" s="697">
        <v>0</v>
      </c>
      <c r="BN117" s="697">
        <v>0</v>
      </c>
      <c r="BO117" s="697">
        <v>0</v>
      </c>
      <c r="BP117" s="697">
        <v>0</v>
      </c>
      <c r="BQ117" s="697">
        <v>0</v>
      </c>
      <c r="BR117" s="697">
        <v>0</v>
      </c>
      <c r="BS117" s="697">
        <v>0</v>
      </c>
      <c r="BT117" s="698">
        <v>0</v>
      </c>
    </row>
    <row r="118" spans="2:73">
      <c r="B118" s="692"/>
      <c r="C118" s="692"/>
      <c r="D118" s="692" t="s">
        <v>124</v>
      </c>
      <c r="E118" s="692" t="s">
        <v>754</v>
      </c>
      <c r="F118" s="692"/>
      <c r="G118" s="692"/>
      <c r="H118" s="692">
        <v>2017</v>
      </c>
      <c r="I118" s="644" t="s">
        <v>572</v>
      </c>
      <c r="J118" s="644" t="s">
        <v>584</v>
      </c>
      <c r="K118" s="633"/>
      <c r="L118" s="696"/>
      <c r="M118" s="697"/>
      <c r="N118" s="697"/>
      <c r="O118" s="697"/>
      <c r="P118" s="697">
        <v>0</v>
      </c>
      <c r="Q118" s="697">
        <v>0</v>
      </c>
      <c r="R118" s="697">
        <v>0</v>
      </c>
      <c r="S118" s="697">
        <v>0</v>
      </c>
      <c r="T118" s="697">
        <v>0</v>
      </c>
      <c r="U118" s="697">
        <v>0</v>
      </c>
      <c r="V118" s="697">
        <v>0</v>
      </c>
      <c r="W118" s="697">
        <v>0</v>
      </c>
      <c r="X118" s="697">
        <v>0</v>
      </c>
      <c r="Y118" s="697">
        <v>0</v>
      </c>
      <c r="Z118" s="697">
        <v>0</v>
      </c>
      <c r="AA118" s="697">
        <v>0</v>
      </c>
      <c r="AB118" s="697">
        <v>0</v>
      </c>
      <c r="AC118" s="697">
        <v>0</v>
      </c>
      <c r="AD118" s="697">
        <v>0</v>
      </c>
      <c r="AE118" s="697">
        <v>0</v>
      </c>
      <c r="AF118" s="697">
        <v>0</v>
      </c>
      <c r="AG118" s="697">
        <v>0</v>
      </c>
      <c r="AH118" s="697">
        <v>0</v>
      </c>
      <c r="AI118" s="697">
        <v>0</v>
      </c>
      <c r="AJ118" s="697">
        <v>0</v>
      </c>
      <c r="AK118" s="697">
        <v>0</v>
      </c>
      <c r="AL118" s="697">
        <v>0</v>
      </c>
      <c r="AM118" s="697">
        <v>0</v>
      </c>
      <c r="AN118" s="697">
        <v>0</v>
      </c>
      <c r="AO118" s="698">
        <v>0</v>
      </c>
      <c r="AP118" s="633"/>
      <c r="AQ118" s="696"/>
      <c r="AR118" s="697"/>
      <c r="AS118" s="697"/>
      <c r="AT118" s="697"/>
      <c r="AU118" s="697">
        <v>0</v>
      </c>
      <c r="AV118" s="697">
        <v>0</v>
      </c>
      <c r="AW118" s="697">
        <v>4484</v>
      </c>
      <c r="AX118" s="697">
        <v>4484</v>
      </c>
      <c r="AY118" s="697">
        <v>4484</v>
      </c>
      <c r="AZ118" s="697">
        <v>4484</v>
      </c>
      <c r="BA118" s="697">
        <v>4484</v>
      </c>
      <c r="BB118" s="697">
        <v>4484</v>
      </c>
      <c r="BC118" s="697">
        <v>4484</v>
      </c>
      <c r="BD118" s="697">
        <v>4484</v>
      </c>
      <c r="BE118" s="697">
        <v>4484</v>
      </c>
      <c r="BF118" s="697">
        <v>4484</v>
      </c>
      <c r="BG118" s="697">
        <v>4484</v>
      </c>
      <c r="BH118" s="697">
        <v>4484</v>
      </c>
      <c r="BI118" s="697">
        <v>4484</v>
      </c>
      <c r="BJ118" s="697">
        <v>4484</v>
      </c>
      <c r="BK118" s="697">
        <v>4484</v>
      </c>
      <c r="BL118" s="697">
        <v>0</v>
      </c>
      <c r="BM118" s="697">
        <v>0</v>
      </c>
      <c r="BN118" s="697">
        <v>0</v>
      </c>
      <c r="BO118" s="697">
        <v>0</v>
      </c>
      <c r="BP118" s="697">
        <v>0</v>
      </c>
      <c r="BQ118" s="697">
        <v>0</v>
      </c>
      <c r="BR118" s="697">
        <v>0</v>
      </c>
      <c r="BS118" s="697">
        <v>0</v>
      </c>
      <c r="BT118" s="698">
        <v>0</v>
      </c>
    </row>
    <row r="119" spans="2:73" ht="15.75">
      <c r="B119" s="692"/>
      <c r="C119" s="692"/>
      <c r="D119" s="692" t="s">
        <v>778</v>
      </c>
      <c r="E119" s="692" t="s">
        <v>754</v>
      </c>
      <c r="F119" s="692"/>
      <c r="G119" s="692"/>
      <c r="H119" s="692">
        <v>2017</v>
      </c>
      <c r="I119" s="644" t="s">
        <v>572</v>
      </c>
      <c r="J119" s="644" t="s">
        <v>584</v>
      </c>
      <c r="K119" s="633"/>
      <c r="L119" s="696"/>
      <c r="M119" s="697"/>
      <c r="N119" s="697"/>
      <c r="O119" s="697"/>
      <c r="P119" s="697">
        <v>0</v>
      </c>
      <c r="Q119" s="697">
        <v>0</v>
      </c>
      <c r="R119" s="697">
        <v>1</v>
      </c>
      <c r="S119" s="697">
        <v>1</v>
      </c>
      <c r="T119" s="697">
        <v>1</v>
      </c>
      <c r="U119" s="697">
        <v>1</v>
      </c>
      <c r="V119" s="697">
        <v>1</v>
      </c>
      <c r="W119" s="697">
        <v>1</v>
      </c>
      <c r="X119" s="697">
        <v>1</v>
      </c>
      <c r="Y119" s="697">
        <v>1</v>
      </c>
      <c r="Z119" s="697">
        <v>1</v>
      </c>
      <c r="AA119" s="697">
        <v>1</v>
      </c>
      <c r="AB119" s="697">
        <v>1</v>
      </c>
      <c r="AC119" s="697">
        <v>1</v>
      </c>
      <c r="AD119" s="697">
        <v>1</v>
      </c>
      <c r="AE119" s="697">
        <v>1</v>
      </c>
      <c r="AF119" s="697">
        <v>1</v>
      </c>
      <c r="AG119" s="697">
        <v>1</v>
      </c>
      <c r="AH119" s="697">
        <v>1</v>
      </c>
      <c r="AI119" s="697">
        <v>1</v>
      </c>
      <c r="AJ119" s="697">
        <v>1</v>
      </c>
      <c r="AK119" s="697">
        <v>0</v>
      </c>
      <c r="AL119" s="697">
        <v>0</v>
      </c>
      <c r="AM119" s="697">
        <v>0</v>
      </c>
      <c r="AN119" s="697">
        <v>0</v>
      </c>
      <c r="AO119" s="698">
        <v>0</v>
      </c>
      <c r="AP119" s="633"/>
      <c r="AQ119" s="696"/>
      <c r="AR119" s="697"/>
      <c r="AS119" s="697"/>
      <c r="AT119" s="697"/>
      <c r="AU119" s="697">
        <v>0</v>
      </c>
      <c r="AV119" s="697">
        <v>0</v>
      </c>
      <c r="AW119" s="697">
        <v>11081</v>
      </c>
      <c r="AX119" s="697">
        <v>11081</v>
      </c>
      <c r="AY119" s="697">
        <v>11081</v>
      </c>
      <c r="AZ119" s="697">
        <v>11081</v>
      </c>
      <c r="BA119" s="697">
        <v>11081</v>
      </c>
      <c r="BB119" s="697">
        <v>11081</v>
      </c>
      <c r="BC119" s="697">
        <v>11081</v>
      </c>
      <c r="BD119" s="697">
        <v>11081</v>
      </c>
      <c r="BE119" s="697">
        <v>11081</v>
      </c>
      <c r="BF119" s="697">
        <v>11081</v>
      </c>
      <c r="BG119" s="697">
        <v>11081</v>
      </c>
      <c r="BH119" s="697">
        <v>11081</v>
      </c>
      <c r="BI119" s="697">
        <v>11081</v>
      </c>
      <c r="BJ119" s="697">
        <v>11081</v>
      </c>
      <c r="BK119" s="697">
        <v>11081</v>
      </c>
      <c r="BL119" s="697">
        <v>11081</v>
      </c>
      <c r="BM119" s="697">
        <v>11081</v>
      </c>
      <c r="BN119" s="697">
        <v>11081</v>
      </c>
      <c r="BO119" s="697">
        <v>10768</v>
      </c>
      <c r="BP119" s="697">
        <v>472</v>
      </c>
      <c r="BQ119" s="697">
        <v>0</v>
      </c>
      <c r="BR119" s="697">
        <v>0</v>
      </c>
      <c r="BS119" s="697">
        <v>0</v>
      </c>
      <c r="BT119" s="698">
        <v>0</v>
      </c>
      <c r="BU119" s="163"/>
    </row>
    <row r="120" spans="2:73" ht="15.75">
      <c r="B120" s="692"/>
      <c r="C120" s="692"/>
      <c r="D120" s="692" t="s">
        <v>118</v>
      </c>
      <c r="E120" s="692" t="s">
        <v>754</v>
      </c>
      <c r="F120" s="692"/>
      <c r="G120" s="692"/>
      <c r="H120" s="692">
        <v>2015</v>
      </c>
      <c r="I120" s="644" t="s">
        <v>572</v>
      </c>
      <c r="J120" s="644" t="s">
        <v>577</v>
      </c>
      <c r="K120" s="633"/>
      <c r="L120" s="696"/>
      <c r="M120" s="697"/>
      <c r="N120" s="697"/>
      <c r="O120" s="697"/>
      <c r="P120" s="697">
        <v>-8</v>
      </c>
      <c r="Q120" s="697">
        <v>-8</v>
      </c>
      <c r="R120" s="697">
        <v>-3</v>
      </c>
      <c r="S120" s="697">
        <v>-2</v>
      </c>
      <c r="T120" s="697">
        <v>-2</v>
      </c>
      <c r="U120" s="697">
        <v>-2</v>
      </c>
      <c r="V120" s="697">
        <v>-1</v>
      </c>
      <c r="W120" s="697">
        <v>-1</v>
      </c>
      <c r="X120" s="697">
        <v>-1</v>
      </c>
      <c r="Y120" s="697">
        <v>-2</v>
      </c>
      <c r="Z120" s="697">
        <v>-2</v>
      </c>
      <c r="AA120" s="697">
        <v>1</v>
      </c>
      <c r="AB120" s="697">
        <v>0</v>
      </c>
      <c r="AC120" s="697">
        <v>0</v>
      </c>
      <c r="AD120" s="697">
        <v>0</v>
      </c>
      <c r="AE120" s="697">
        <v>0</v>
      </c>
      <c r="AF120" s="697">
        <v>0</v>
      </c>
      <c r="AG120" s="697">
        <v>0</v>
      </c>
      <c r="AH120" s="697">
        <v>0</v>
      </c>
      <c r="AI120" s="697">
        <v>0</v>
      </c>
      <c r="AJ120" s="697">
        <v>0</v>
      </c>
      <c r="AK120" s="697">
        <v>0</v>
      </c>
      <c r="AL120" s="697">
        <v>0</v>
      </c>
      <c r="AM120" s="697">
        <v>0</v>
      </c>
      <c r="AN120" s="697">
        <v>0</v>
      </c>
      <c r="AO120" s="698">
        <v>0</v>
      </c>
      <c r="AP120" s="633"/>
      <c r="AQ120" s="696"/>
      <c r="AR120" s="697"/>
      <c r="AS120" s="697"/>
      <c r="AT120" s="697"/>
      <c r="AU120" s="697">
        <v>-48559</v>
      </c>
      <c r="AV120" s="697">
        <v>-48559</v>
      </c>
      <c r="AW120" s="697">
        <v>-15282</v>
      </c>
      <c r="AX120" s="697">
        <v>-10492</v>
      </c>
      <c r="AY120" s="697">
        <v>-10492</v>
      </c>
      <c r="AZ120" s="697">
        <v>-10492</v>
      </c>
      <c r="BA120" s="697">
        <v>-8914</v>
      </c>
      <c r="BB120" s="697">
        <v>-8914</v>
      </c>
      <c r="BC120" s="697">
        <v>-8914</v>
      </c>
      <c r="BD120" s="697">
        <v>-9380</v>
      </c>
      <c r="BE120" s="697">
        <v>-10492</v>
      </c>
      <c r="BF120" s="697">
        <v>8449</v>
      </c>
      <c r="BG120" s="697">
        <v>0</v>
      </c>
      <c r="BH120" s="697">
        <v>0</v>
      </c>
      <c r="BI120" s="697">
        <v>0</v>
      </c>
      <c r="BJ120" s="697">
        <v>0</v>
      </c>
      <c r="BK120" s="697">
        <v>0</v>
      </c>
      <c r="BL120" s="697">
        <v>0</v>
      </c>
      <c r="BM120" s="697">
        <v>0</v>
      </c>
      <c r="BN120" s="697">
        <v>0</v>
      </c>
      <c r="BO120" s="697">
        <v>0</v>
      </c>
      <c r="BP120" s="697">
        <v>0</v>
      </c>
      <c r="BQ120" s="697">
        <v>0</v>
      </c>
      <c r="BR120" s="697">
        <v>0</v>
      </c>
      <c r="BS120" s="697">
        <v>0</v>
      </c>
      <c r="BT120" s="698">
        <v>0</v>
      </c>
      <c r="BU120" s="163"/>
    </row>
    <row r="121" spans="2:73" ht="15.75">
      <c r="B121" s="692"/>
      <c r="C121" s="692"/>
      <c r="D121" s="692" t="s">
        <v>100</v>
      </c>
      <c r="E121" s="692" t="s">
        <v>754</v>
      </c>
      <c r="F121" s="692"/>
      <c r="G121" s="692"/>
      <c r="H121" s="692">
        <v>2015</v>
      </c>
      <c r="I121" s="644" t="s">
        <v>572</v>
      </c>
      <c r="J121" s="644" t="s">
        <v>577</v>
      </c>
      <c r="K121" s="633"/>
      <c r="L121" s="696"/>
      <c r="M121" s="697"/>
      <c r="N121" s="697"/>
      <c r="O121" s="697"/>
      <c r="P121" s="697">
        <v>3</v>
      </c>
      <c r="Q121" s="697">
        <v>3</v>
      </c>
      <c r="R121" s="697">
        <v>9</v>
      </c>
      <c r="S121" s="697">
        <v>9</v>
      </c>
      <c r="T121" s="697">
        <v>9</v>
      </c>
      <c r="U121" s="697">
        <v>9</v>
      </c>
      <c r="V121" s="697">
        <v>12</v>
      </c>
      <c r="W121" s="697">
        <v>12</v>
      </c>
      <c r="X121" s="697">
        <v>12</v>
      </c>
      <c r="Y121" s="697">
        <v>11</v>
      </c>
      <c r="Z121" s="697">
        <v>9</v>
      </c>
      <c r="AA121" s="697">
        <v>9</v>
      </c>
      <c r="AB121" s="697">
        <v>0</v>
      </c>
      <c r="AC121" s="697">
        <v>0</v>
      </c>
      <c r="AD121" s="697">
        <v>0</v>
      </c>
      <c r="AE121" s="697">
        <v>0</v>
      </c>
      <c r="AF121" s="697">
        <v>0</v>
      </c>
      <c r="AG121" s="697">
        <v>0</v>
      </c>
      <c r="AH121" s="697">
        <v>0</v>
      </c>
      <c r="AI121" s="697">
        <v>0</v>
      </c>
      <c r="AJ121" s="697">
        <v>0</v>
      </c>
      <c r="AK121" s="697">
        <v>0</v>
      </c>
      <c r="AL121" s="697">
        <v>0</v>
      </c>
      <c r="AM121" s="697">
        <v>0</v>
      </c>
      <c r="AN121" s="697">
        <v>0</v>
      </c>
      <c r="AO121" s="698">
        <v>0</v>
      </c>
      <c r="AP121" s="633"/>
      <c r="AQ121" s="696"/>
      <c r="AR121" s="697"/>
      <c r="AS121" s="697"/>
      <c r="AT121" s="697"/>
      <c r="AU121" s="697">
        <v>32684</v>
      </c>
      <c r="AV121" s="697">
        <v>32684</v>
      </c>
      <c r="AW121" s="697">
        <v>51410</v>
      </c>
      <c r="AX121" s="697">
        <v>51452</v>
      </c>
      <c r="AY121" s="697">
        <v>51452</v>
      </c>
      <c r="AZ121" s="697">
        <v>51452</v>
      </c>
      <c r="BA121" s="697">
        <v>91030</v>
      </c>
      <c r="BB121" s="697">
        <v>91030</v>
      </c>
      <c r="BC121" s="697">
        <v>91030</v>
      </c>
      <c r="BD121" s="697">
        <v>79347</v>
      </c>
      <c r="BE121" s="697">
        <v>51452</v>
      </c>
      <c r="BF121" s="697">
        <v>51452</v>
      </c>
      <c r="BG121" s="697">
        <v>-282</v>
      </c>
      <c r="BH121" s="697">
        <v>-282</v>
      </c>
      <c r="BI121" s="697">
        <v>-282</v>
      </c>
      <c r="BJ121" s="697">
        <v>-357</v>
      </c>
      <c r="BK121" s="697">
        <v>-165</v>
      </c>
      <c r="BL121" s="697">
        <v>-165</v>
      </c>
      <c r="BM121" s="697">
        <v>-165</v>
      </c>
      <c r="BN121" s="697">
        <v>-165</v>
      </c>
      <c r="BO121" s="697">
        <v>0</v>
      </c>
      <c r="BP121" s="697">
        <v>0</v>
      </c>
      <c r="BQ121" s="697">
        <v>0</v>
      </c>
      <c r="BR121" s="697">
        <v>0</v>
      </c>
      <c r="BS121" s="697">
        <v>0</v>
      </c>
      <c r="BT121" s="698">
        <v>0</v>
      </c>
      <c r="BU121" s="163"/>
    </row>
    <row r="122" spans="2:73" ht="15.75">
      <c r="B122" s="692"/>
      <c r="C122" s="692"/>
      <c r="D122" s="692" t="s">
        <v>101</v>
      </c>
      <c r="E122" s="692" t="s">
        <v>754</v>
      </c>
      <c r="F122" s="692"/>
      <c r="G122" s="692"/>
      <c r="H122" s="692">
        <v>2015</v>
      </c>
      <c r="I122" s="644" t="s">
        <v>572</v>
      </c>
      <c r="J122" s="644" t="s">
        <v>577</v>
      </c>
      <c r="K122" s="633"/>
      <c r="L122" s="696"/>
      <c r="M122" s="697"/>
      <c r="N122" s="697"/>
      <c r="O122" s="697"/>
      <c r="P122" s="697">
        <v>-6</v>
      </c>
      <c r="Q122" s="697">
        <v>-1</v>
      </c>
      <c r="R122" s="697">
        <v>0</v>
      </c>
      <c r="S122" s="697">
        <v>1</v>
      </c>
      <c r="T122" s="697">
        <v>1</v>
      </c>
      <c r="U122" s="697">
        <v>1</v>
      </c>
      <c r="V122" s="697">
        <v>1</v>
      </c>
      <c r="W122" s="697">
        <v>1</v>
      </c>
      <c r="X122" s="697">
        <v>1</v>
      </c>
      <c r="Y122" s="697">
        <v>1</v>
      </c>
      <c r="Z122" s="697">
        <v>1</v>
      </c>
      <c r="AA122" s="697">
        <v>0</v>
      </c>
      <c r="AB122" s="697">
        <v>0</v>
      </c>
      <c r="AC122" s="697">
        <v>0</v>
      </c>
      <c r="AD122" s="697">
        <v>0</v>
      </c>
      <c r="AE122" s="697">
        <v>0</v>
      </c>
      <c r="AF122" s="697">
        <v>0</v>
      </c>
      <c r="AG122" s="697">
        <v>0</v>
      </c>
      <c r="AH122" s="697">
        <v>0</v>
      </c>
      <c r="AI122" s="697">
        <v>0</v>
      </c>
      <c r="AJ122" s="697">
        <v>0</v>
      </c>
      <c r="AK122" s="697">
        <v>0</v>
      </c>
      <c r="AL122" s="697">
        <v>0</v>
      </c>
      <c r="AM122" s="697">
        <v>0</v>
      </c>
      <c r="AN122" s="697">
        <v>0</v>
      </c>
      <c r="AO122" s="698">
        <v>0</v>
      </c>
      <c r="AP122" s="633"/>
      <c r="AQ122" s="696"/>
      <c r="AR122" s="697"/>
      <c r="AS122" s="697"/>
      <c r="AT122" s="697"/>
      <c r="AU122" s="697">
        <v>-24864</v>
      </c>
      <c r="AV122" s="697">
        <v>-4866</v>
      </c>
      <c r="AW122" s="697">
        <v>1274</v>
      </c>
      <c r="AX122" s="697">
        <v>5424</v>
      </c>
      <c r="AY122" s="697">
        <v>5424</v>
      </c>
      <c r="AZ122" s="697">
        <v>5424</v>
      </c>
      <c r="BA122" s="697">
        <v>5424</v>
      </c>
      <c r="BB122" s="697">
        <v>5424</v>
      </c>
      <c r="BC122" s="697">
        <v>5424</v>
      </c>
      <c r="BD122" s="697">
        <v>5424</v>
      </c>
      <c r="BE122" s="697">
        <v>5424</v>
      </c>
      <c r="BF122" s="697">
        <v>1827</v>
      </c>
      <c r="BG122" s="697">
        <v>0</v>
      </c>
      <c r="BH122" s="697">
        <v>0</v>
      </c>
      <c r="BI122" s="697">
        <v>0</v>
      </c>
      <c r="BJ122" s="697">
        <v>0</v>
      </c>
      <c r="BK122" s="697">
        <v>0</v>
      </c>
      <c r="BL122" s="697">
        <v>0</v>
      </c>
      <c r="BM122" s="697">
        <v>0</v>
      </c>
      <c r="BN122" s="697">
        <v>0</v>
      </c>
      <c r="BO122" s="697">
        <v>0</v>
      </c>
      <c r="BP122" s="697">
        <v>0</v>
      </c>
      <c r="BQ122" s="697">
        <v>0</v>
      </c>
      <c r="BR122" s="697">
        <v>0</v>
      </c>
      <c r="BS122" s="697">
        <v>0</v>
      </c>
      <c r="BT122" s="698">
        <v>0</v>
      </c>
      <c r="BU122" s="163"/>
    </row>
    <row r="123" spans="2:73" ht="15.75">
      <c r="B123" s="692"/>
      <c r="C123" s="692"/>
      <c r="D123" s="692" t="s">
        <v>113</v>
      </c>
      <c r="E123" s="692" t="s">
        <v>754</v>
      </c>
      <c r="F123" s="692"/>
      <c r="G123" s="692"/>
      <c r="H123" s="692">
        <v>2016</v>
      </c>
      <c r="I123" s="644" t="s">
        <v>572</v>
      </c>
      <c r="J123" s="644" t="s">
        <v>577</v>
      </c>
      <c r="K123" s="633"/>
      <c r="L123" s="696"/>
      <c r="M123" s="697"/>
      <c r="N123" s="697"/>
      <c r="O123" s="697"/>
      <c r="P123" s="697">
        <v>0</v>
      </c>
      <c r="Q123" s="697">
        <v>5</v>
      </c>
      <c r="R123" s="697">
        <v>5</v>
      </c>
      <c r="S123" s="697">
        <v>5</v>
      </c>
      <c r="T123" s="697">
        <v>5</v>
      </c>
      <c r="U123" s="697">
        <v>5</v>
      </c>
      <c r="V123" s="697">
        <v>5</v>
      </c>
      <c r="W123" s="697">
        <v>5</v>
      </c>
      <c r="X123" s="697">
        <v>5</v>
      </c>
      <c r="Y123" s="697">
        <v>5</v>
      </c>
      <c r="Z123" s="697">
        <v>5</v>
      </c>
      <c r="AA123" s="697">
        <v>6</v>
      </c>
      <c r="AB123" s="697">
        <v>6</v>
      </c>
      <c r="AC123" s="697">
        <v>6</v>
      </c>
      <c r="AD123" s="697">
        <v>5</v>
      </c>
      <c r="AE123" s="697">
        <v>5</v>
      </c>
      <c r="AF123" s="697">
        <v>5</v>
      </c>
      <c r="AG123" s="697">
        <v>2</v>
      </c>
      <c r="AH123" s="697">
        <v>0</v>
      </c>
      <c r="AI123" s="697">
        <v>0</v>
      </c>
      <c r="AJ123" s="697">
        <v>0</v>
      </c>
      <c r="AK123" s="697">
        <v>0</v>
      </c>
      <c r="AL123" s="697">
        <v>0</v>
      </c>
      <c r="AM123" s="697">
        <v>0</v>
      </c>
      <c r="AN123" s="697">
        <v>0</v>
      </c>
      <c r="AO123" s="698">
        <v>0</v>
      </c>
      <c r="AP123" s="633"/>
      <c r="AQ123" s="696"/>
      <c r="AR123" s="697"/>
      <c r="AS123" s="697"/>
      <c r="AT123" s="697"/>
      <c r="AU123" s="697">
        <v>0</v>
      </c>
      <c r="AV123" s="697">
        <v>86033</v>
      </c>
      <c r="AW123" s="697">
        <v>86033</v>
      </c>
      <c r="AX123" s="697">
        <v>86033</v>
      </c>
      <c r="AY123" s="697">
        <v>86033</v>
      </c>
      <c r="AZ123" s="697">
        <v>86033</v>
      </c>
      <c r="BA123" s="697">
        <v>86033</v>
      </c>
      <c r="BB123" s="697">
        <v>86033</v>
      </c>
      <c r="BC123" s="697">
        <v>86026</v>
      </c>
      <c r="BD123" s="697">
        <v>86026</v>
      </c>
      <c r="BE123" s="697">
        <v>86125</v>
      </c>
      <c r="BF123" s="697">
        <v>86182</v>
      </c>
      <c r="BG123" s="697">
        <v>86261</v>
      </c>
      <c r="BH123" s="697">
        <v>86261</v>
      </c>
      <c r="BI123" s="697">
        <v>86037</v>
      </c>
      <c r="BJ123" s="697">
        <v>74463</v>
      </c>
      <c r="BK123" s="697">
        <v>74463</v>
      </c>
      <c r="BL123" s="697">
        <v>30655</v>
      </c>
      <c r="BM123" s="697">
        <v>0</v>
      </c>
      <c r="BN123" s="697">
        <v>0</v>
      </c>
      <c r="BO123" s="697">
        <v>0</v>
      </c>
      <c r="BP123" s="697">
        <v>0</v>
      </c>
      <c r="BQ123" s="697">
        <v>0</v>
      </c>
      <c r="BR123" s="697">
        <v>0</v>
      </c>
      <c r="BS123" s="697">
        <v>0</v>
      </c>
      <c r="BT123" s="698">
        <v>0</v>
      </c>
      <c r="BU123" s="163"/>
    </row>
    <row r="124" spans="2:73" ht="15.75">
      <c r="B124" s="692"/>
      <c r="C124" s="692"/>
      <c r="D124" s="692" t="s">
        <v>776</v>
      </c>
      <c r="E124" s="692" t="s">
        <v>754</v>
      </c>
      <c r="F124" s="692"/>
      <c r="G124" s="692"/>
      <c r="H124" s="692">
        <v>2016</v>
      </c>
      <c r="I124" s="644" t="s">
        <v>572</v>
      </c>
      <c r="J124" s="644" t="s">
        <v>577</v>
      </c>
      <c r="K124" s="633"/>
      <c r="L124" s="696"/>
      <c r="M124" s="697"/>
      <c r="N124" s="697"/>
      <c r="O124" s="697"/>
      <c r="P124" s="697">
        <v>0</v>
      </c>
      <c r="Q124" s="697">
        <v>0</v>
      </c>
      <c r="R124" s="697">
        <v>0</v>
      </c>
      <c r="S124" s="697">
        <v>0</v>
      </c>
      <c r="T124" s="697">
        <v>0</v>
      </c>
      <c r="U124" s="697">
        <v>0</v>
      </c>
      <c r="V124" s="697">
        <v>0</v>
      </c>
      <c r="W124" s="697">
        <v>0</v>
      </c>
      <c r="X124" s="697">
        <v>0</v>
      </c>
      <c r="Y124" s="697">
        <v>0</v>
      </c>
      <c r="Z124" s="697">
        <v>0</v>
      </c>
      <c r="AA124" s="697">
        <v>0</v>
      </c>
      <c r="AB124" s="697">
        <v>0</v>
      </c>
      <c r="AC124" s="697">
        <v>0</v>
      </c>
      <c r="AD124" s="697">
        <v>0</v>
      </c>
      <c r="AE124" s="697">
        <v>0</v>
      </c>
      <c r="AF124" s="697">
        <v>0</v>
      </c>
      <c r="AG124" s="697">
        <v>0</v>
      </c>
      <c r="AH124" s="697">
        <v>0</v>
      </c>
      <c r="AI124" s="697">
        <v>0</v>
      </c>
      <c r="AJ124" s="697">
        <v>0</v>
      </c>
      <c r="AK124" s="697">
        <v>0</v>
      </c>
      <c r="AL124" s="697">
        <v>0</v>
      </c>
      <c r="AM124" s="697">
        <v>0</v>
      </c>
      <c r="AN124" s="697">
        <v>0</v>
      </c>
      <c r="AO124" s="698">
        <v>0</v>
      </c>
      <c r="AP124" s="633"/>
      <c r="AQ124" s="696"/>
      <c r="AR124" s="697"/>
      <c r="AS124" s="697"/>
      <c r="AT124" s="697"/>
      <c r="AU124" s="697">
        <v>0</v>
      </c>
      <c r="AV124" s="697">
        <v>957</v>
      </c>
      <c r="AW124" s="697">
        <v>957</v>
      </c>
      <c r="AX124" s="697">
        <v>957</v>
      </c>
      <c r="AY124" s="697">
        <v>957</v>
      </c>
      <c r="AZ124" s="697">
        <v>957</v>
      </c>
      <c r="BA124" s="697">
        <v>957</v>
      </c>
      <c r="BB124" s="697">
        <v>957</v>
      </c>
      <c r="BC124" s="697">
        <v>957</v>
      </c>
      <c r="BD124" s="697">
        <v>957</v>
      </c>
      <c r="BE124" s="697">
        <v>957</v>
      </c>
      <c r="BF124" s="697">
        <v>957</v>
      </c>
      <c r="BG124" s="697">
        <v>957</v>
      </c>
      <c r="BH124" s="697">
        <v>957</v>
      </c>
      <c r="BI124" s="697">
        <v>957</v>
      </c>
      <c r="BJ124" s="697">
        <v>957</v>
      </c>
      <c r="BK124" s="697">
        <v>957</v>
      </c>
      <c r="BL124" s="697">
        <v>957</v>
      </c>
      <c r="BM124" s="697">
        <v>957</v>
      </c>
      <c r="BN124" s="697">
        <v>957</v>
      </c>
      <c r="BO124" s="697">
        <v>0</v>
      </c>
      <c r="BP124" s="697">
        <v>0</v>
      </c>
      <c r="BQ124" s="697">
        <v>0</v>
      </c>
      <c r="BR124" s="697">
        <v>0</v>
      </c>
      <c r="BS124" s="697">
        <v>0</v>
      </c>
      <c r="BT124" s="698">
        <v>0</v>
      </c>
      <c r="BU124" s="163"/>
    </row>
    <row r="125" spans="2:73" ht="15.75">
      <c r="B125" s="692"/>
      <c r="C125" s="692"/>
      <c r="D125" s="692" t="s">
        <v>118</v>
      </c>
      <c r="E125" s="692" t="s">
        <v>754</v>
      </c>
      <c r="F125" s="692"/>
      <c r="G125" s="692"/>
      <c r="H125" s="692">
        <v>2016</v>
      </c>
      <c r="I125" s="644" t="s">
        <v>572</v>
      </c>
      <c r="J125" s="644" t="s">
        <v>577</v>
      </c>
      <c r="K125" s="633"/>
      <c r="L125" s="696"/>
      <c r="M125" s="697"/>
      <c r="N125" s="697"/>
      <c r="O125" s="697"/>
      <c r="P125" s="697">
        <v>0</v>
      </c>
      <c r="Q125" s="697">
        <v>13</v>
      </c>
      <c r="R125" s="697">
        <v>15</v>
      </c>
      <c r="S125" s="697">
        <v>15</v>
      </c>
      <c r="T125" s="697">
        <v>15</v>
      </c>
      <c r="U125" s="697">
        <v>15</v>
      </c>
      <c r="V125" s="697">
        <v>15</v>
      </c>
      <c r="W125" s="697">
        <v>15</v>
      </c>
      <c r="X125" s="697">
        <v>15</v>
      </c>
      <c r="Y125" s="697">
        <v>15</v>
      </c>
      <c r="Z125" s="697">
        <v>15</v>
      </c>
      <c r="AA125" s="697">
        <v>15</v>
      </c>
      <c r="AB125" s="697">
        <v>9</v>
      </c>
      <c r="AC125" s="697">
        <v>0</v>
      </c>
      <c r="AD125" s="697">
        <v>0</v>
      </c>
      <c r="AE125" s="697">
        <v>0</v>
      </c>
      <c r="AF125" s="697">
        <v>0</v>
      </c>
      <c r="AG125" s="697">
        <v>0</v>
      </c>
      <c r="AH125" s="697">
        <v>0</v>
      </c>
      <c r="AI125" s="697">
        <v>0</v>
      </c>
      <c r="AJ125" s="697">
        <v>0</v>
      </c>
      <c r="AK125" s="697">
        <v>0</v>
      </c>
      <c r="AL125" s="697">
        <v>0</v>
      </c>
      <c r="AM125" s="697">
        <v>0</v>
      </c>
      <c r="AN125" s="697">
        <v>0</v>
      </c>
      <c r="AO125" s="698">
        <v>0</v>
      </c>
      <c r="AP125" s="633"/>
      <c r="AQ125" s="696"/>
      <c r="AR125" s="697"/>
      <c r="AS125" s="697"/>
      <c r="AT125" s="697"/>
      <c r="AU125" s="697">
        <v>0</v>
      </c>
      <c r="AV125" s="697">
        <v>464081</v>
      </c>
      <c r="AW125" s="697">
        <v>470931</v>
      </c>
      <c r="AX125" s="697">
        <v>471293</v>
      </c>
      <c r="AY125" s="697">
        <v>471293</v>
      </c>
      <c r="AZ125" s="697">
        <v>471293</v>
      </c>
      <c r="BA125" s="697">
        <v>471293</v>
      </c>
      <c r="BB125" s="697">
        <v>471293</v>
      </c>
      <c r="BC125" s="697">
        <v>471293</v>
      </c>
      <c r="BD125" s="697">
        <v>471293</v>
      </c>
      <c r="BE125" s="697">
        <v>471293</v>
      </c>
      <c r="BF125" s="697">
        <v>471293</v>
      </c>
      <c r="BG125" s="697">
        <v>327256</v>
      </c>
      <c r="BH125" s="697">
        <v>0</v>
      </c>
      <c r="BI125" s="697">
        <v>0</v>
      </c>
      <c r="BJ125" s="697">
        <v>0</v>
      </c>
      <c r="BK125" s="697">
        <v>0</v>
      </c>
      <c r="BL125" s="697">
        <v>0</v>
      </c>
      <c r="BM125" s="697">
        <v>0</v>
      </c>
      <c r="BN125" s="697">
        <v>0</v>
      </c>
      <c r="BO125" s="697">
        <v>0</v>
      </c>
      <c r="BP125" s="697">
        <v>0</v>
      </c>
      <c r="BQ125" s="697">
        <v>0</v>
      </c>
      <c r="BR125" s="697">
        <v>0</v>
      </c>
      <c r="BS125" s="697">
        <v>0</v>
      </c>
      <c r="BT125" s="698">
        <v>0</v>
      </c>
      <c r="BU125" s="163"/>
    </row>
    <row r="126" spans="2:73" ht="15.75">
      <c r="B126" s="692"/>
      <c r="C126" s="692"/>
      <c r="D126" s="692" t="s">
        <v>119</v>
      </c>
      <c r="E126" s="692" t="s">
        <v>754</v>
      </c>
      <c r="F126" s="692"/>
      <c r="G126" s="692"/>
      <c r="H126" s="692">
        <v>2016</v>
      </c>
      <c r="I126" s="644" t="s">
        <v>572</v>
      </c>
      <c r="J126" s="644" t="s">
        <v>577</v>
      </c>
      <c r="K126" s="633"/>
      <c r="L126" s="696"/>
      <c r="M126" s="697"/>
      <c r="N126" s="697"/>
      <c r="O126" s="697"/>
      <c r="P126" s="697">
        <v>0</v>
      </c>
      <c r="Q126" s="697">
        <v>10</v>
      </c>
      <c r="R126" s="697">
        <v>10</v>
      </c>
      <c r="S126" s="697">
        <v>10</v>
      </c>
      <c r="T126" s="697">
        <v>10</v>
      </c>
      <c r="U126" s="697">
        <v>9</v>
      </c>
      <c r="V126" s="697">
        <v>8</v>
      </c>
      <c r="W126" s="697">
        <v>7</v>
      </c>
      <c r="X126" s="697">
        <v>4</v>
      </c>
      <c r="Y126" s="697">
        <v>4</v>
      </c>
      <c r="Z126" s="697">
        <v>3</v>
      </c>
      <c r="AA126" s="697">
        <v>2</v>
      </c>
      <c r="AB126" s="697">
        <v>1</v>
      </c>
      <c r="AC126" s="697">
        <v>0</v>
      </c>
      <c r="AD126" s="697">
        <v>0</v>
      </c>
      <c r="AE126" s="697">
        <v>0</v>
      </c>
      <c r="AF126" s="697">
        <v>0</v>
      </c>
      <c r="AG126" s="697">
        <v>0</v>
      </c>
      <c r="AH126" s="697">
        <v>0</v>
      </c>
      <c r="AI126" s="697">
        <v>0</v>
      </c>
      <c r="AJ126" s="697">
        <v>0</v>
      </c>
      <c r="AK126" s="697">
        <v>0</v>
      </c>
      <c r="AL126" s="697">
        <v>0</v>
      </c>
      <c r="AM126" s="697">
        <v>0</v>
      </c>
      <c r="AN126" s="697">
        <v>0</v>
      </c>
      <c r="AO126" s="698">
        <v>0</v>
      </c>
      <c r="AP126" s="633"/>
      <c r="AQ126" s="696"/>
      <c r="AR126" s="697"/>
      <c r="AS126" s="697"/>
      <c r="AT126" s="697"/>
      <c r="AU126" s="697">
        <v>0</v>
      </c>
      <c r="AV126" s="697">
        <v>50569</v>
      </c>
      <c r="AW126" s="697">
        <v>50569</v>
      </c>
      <c r="AX126" s="697">
        <v>50569</v>
      </c>
      <c r="AY126" s="697">
        <v>50056</v>
      </c>
      <c r="AZ126" s="697">
        <v>46845</v>
      </c>
      <c r="BA126" s="697">
        <v>38039</v>
      </c>
      <c r="BB126" s="697">
        <v>29089</v>
      </c>
      <c r="BC126" s="697">
        <v>17204</v>
      </c>
      <c r="BD126" s="697">
        <v>13224</v>
      </c>
      <c r="BE126" s="697">
        <v>9722</v>
      </c>
      <c r="BF126" s="697">
        <v>7468</v>
      </c>
      <c r="BG126" s="697">
        <v>3601</v>
      </c>
      <c r="BH126" s="697">
        <v>107</v>
      </c>
      <c r="BI126" s="697">
        <v>0</v>
      </c>
      <c r="BJ126" s="697">
        <v>0</v>
      </c>
      <c r="BK126" s="697">
        <v>0</v>
      </c>
      <c r="BL126" s="697">
        <v>0</v>
      </c>
      <c r="BM126" s="697">
        <v>0</v>
      </c>
      <c r="BN126" s="697">
        <v>0</v>
      </c>
      <c r="BO126" s="697">
        <v>0</v>
      </c>
      <c r="BP126" s="697">
        <v>0</v>
      </c>
      <c r="BQ126" s="697">
        <v>0</v>
      </c>
      <c r="BR126" s="697">
        <v>0</v>
      </c>
      <c r="BS126" s="697">
        <v>0</v>
      </c>
      <c r="BT126" s="698">
        <v>0</v>
      </c>
      <c r="BU126" s="163"/>
    </row>
    <row r="127" spans="2:73" ht="15.75">
      <c r="B127" s="692"/>
      <c r="C127" s="692"/>
      <c r="D127" s="692" t="s">
        <v>114</v>
      </c>
      <c r="E127" s="692" t="s">
        <v>754</v>
      </c>
      <c r="F127" s="692" t="s">
        <v>29</v>
      </c>
      <c r="G127" s="692"/>
      <c r="H127" s="692">
        <v>2018</v>
      </c>
      <c r="I127" s="644" t="s">
        <v>573</v>
      </c>
      <c r="J127" s="644" t="s">
        <v>584</v>
      </c>
      <c r="K127" s="633"/>
      <c r="L127" s="696"/>
      <c r="M127" s="697"/>
      <c r="N127" s="697"/>
      <c r="O127" s="697"/>
      <c r="P127" s="697"/>
      <c r="Q127" s="697"/>
      <c r="R127" s="697"/>
      <c r="S127" s="697"/>
      <c r="T127" s="697"/>
      <c r="U127" s="697"/>
      <c r="V127" s="697"/>
      <c r="W127" s="697"/>
      <c r="X127" s="697"/>
      <c r="Y127" s="697"/>
      <c r="Z127" s="697"/>
      <c r="AA127" s="697"/>
      <c r="AB127" s="697"/>
      <c r="AC127" s="697"/>
      <c r="AD127" s="697"/>
      <c r="AE127" s="697"/>
      <c r="AF127" s="697"/>
      <c r="AG127" s="697"/>
      <c r="AH127" s="697"/>
      <c r="AI127" s="697"/>
      <c r="AJ127" s="697"/>
      <c r="AK127" s="697"/>
      <c r="AL127" s="697"/>
      <c r="AM127" s="697"/>
      <c r="AN127" s="697"/>
      <c r="AO127" s="698"/>
      <c r="AP127" s="633"/>
      <c r="AQ127" s="696"/>
      <c r="AR127" s="697"/>
      <c r="AS127" s="697"/>
      <c r="AT127" s="697"/>
      <c r="AU127" s="697"/>
      <c r="AV127" s="697"/>
      <c r="AW127" s="697"/>
      <c r="AX127" s="697">
        <v>82351</v>
      </c>
      <c r="AY127" s="761">
        <f>AVERAGE(AX127,AZ127)</f>
        <v>82351</v>
      </c>
      <c r="AZ127" s="697">
        <v>82351</v>
      </c>
      <c r="BA127" s="761">
        <f>AZ127</f>
        <v>82351</v>
      </c>
      <c r="BB127" s="761">
        <f>BA127</f>
        <v>82351</v>
      </c>
      <c r="BC127" s="697"/>
      <c r="BD127" s="697"/>
      <c r="BE127" s="697"/>
      <c r="BF127" s="697"/>
      <c r="BG127" s="697"/>
      <c r="BH127" s="697"/>
      <c r="BI127" s="697"/>
      <c r="BJ127" s="697"/>
      <c r="BK127" s="697"/>
      <c r="BL127" s="697"/>
      <c r="BM127" s="697"/>
      <c r="BN127" s="697"/>
      <c r="BO127" s="697"/>
      <c r="BP127" s="697"/>
      <c r="BQ127" s="697"/>
      <c r="BR127" s="697"/>
      <c r="BS127" s="697"/>
      <c r="BT127" s="698"/>
      <c r="BU127" s="163"/>
    </row>
    <row r="128" spans="2:73" ht="15.75">
      <c r="B128" s="692"/>
      <c r="C128" s="692"/>
      <c r="D128" s="692" t="s">
        <v>777</v>
      </c>
      <c r="E128" s="692" t="s">
        <v>754</v>
      </c>
      <c r="F128" s="692" t="s">
        <v>29</v>
      </c>
      <c r="G128" s="692"/>
      <c r="H128" s="692">
        <v>2018</v>
      </c>
      <c r="I128" s="644" t="s">
        <v>573</v>
      </c>
      <c r="J128" s="644" t="s">
        <v>584</v>
      </c>
      <c r="K128" s="633"/>
      <c r="L128" s="696"/>
      <c r="M128" s="697"/>
      <c r="N128" s="697"/>
      <c r="O128" s="697"/>
      <c r="P128" s="697"/>
      <c r="Q128" s="697"/>
      <c r="R128" s="697"/>
      <c r="S128" s="697"/>
      <c r="T128" s="697"/>
      <c r="U128" s="697"/>
      <c r="V128" s="697"/>
      <c r="W128" s="697"/>
      <c r="X128" s="697"/>
      <c r="Y128" s="697"/>
      <c r="Z128" s="697"/>
      <c r="AA128" s="697"/>
      <c r="AB128" s="697"/>
      <c r="AC128" s="697"/>
      <c r="AD128" s="697"/>
      <c r="AE128" s="697"/>
      <c r="AF128" s="697"/>
      <c r="AG128" s="697"/>
      <c r="AH128" s="697"/>
      <c r="AI128" s="697"/>
      <c r="AJ128" s="697"/>
      <c r="AK128" s="697"/>
      <c r="AL128" s="697"/>
      <c r="AM128" s="697"/>
      <c r="AN128" s="697"/>
      <c r="AO128" s="698"/>
      <c r="AP128" s="633"/>
      <c r="AQ128" s="696"/>
      <c r="AR128" s="697"/>
      <c r="AS128" s="697"/>
      <c r="AT128" s="697"/>
      <c r="AU128" s="697"/>
      <c r="AV128" s="697"/>
      <c r="AW128" s="697"/>
      <c r="AX128" s="697">
        <v>344173</v>
      </c>
      <c r="AY128" s="761">
        <f t="shared" ref="AY128:AY131" si="0">AVERAGE(AX128,AZ128)</f>
        <v>342758.5</v>
      </c>
      <c r="AZ128" s="697">
        <v>341344</v>
      </c>
      <c r="BA128" s="761">
        <f>AZ128-(AY128-AZ128)</f>
        <v>339929.5</v>
      </c>
      <c r="BB128" s="761">
        <f>BA128-(AZ128-BA128)</f>
        <v>338515</v>
      </c>
      <c r="BC128" s="697"/>
      <c r="BD128" s="697"/>
      <c r="BE128" s="697"/>
      <c r="BF128" s="697"/>
      <c r="BG128" s="697"/>
      <c r="BH128" s="697"/>
      <c r="BI128" s="697"/>
      <c r="BJ128" s="697"/>
      <c r="BK128" s="697"/>
      <c r="BL128" s="697"/>
      <c r="BM128" s="697"/>
      <c r="BN128" s="697"/>
      <c r="BO128" s="697"/>
      <c r="BP128" s="697"/>
      <c r="BQ128" s="697"/>
      <c r="BR128" s="697"/>
      <c r="BS128" s="697"/>
      <c r="BT128" s="698"/>
      <c r="BU128" s="163"/>
    </row>
    <row r="129" spans="2:73" ht="15.75">
      <c r="B129" s="692"/>
      <c r="C129" s="692"/>
      <c r="D129" s="692" t="s">
        <v>118</v>
      </c>
      <c r="E129" s="692" t="s">
        <v>754</v>
      </c>
      <c r="F129" s="692" t="s">
        <v>780</v>
      </c>
      <c r="G129" s="692"/>
      <c r="H129" s="692">
        <v>2018</v>
      </c>
      <c r="I129" s="644" t="s">
        <v>573</v>
      </c>
      <c r="J129" s="644" t="s">
        <v>584</v>
      </c>
      <c r="K129" s="633"/>
      <c r="L129" s="696"/>
      <c r="M129" s="697"/>
      <c r="N129" s="697"/>
      <c r="O129" s="697"/>
      <c r="P129" s="697"/>
      <c r="Q129" s="697"/>
      <c r="R129" s="761"/>
      <c r="S129" s="761">
        <f>AX129*((Q125+R116+P106+Q104)/(AV125+AW116+AU106+AV104))</f>
        <v>40.399946475519393</v>
      </c>
      <c r="T129" s="761">
        <f t="shared" ref="T129:W129" si="1">AY129*((R125+S116+Q106+R104)/(AW125+AX116+AV106+AW104))</f>
        <v>40.665059631972539</v>
      </c>
      <c r="U129" s="761">
        <f t="shared" si="1"/>
        <v>40.196038489413873</v>
      </c>
      <c r="V129" s="761">
        <f t="shared" si="1"/>
        <v>40.196038489413873</v>
      </c>
      <c r="W129" s="761">
        <f t="shared" si="1"/>
        <v>40.196038489413873</v>
      </c>
      <c r="X129" s="697"/>
      <c r="Y129" s="697"/>
      <c r="Z129" s="697"/>
      <c r="AA129" s="697"/>
      <c r="AB129" s="697"/>
      <c r="AC129" s="697"/>
      <c r="AD129" s="697"/>
      <c r="AE129" s="697"/>
      <c r="AF129" s="697"/>
      <c r="AG129" s="697"/>
      <c r="AH129" s="697"/>
      <c r="AI129" s="697"/>
      <c r="AJ129" s="697"/>
      <c r="AK129" s="697"/>
      <c r="AL129" s="697"/>
      <c r="AM129" s="697"/>
      <c r="AN129" s="697"/>
      <c r="AO129" s="698"/>
      <c r="AP129" s="633"/>
      <c r="AQ129" s="696"/>
      <c r="AR129" s="697"/>
      <c r="AS129" s="697"/>
      <c r="AT129" s="697"/>
      <c r="AU129" s="697"/>
      <c r="AV129" s="697"/>
      <c r="AW129" s="697"/>
      <c r="AX129" s="697">
        <v>372459</v>
      </c>
      <c r="AY129" s="761">
        <f>AX129*100%</f>
        <v>372459</v>
      </c>
      <c r="AZ129" s="697">
        <v>370617</v>
      </c>
      <c r="BA129" s="761">
        <f>AZ129</f>
        <v>370617</v>
      </c>
      <c r="BB129" s="761">
        <f>BA129</f>
        <v>370617</v>
      </c>
      <c r="BC129" s="697"/>
      <c r="BD129" s="697"/>
      <c r="BE129" s="697"/>
      <c r="BF129" s="697"/>
      <c r="BG129" s="697"/>
      <c r="BH129" s="697"/>
      <c r="BI129" s="697"/>
      <c r="BJ129" s="697"/>
      <c r="BK129" s="697"/>
      <c r="BL129" s="697"/>
      <c r="BM129" s="697"/>
      <c r="BN129" s="697"/>
      <c r="BO129" s="697"/>
      <c r="BP129" s="697"/>
      <c r="BQ129" s="697"/>
      <c r="BR129" s="697"/>
      <c r="BS129" s="697"/>
      <c r="BT129" s="698"/>
      <c r="BU129" s="163"/>
    </row>
    <row r="130" spans="2:73" ht="15.75">
      <c r="B130" s="692"/>
      <c r="C130" s="692"/>
      <c r="D130" s="692" t="s">
        <v>119</v>
      </c>
      <c r="E130" s="692" t="s">
        <v>754</v>
      </c>
      <c r="F130" s="692" t="s">
        <v>780</v>
      </c>
      <c r="G130" s="692"/>
      <c r="H130" s="692">
        <v>2018</v>
      </c>
      <c r="I130" s="644" t="s">
        <v>573</v>
      </c>
      <c r="J130" s="644" t="s">
        <v>584</v>
      </c>
      <c r="K130" s="633"/>
      <c r="L130" s="696"/>
      <c r="M130" s="697"/>
      <c r="N130" s="697"/>
      <c r="O130" s="697"/>
      <c r="P130" s="697"/>
      <c r="Q130" s="697"/>
      <c r="R130" s="761"/>
      <c r="S130" s="761">
        <f>AX130*((Q126+R117+Q105)/(AV126+AW117+AV105))</f>
        <v>18.719006949233464</v>
      </c>
      <c r="T130" s="761">
        <f t="shared" ref="T130:W130" si="2">AY130*((R126+S117+R105)/(AW126+AX117+AW105))</f>
        <v>16.49144512227468</v>
      </c>
      <c r="U130" s="761">
        <f t="shared" si="2"/>
        <v>12.055747698312256</v>
      </c>
      <c r="V130" s="761">
        <f t="shared" si="2"/>
        <v>12.201565209289095</v>
      </c>
      <c r="W130" s="761">
        <f t="shared" si="2"/>
        <v>12.47932867132867</v>
      </c>
      <c r="X130" s="697"/>
      <c r="Y130" s="697"/>
      <c r="Z130" s="697"/>
      <c r="AA130" s="697"/>
      <c r="AB130" s="697"/>
      <c r="AC130" s="697"/>
      <c r="AD130" s="697"/>
      <c r="AE130" s="697"/>
      <c r="AF130" s="697"/>
      <c r="AG130" s="697"/>
      <c r="AH130" s="697"/>
      <c r="AI130" s="697"/>
      <c r="AJ130" s="697"/>
      <c r="AK130" s="697"/>
      <c r="AL130" s="697"/>
      <c r="AM130" s="697"/>
      <c r="AN130" s="697"/>
      <c r="AO130" s="698"/>
      <c r="AP130" s="633"/>
      <c r="AQ130" s="696"/>
      <c r="AR130" s="697"/>
      <c r="AS130" s="697"/>
      <c r="AT130" s="697"/>
      <c r="AU130" s="697"/>
      <c r="AV130" s="697"/>
      <c r="AW130" s="697"/>
      <c r="AX130" s="697">
        <v>99528</v>
      </c>
      <c r="AY130" s="761">
        <f>AX130*88.1%</f>
        <v>87684.167999999991</v>
      </c>
      <c r="AZ130" s="697">
        <v>63995</v>
      </c>
      <c r="BA130" s="761">
        <f>AX130*64.1%</f>
        <v>63797.447999999989</v>
      </c>
      <c r="BB130" s="761">
        <f>AX130*64.1%</f>
        <v>63797.447999999989</v>
      </c>
      <c r="BC130" s="697"/>
      <c r="BD130" s="697"/>
      <c r="BE130" s="697"/>
      <c r="BF130" s="697"/>
      <c r="BG130" s="697"/>
      <c r="BH130" s="697"/>
      <c r="BI130" s="697"/>
      <c r="BJ130" s="697"/>
      <c r="BK130" s="697"/>
      <c r="BL130" s="697"/>
      <c r="BM130" s="697"/>
      <c r="BN130" s="697"/>
      <c r="BO130" s="697"/>
      <c r="BP130" s="697"/>
      <c r="BQ130" s="697"/>
      <c r="BR130" s="697"/>
      <c r="BS130" s="697"/>
      <c r="BT130" s="698"/>
      <c r="BU130" s="163"/>
    </row>
    <row r="131" spans="2:73" ht="15.75">
      <c r="B131" s="692"/>
      <c r="C131" s="692"/>
      <c r="D131" s="692" t="s">
        <v>779</v>
      </c>
      <c r="E131" s="692" t="s">
        <v>754</v>
      </c>
      <c r="F131" s="692" t="s">
        <v>780</v>
      </c>
      <c r="G131" s="692"/>
      <c r="H131" s="692">
        <v>2018</v>
      </c>
      <c r="I131" s="644" t="s">
        <v>573</v>
      </c>
      <c r="J131" s="644" t="s">
        <v>584</v>
      </c>
      <c r="K131" s="633"/>
      <c r="L131" s="696"/>
      <c r="M131" s="697"/>
      <c r="N131" s="697"/>
      <c r="O131" s="697"/>
      <c r="P131" s="697"/>
      <c r="Q131" s="697"/>
      <c r="R131" s="761"/>
      <c r="S131" s="761">
        <f>AX131*(734/5219675)</f>
        <v>13.481128997495054</v>
      </c>
      <c r="T131" s="761">
        <f t="shared" ref="T131:W131" si="3">AY131*(734/5219675)</f>
        <v>13.481128997495054</v>
      </c>
      <c r="U131" s="761">
        <f t="shared" si="3"/>
        <v>13.481128997495054</v>
      </c>
      <c r="V131" s="761">
        <f t="shared" si="3"/>
        <v>13.481128997495054</v>
      </c>
      <c r="W131" s="761">
        <f t="shared" si="3"/>
        <v>13.481128997495054</v>
      </c>
      <c r="X131" s="697"/>
      <c r="Y131" s="697"/>
      <c r="Z131" s="697"/>
      <c r="AA131" s="697"/>
      <c r="AB131" s="697"/>
      <c r="AC131" s="697"/>
      <c r="AD131" s="697"/>
      <c r="AE131" s="697"/>
      <c r="AF131" s="697"/>
      <c r="AG131" s="697"/>
      <c r="AH131" s="697"/>
      <c r="AI131" s="697"/>
      <c r="AJ131" s="697"/>
      <c r="AK131" s="697"/>
      <c r="AL131" s="697"/>
      <c r="AM131" s="697"/>
      <c r="AN131" s="697"/>
      <c r="AO131" s="698"/>
      <c r="AP131" s="633"/>
      <c r="AQ131" s="696"/>
      <c r="AR131" s="697"/>
      <c r="AS131" s="697"/>
      <c r="AT131" s="697"/>
      <c r="AU131" s="697"/>
      <c r="AV131" s="697"/>
      <c r="AW131" s="697"/>
      <c r="AX131" s="697">
        <v>95868</v>
      </c>
      <c r="AY131" s="761">
        <f t="shared" si="0"/>
        <v>95868</v>
      </c>
      <c r="AZ131" s="697">
        <v>95868</v>
      </c>
      <c r="BA131" s="761">
        <f>AZ131</f>
        <v>95868</v>
      </c>
      <c r="BB131" s="761">
        <f>BA131</f>
        <v>95868</v>
      </c>
      <c r="BC131" s="697"/>
      <c r="BD131" s="697"/>
      <c r="BE131" s="697"/>
      <c r="BF131" s="697"/>
      <c r="BG131" s="697"/>
      <c r="BH131" s="697"/>
      <c r="BI131" s="697"/>
      <c r="BJ131" s="697"/>
      <c r="BK131" s="697"/>
      <c r="BL131" s="697"/>
      <c r="BM131" s="697"/>
      <c r="BN131" s="697"/>
      <c r="BO131" s="697"/>
      <c r="BP131" s="697"/>
      <c r="BQ131" s="697"/>
      <c r="BR131" s="697"/>
      <c r="BS131" s="697"/>
      <c r="BT131" s="698"/>
      <c r="BU131" s="163"/>
    </row>
    <row r="132" spans="2:73" ht="15.75">
      <c r="B132" s="692"/>
      <c r="C132" s="692"/>
      <c r="D132" s="692" t="s">
        <v>114</v>
      </c>
      <c r="E132" s="692" t="s">
        <v>754</v>
      </c>
      <c r="F132" s="692" t="s">
        <v>29</v>
      </c>
      <c r="G132" s="692"/>
      <c r="H132" s="692">
        <v>2019</v>
      </c>
      <c r="I132" s="644" t="s">
        <v>574</v>
      </c>
      <c r="J132" s="644" t="s">
        <v>584</v>
      </c>
      <c r="K132" s="633"/>
      <c r="L132" s="696"/>
      <c r="M132" s="697"/>
      <c r="N132" s="697"/>
      <c r="O132" s="697"/>
      <c r="P132" s="697"/>
      <c r="Q132" s="697"/>
      <c r="R132" s="761"/>
      <c r="S132" s="761"/>
      <c r="T132" s="761"/>
      <c r="U132" s="761"/>
      <c r="V132" s="761"/>
      <c r="W132" s="761"/>
      <c r="X132" s="697"/>
      <c r="Y132" s="697"/>
      <c r="Z132" s="697"/>
      <c r="AA132" s="697"/>
      <c r="AB132" s="697"/>
      <c r="AC132" s="697"/>
      <c r="AD132" s="697"/>
      <c r="AE132" s="697"/>
      <c r="AF132" s="697"/>
      <c r="AG132" s="697"/>
      <c r="AH132" s="697"/>
      <c r="AI132" s="697"/>
      <c r="AJ132" s="697"/>
      <c r="AK132" s="697"/>
      <c r="AL132" s="697"/>
      <c r="AM132" s="697"/>
      <c r="AN132" s="697"/>
      <c r="AO132" s="698"/>
      <c r="AP132" s="633"/>
      <c r="AQ132" s="696"/>
      <c r="AR132" s="697"/>
      <c r="AS132" s="697"/>
      <c r="AT132" s="697"/>
      <c r="AU132" s="697"/>
      <c r="AV132" s="697"/>
      <c r="AW132" s="697"/>
      <c r="AX132" s="697"/>
      <c r="AY132" s="697">
        <v>2520</v>
      </c>
      <c r="AZ132" s="697">
        <v>2520</v>
      </c>
      <c r="BA132" s="761">
        <f>AZ132</f>
        <v>2520</v>
      </c>
      <c r="BB132" s="761">
        <f>BA132</f>
        <v>2520</v>
      </c>
      <c r="BC132" s="697"/>
      <c r="BD132" s="697"/>
      <c r="BE132" s="697"/>
      <c r="BF132" s="697"/>
      <c r="BG132" s="697"/>
      <c r="BH132" s="697"/>
      <c r="BI132" s="697"/>
      <c r="BJ132" s="697"/>
      <c r="BK132" s="697"/>
      <c r="BL132" s="697"/>
      <c r="BM132" s="697"/>
      <c r="BN132" s="697"/>
      <c r="BO132" s="697"/>
      <c r="BP132" s="697"/>
      <c r="BQ132" s="697"/>
      <c r="BR132" s="697"/>
      <c r="BS132" s="697"/>
      <c r="BT132" s="698"/>
      <c r="BU132" s="163"/>
    </row>
    <row r="133" spans="2:73" ht="15.75">
      <c r="B133" s="692"/>
      <c r="C133" s="692"/>
      <c r="D133" s="692" t="s">
        <v>118</v>
      </c>
      <c r="E133" s="692" t="s">
        <v>754</v>
      </c>
      <c r="F133" s="692" t="s">
        <v>780</v>
      </c>
      <c r="G133" s="692"/>
      <c r="H133" s="692">
        <v>2019</v>
      </c>
      <c r="I133" s="644" t="s">
        <v>574</v>
      </c>
      <c r="J133" s="644" t="s">
        <v>584</v>
      </c>
      <c r="K133" s="633"/>
      <c r="L133" s="696"/>
      <c r="M133" s="697"/>
      <c r="N133" s="697"/>
      <c r="O133" s="697"/>
      <c r="P133" s="697"/>
      <c r="Q133" s="697"/>
      <c r="R133" s="761"/>
      <c r="S133" s="761"/>
      <c r="T133" s="761">
        <f>AY133*((Q125+R116+P106+Q104)/(AV125+AW116+AU106+AV104))</f>
        <v>5.0674160093951688</v>
      </c>
      <c r="U133" s="761">
        <f t="shared" ref="U133:W133" si="4">AZ133*((R125+S116+Q106+R104)/(AW125+AX116+AV106+AW104))</f>
        <v>5.1006694854641541</v>
      </c>
      <c r="V133" s="761">
        <f t="shared" si="4"/>
        <v>5.0415634833741976</v>
      </c>
      <c r="W133" s="761">
        <f t="shared" si="4"/>
        <v>5.0415634833741976</v>
      </c>
      <c r="X133" s="697"/>
      <c r="Y133" s="697"/>
      <c r="Z133" s="697"/>
      <c r="AA133" s="697"/>
      <c r="AB133" s="697"/>
      <c r="AC133" s="697"/>
      <c r="AD133" s="697"/>
      <c r="AE133" s="697"/>
      <c r="AF133" s="697"/>
      <c r="AG133" s="697"/>
      <c r="AH133" s="697"/>
      <c r="AI133" s="697"/>
      <c r="AJ133" s="697"/>
      <c r="AK133" s="697"/>
      <c r="AL133" s="697"/>
      <c r="AM133" s="697"/>
      <c r="AN133" s="697"/>
      <c r="AO133" s="698"/>
      <c r="AP133" s="633"/>
      <c r="AQ133" s="696"/>
      <c r="AR133" s="697"/>
      <c r="AS133" s="697"/>
      <c r="AT133" s="697"/>
      <c r="AU133" s="697"/>
      <c r="AV133" s="697"/>
      <c r="AW133" s="697"/>
      <c r="AX133" s="697"/>
      <c r="AY133" s="697">
        <v>46718</v>
      </c>
      <c r="AZ133" s="697">
        <v>46718</v>
      </c>
      <c r="BA133" s="761">
        <f>AY133*99.5%</f>
        <v>46484.409999999996</v>
      </c>
      <c r="BB133" s="761">
        <f>AY133*99.5%</f>
        <v>46484.409999999996</v>
      </c>
      <c r="BC133" s="697"/>
      <c r="BD133" s="697"/>
      <c r="BE133" s="697"/>
      <c r="BF133" s="697"/>
      <c r="BG133" s="697"/>
      <c r="BH133" s="697"/>
      <c r="BI133" s="697"/>
      <c r="BJ133" s="697"/>
      <c r="BK133" s="697"/>
      <c r="BL133" s="697"/>
      <c r="BM133" s="697"/>
      <c r="BN133" s="697"/>
      <c r="BO133" s="697"/>
      <c r="BP133" s="697"/>
      <c r="BQ133" s="697"/>
      <c r="BR133" s="697"/>
      <c r="BS133" s="697"/>
      <c r="BT133" s="698"/>
      <c r="BU133" s="163"/>
    </row>
    <row r="134" spans="2:73" ht="15.75">
      <c r="B134" s="692"/>
      <c r="C134" s="692"/>
      <c r="D134" s="692" t="s">
        <v>119</v>
      </c>
      <c r="E134" s="692" t="s">
        <v>754</v>
      </c>
      <c r="F134" s="692" t="s">
        <v>780</v>
      </c>
      <c r="G134" s="692"/>
      <c r="H134" s="692">
        <v>2019</v>
      </c>
      <c r="I134" s="644" t="s">
        <v>574</v>
      </c>
      <c r="J134" s="644" t="s">
        <v>584</v>
      </c>
      <c r="K134" s="633"/>
      <c r="L134" s="696"/>
      <c r="M134" s="697"/>
      <c r="N134" s="697"/>
      <c r="O134" s="697"/>
      <c r="P134" s="697"/>
      <c r="Q134" s="697"/>
      <c r="R134" s="761"/>
      <c r="S134" s="761"/>
      <c r="T134" s="761">
        <f>AY134*((Q126+R117+Q105)/(AV126+AW117+AV105))</f>
        <v>16.536176040817704</v>
      </c>
      <c r="U134" s="761">
        <f t="shared" ref="U134:W134" si="5">AZ134*((R126+S117+R105)/(AW126+AX117+AW105))</f>
        <v>14.560230708763942</v>
      </c>
      <c r="V134" s="761">
        <f t="shared" si="5"/>
        <v>10.650172416458155</v>
      </c>
      <c r="W134" s="761">
        <f t="shared" si="5"/>
        <v>10.778735796269551</v>
      </c>
      <c r="X134" s="697"/>
      <c r="Y134" s="697"/>
      <c r="Z134" s="697"/>
      <c r="AA134" s="697"/>
      <c r="AB134" s="697"/>
      <c r="AC134" s="697"/>
      <c r="AD134" s="697"/>
      <c r="AE134" s="697"/>
      <c r="AF134" s="697"/>
      <c r="AG134" s="697"/>
      <c r="AH134" s="697"/>
      <c r="AI134" s="697"/>
      <c r="AJ134" s="697"/>
      <c r="AK134" s="697"/>
      <c r="AL134" s="697"/>
      <c r="AM134" s="697"/>
      <c r="AN134" s="697"/>
      <c r="AO134" s="698"/>
      <c r="AP134" s="633"/>
      <c r="AQ134" s="696"/>
      <c r="AR134" s="697"/>
      <c r="AS134" s="697"/>
      <c r="AT134" s="697"/>
      <c r="AU134" s="697"/>
      <c r="AV134" s="697"/>
      <c r="AW134" s="697"/>
      <c r="AX134" s="697"/>
      <c r="AY134" s="697">
        <v>87922</v>
      </c>
      <c r="AZ134" s="697">
        <v>77416</v>
      </c>
      <c r="BA134" s="761">
        <f>AY134*64.3%</f>
        <v>56533.846000000005</v>
      </c>
      <c r="BB134" s="761">
        <f>AY134*64.1%</f>
        <v>56358.001999999993</v>
      </c>
      <c r="BC134" s="697"/>
      <c r="BD134" s="697"/>
      <c r="BE134" s="697"/>
      <c r="BF134" s="697"/>
      <c r="BG134" s="697"/>
      <c r="BH134" s="697"/>
      <c r="BI134" s="697"/>
      <c r="BJ134" s="697"/>
      <c r="BK134" s="697"/>
      <c r="BL134" s="697"/>
      <c r="BM134" s="697"/>
      <c r="BN134" s="697"/>
      <c r="BO134" s="697"/>
      <c r="BP134" s="697"/>
      <c r="BQ134" s="697"/>
      <c r="BR134" s="697"/>
      <c r="BS134" s="697"/>
      <c r="BT134" s="698"/>
      <c r="BU134" s="163"/>
    </row>
    <row r="135" spans="2:73">
      <c r="B135" s="692"/>
      <c r="C135" s="692"/>
      <c r="D135" s="692" t="s">
        <v>779</v>
      </c>
      <c r="E135" s="692" t="s">
        <v>754</v>
      </c>
      <c r="F135" s="692" t="s">
        <v>780</v>
      </c>
      <c r="G135" s="692"/>
      <c r="H135" s="692">
        <v>2019</v>
      </c>
      <c r="I135" s="644" t="s">
        <v>574</v>
      </c>
      <c r="J135" s="644" t="s">
        <v>584</v>
      </c>
      <c r="K135" s="633"/>
      <c r="L135" s="696"/>
      <c r="M135" s="697"/>
      <c r="N135" s="697"/>
      <c r="O135" s="697"/>
      <c r="P135" s="697"/>
      <c r="Q135" s="697"/>
      <c r="R135" s="761"/>
      <c r="S135" s="761"/>
      <c r="T135" s="761">
        <f>AY135*(734/5219675)</f>
        <v>4.1140308544114337</v>
      </c>
      <c r="U135" s="761">
        <f t="shared" ref="U135:W135" si="6">AZ135*(734/5219675)</f>
        <v>4.1140308544114337</v>
      </c>
      <c r="V135" s="761">
        <f t="shared" si="6"/>
        <v>4.1140308544114337</v>
      </c>
      <c r="W135" s="761">
        <f t="shared" si="6"/>
        <v>4.1140308544114337</v>
      </c>
      <c r="X135" s="697"/>
      <c r="Y135" s="697"/>
      <c r="Z135" s="697"/>
      <c r="AA135" s="697"/>
      <c r="AB135" s="697"/>
      <c r="AC135" s="697"/>
      <c r="AD135" s="697"/>
      <c r="AE135" s="697"/>
      <c r="AF135" s="697"/>
      <c r="AG135" s="697"/>
      <c r="AH135" s="697"/>
      <c r="AI135" s="697"/>
      <c r="AJ135" s="697"/>
      <c r="AK135" s="697"/>
      <c r="AL135" s="697"/>
      <c r="AM135" s="697"/>
      <c r="AN135" s="697"/>
      <c r="AO135" s="698"/>
      <c r="AP135" s="633"/>
      <c r="AQ135" s="696"/>
      <c r="AR135" s="697"/>
      <c r="AS135" s="697"/>
      <c r="AT135" s="697"/>
      <c r="AU135" s="697"/>
      <c r="AV135" s="697"/>
      <c r="AW135" s="697"/>
      <c r="AX135" s="697"/>
      <c r="AY135" s="697">
        <v>29256</v>
      </c>
      <c r="AZ135" s="697">
        <v>29256</v>
      </c>
      <c r="BA135" s="761">
        <f>AZ135</f>
        <v>29256</v>
      </c>
      <c r="BB135" s="761">
        <f>BA135</f>
        <v>29256</v>
      </c>
      <c r="BC135" s="697"/>
      <c r="BD135" s="697"/>
      <c r="BE135" s="697"/>
      <c r="BF135" s="697"/>
      <c r="BG135" s="697"/>
      <c r="BH135" s="697"/>
      <c r="BI135" s="697"/>
      <c r="BJ135" s="697"/>
      <c r="BK135" s="697"/>
      <c r="BL135" s="697"/>
      <c r="BM135" s="697"/>
      <c r="BN135" s="697"/>
      <c r="BO135" s="697"/>
      <c r="BP135" s="697"/>
      <c r="BQ135" s="697"/>
      <c r="BR135" s="697"/>
      <c r="BS135" s="697"/>
      <c r="BT135" s="698"/>
    </row>
    <row r="136" spans="2:73" ht="15.75">
      <c r="B136" s="692"/>
      <c r="C136" s="692"/>
      <c r="D136" s="692" t="s">
        <v>113</v>
      </c>
      <c r="E136" s="692" t="s">
        <v>754</v>
      </c>
      <c r="F136" s="692" t="s">
        <v>29</v>
      </c>
      <c r="G136" s="692"/>
      <c r="H136" s="692">
        <v>2017</v>
      </c>
      <c r="I136" s="644" t="s">
        <v>574</v>
      </c>
      <c r="J136" s="644" t="s">
        <v>577</v>
      </c>
      <c r="K136" s="633"/>
      <c r="L136" s="696"/>
      <c r="M136" s="697"/>
      <c r="N136" s="697"/>
      <c r="O136" s="697"/>
      <c r="P136" s="697"/>
      <c r="Q136" s="697"/>
      <c r="R136" s="761"/>
      <c r="S136" s="761"/>
      <c r="T136" s="761"/>
      <c r="U136" s="761"/>
      <c r="V136" s="761"/>
      <c r="W136" s="761"/>
      <c r="X136" s="697"/>
      <c r="Y136" s="697"/>
      <c r="Z136" s="697"/>
      <c r="AA136" s="697"/>
      <c r="AB136" s="697"/>
      <c r="AC136" s="697"/>
      <c r="AD136" s="697"/>
      <c r="AE136" s="697"/>
      <c r="AF136" s="697"/>
      <c r="AG136" s="697"/>
      <c r="AH136" s="697"/>
      <c r="AI136" s="697"/>
      <c r="AJ136" s="697"/>
      <c r="AK136" s="697"/>
      <c r="AL136" s="697"/>
      <c r="AM136" s="697"/>
      <c r="AN136" s="697"/>
      <c r="AO136" s="698"/>
      <c r="AP136" s="633"/>
      <c r="AQ136" s="696"/>
      <c r="AR136" s="697"/>
      <c r="AS136" s="697"/>
      <c r="AT136" s="697"/>
      <c r="AU136" s="697"/>
      <c r="AV136" s="697"/>
      <c r="AW136" s="697">
        <v>1196</v>
      </c>
      <c r="AX136" s="697">
        <f>AW136*99.2%</f>
        <v>1186.432</v>
      </c>
      <c r="AY136" s="697">
        <f>AW136*99.2%</f>
        <v>1186.432</v>
      </c>
      <c r="AZ136" s="697">
        <v>1186</v>
      </c>
      <c r="BA136" s="761">
        <f>AW136*99.2%</f>
        <v>1186.432</v>
      </c>
      <c r="BB136" s="761">
        <f>AW136*99.2%</f>
        <v>1186.432</v>
      </c>
      <c r="BC136" s="697"/>
      <c r="BD136" s="697"/>
      <c r="BE136" s="697"/>
      <c r="BF136" s="697"/>
      <c r="BG136" s="697"/>
      <c r="BH136" s="697"/>
      <c r="BI136" s="697"/>
      <c r="BJ136" s="697"/>
      <c r="BK136" s="697"/>
      <c r="BL136" s="697"/>
      <c r="BM136" s="697"/>
      <c r="BN136" s="697"/>
      <c r="BO136" s="697"/>
      <c r="BP136" s="697"/>
      <c r="BQ136" s="697"/>
      <c r="BR136" s="697"/>
      <c r="BS136" s="697"/>
      <c r="BT136" s="698"/>
      <c r="BU136" s="163"/>
    </row>
    <row r="137" spans="2:73" ht="15.75">
      <c r="B137" s="692"/>
      <c r="C137" s="692"/>
      <c r="D137" s="692" t="s">
        <v>114</v>
      </c>
      <c r="E137" s="692" t="s">
        <v>754</v>
      </c>
      <c r="F137" s="692" t="s">
        <v>29</v>
      </c>
      <c r="G137" s="692"/>
      <c r="H137" s="692">
        <v>2017</v>
      </c>
      <c r="I137" s="644" t="s">
        <v>574</v>
      </c>
      <c r="J137" s="644" t="s">
        <v>577</v>
      </c>
      <c r="K137" s="633"/>
      <c r="L137" s="758"/>
      <c r="M137" s="759"/>
      <c r="N137" s="759"/>
      <c r="O137" s="759"/>
      <c r="P137" s="759"/>
      <c r="Q137" s="759"/>
      <c r="R137" s="761"/>
      <c r="S137" s="761"/>
      <c r="T137" s="761"/>
      <c r="U137" s="761"/>
      <c r="V137" s="761"/>
      <c r="W137" s="761"/>
      <c r="X137" s="759"/>
      <c r="Y137" s="759"/>
      <c r="Z137" s="759"/>
      <c r="AA137" s="759"/>
      <c r="AB137" s="759"/>
      <c r="AC137" s="759"/>
      <c r="AD137" s="759"/>
      <c r="AE137" s="759"/>
      <c r="AF137" s="759"/>
      <c r="AG137" s="759"/>
      <c r="AH137" s="759"/>
      <c r="AI137" s="759"/>
      <c r="AJ137" s="759"/>
      <c r="AK137" s="759"/>
      <c r="AL137" s="759"/>
      <c r="AM137" s="759"/>
      <c r="AN137" s="759"/>
      <c r="AO137" s="760"/>
      <c r="AP137" s="633"/>
      <c r="AQ137" s="758"/>
      <c r="AR137" s="759"/>
      <c r="AS137" s="759"/>
      <c r="AT137" s="759"/>
      <c r="AU137" s="759"/>
      <c r="AV137" s="759"/>
      <c r="AW137" s="759">
        <v>22900</v>
      </c>
      <c r="AX137" s="759">
        <f>AW137</f>
        <v>22900</v>
      </c>
      <c r="AY137" s="759">
        <f>AX137</f>
        <v>22900</v>
      </c>
      <c r="AZ137" s="759">
        <v>22900</v>
      </c>
      <c r="BA137" s="763">
        <f>AZ137</f>
        <v>22900</v>
      </c>
      <c r="BB137" s="763">
        <f>BA137</f>
        <v>22900</v>
      </c>
      <c r="BC137" s="759"/>
      <c r="BD137" s="759"/>
      <c r="BE137" s="759"/>
      <c r="BF137" s="759"/>
      <c r="BG137" s="759"/>
      <c r="BH137" s="759"/>
      <c r="BI137" s="759"/>
      <c r="BJ137" s="759"/>
      <c r="BK137" s="759"/>
      <c r="BL137" s="759"/>
      <c r="BM137" s="759"/>
      <c r="BN137" s="759"/>
      <c r="BO137" s="759"/>
      <c r="BP137" s="759"/>
      <c r="BQ137" s="759"/>
      <c r="BR137" s="759"/>
      <c r="BS137" s="759"/>
      <c r="BT137" s="760"/>
      <c r="BU137" s="163"/>
    </row>
    <row r="138" spans="2:73" ht="15.75">
      <c r="B138" s="692"/>
      <c r="C138" s="692"/>
      <c r="D138" s="692" t="s">
        <v>118</v>
      </c>
      <c r="E138" s="692" t="s">
        <v>754</v>
      </c>
      <c r="F138" s="692" t="s">
        <v>780</v>
      </c>
      <c r="G138" s="692"/>
      <c r="H138" s="692">
        <v>2017</v>
      </c>
      <c r="I138" s="644" t="s">
        <v>574</v>
      </c>
      <c r="J138" s="644" t="s">
        <v>577</v>
      </c>
      <c r="K138" s="633"/>
      <c r="L138" s="699"/>
      <c r="M138" s="700"/>
      <c r="N138" s="700"/>
      <c r="O138" s="700"/>
      <c r="P138" s="700"/>
      <c r="Q138" s="700"/>
      <c r="R138" s="762">
        <f>AW138*((Q125+R116+P106+Q104)/(AV125+AW116+AU106+AV104))</f>
        <v>5.3634256478565625</v>
      </c>
      <c r="S138" s="762">
        <f t="shared" ref="S138:W138" si="7">AX138*((R125+S116+Q106+R104)/(AW125+AX116+AV106+AW104))</f>
        <v>5.398621602974143</v>
      </c>
      <c r="T138" s="762">
        <f t="shared" si="7"/>
        <v>5.3363053657984958</v>
      </c>
      <c r="U138" s="762">
        <f t="shared" si="7"/>
        <v>5.3363053657984958</v>
      </c>
      <c r="V138" s="762">
        <f t="shared" si="7"/>
        <v>5.336062964219443</v>
      </c>
      <c r="W138" s="762">
        <f t="shared" si="7"/>
        <v>5.0932979630396469</v>
      </c>
      <c r="X138" s="700"/>
      <c r="Y138" s="700"/>
      <c r="Z138" s="700"/>
      <c r="AA138" s="700"/>
      <c r="AB138" s="700"/>
      <c r="AC138" s="700"/>
      <c r="AD138" s="700"/>
      <c r="AE138" s="700"/>
      <c r="AF138" s="700"/>
      <c r="AG138" s="700"/>
      <c r="AH138" s="700"/>
      <c r="AI138" s="700"/>
      <c r="AJ138" s="700"/>
      <c r="AK138" s="700"/>
      <c r="AL138" s="700"/>
      <c r="AM138" s="700"/>
      <c r="AN138" s="700"/>
      <c r="AO138" s="701"/>
      <c r="AP138" s="633"/>
      <c r="AQ138" s="699"/>
      <c r="AR138" s="700"/>
      <c r="AS138" s="700"/>
      <c r="AT138" s="700"/>
      <c r="AU138" s="700"/>
      <c r="AV138" s="700"/>
      <c r="AW138" s="700">
        <v>49447</v>
      </c>
      <c r="AX138" s="700">
        <f>AW138*100%</f>
        <v>49447</v>
      </c>
      <c r="AY138" s="700">
        <f>AZ138</f>
        <v>49202</v>
      </c>
      <c r="AZ138" s="700">
        <v>49202</v>
      </c>
      <c r="BA138" s="762">
        <f>AW138*99.5%</f>
        <v>49199.764999999999</v>
      </c>
      <c r="BB138" s="762">
        <f>AW138*99.5%</f>
        <v>49199.764999999999</v>
      </c>
      <c r="BC138" s="700"/>
      <c r="BD138" s="700"/>
      <c r="BE138" s="700"/>
      <c r="BF138" s="700"/>
      <c r="BG138" s="700"/>
      <c r="BH138" s="700"/>
      <c r="BI138" s="700"/>
      <c r="BJ138" s="700"/>
      <c r="BK138" s="700"/>
      <c r="BL138" s="700"/>
      <c r="BM138" s="700"/>
      <c r="BN138" s="700"/>
      <c r="BO138" s="700"/>
      <c r="BP138" s="700"/>
      <c r="BQ138" s="700"/>
      <c r="BR138" s="700"/>
      <c r="BS138" s="700"/>
      <c r="BT138" s="701"/>
      <c r="BU138" s="163"/>
    </row>
  </sheetData>
  <autoFilter ref="C26:BT26" xr:uid="{00000000-0009-0000-0000-00000C000000}">
    <sortState xmlns:xlrd2="http://schemas.microsoft.com/office/spreadsheetml/2017/richdata2" ref="C26:BT42">
      <sortCondition ref="H25"/>
    </sortState>
  </autoFilter>
  <mergeCells count="1">
    <mergeCell ref="C24:G24"/>
  </mergeCells>
  <phoneticPr fontId="246" type="noConversion"/>
  <conditionalFormatting sqref="L27:AO69 AQ37:BT71 L91:AO109 AQ89:BT138 L114:AO138">
    <cfRule type="cellIs" dxfId="8" priority="12" operator="equal">
      <formula>0</formula>
    </cfRule>
  </conditionalFormatting>
  <conditionalFormatting sqref="L74:AO86 AQ72:BT88">
    <cfRule type="cellIs" dxfId="7" priority="11"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10:AO113">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zoomScale="90" zoomScaleNormal="90" workbookViewId="0">
      <selection activeCell="M21" sqref="M21"/>
    </sheetView>
  </sheetViews>
  <sheetFormatPr defaultColWidth="9" defaultRowHeight="15"/>
  <cols>
    <col min="1" max="1" width="9" style="12"/>
    <col min="2" max="2" width="10" style="12" customWidth="1"/>
    <col min="3" max="3" width="11.28515625" style="12" customWidth="1"/>
    <col min="4" max="4" width="13.28515625" style="12" customWidth="1"/>
    <col min="5" max="5" width="12.85546875" style="12" customWidth="1"/>
    <col min="6" max="6" width="12" style="12" customWidth="1"/>
    <col min="7" max="7" width="9" style="12"/>
    <col min="8" max="8" width="24.5703125" style="12" customWidth="1"/>
    <col min="9" max="9" width="11" style="12" customWidth="1"/>
    <col min="10" max="10" width="9" style="12"/>
    <col min="11" max="11" width="11.5703125" style="12" customWidth="1"/>
    <col min="12" max="12" width="9" style="12"/>
    <col min="13" max="13" width="26" style="12" customWidth="1"/>
    <col min="14" max="14" width="10" style="12" customWidth="1"/>
    <col min="15" max="15" width="9" style="12"/>
    <col min="16" max="16" width="9.85546875" style="12" customWidth="1"/>
    <col min="17" max="16384" width="9" style="12"/>
  </cols>
  <sheetData>
    <row r="12" spans="1:17" ht="24" customHeight="1" thickBot="1"/>
    <row r="13" spans="1:17" s="9" customFormat="1" ht="23.45" customHeight="1" thickBot="1">
      <c r="A13" s="588"/>
      <c r="B13" s="588" t="s">
        <v>171</v>
      </c>
      <c r="D13" s="126" t="s">
        <v>175</v>
      </c>
      <c r="E13" s="746"/>
      <c r="F13" s="177"/>
      <c r="G13" s="178"/>
      <c r="H13" s="179"/>
      <c r="K13" s="179"/>
      <c r="L13" s="177"/>
      <c r="M13" s="177"/>
      <c r="N13" s="177"/>
      <c r="O13" s="177"/>
      <c r="P13" s="177"/>
      <c r="Q13" s="180"/>
    </row>
    <row r="14" spans="1:17" s="9" customFormat="1" ht="15.75" customHeight="1">
      <c r="B14" s="551"/>
      <c r="D14" s="17"/>
      <c r="E14" s="17"/>
      <c r="F14" s="177"/>
      <c r="G14" s="178"/>
      <c r="H14" s="179"/>
      <c r="K14" s="179"/>
      <c r="L14" s="177"/>
      <c r="M14" s="177"/>
      <c r="N14" s="177"/>
      <c r="O14" s="177"/>
      <c r="P14" s="177"/>
      <c r="Q14" s="180"/>
    </row>
    <row r="15" spans="1:17" ht="15.75">
      <c r="B15" s="588" t="s">
        <v>504</v>
      </c>
    </row>
    <row r="16" spans="1:17" ht="15.75">
      <c r="B16" s="588"/>
    </row>
    <row r="17" spans="2:21" s="668" customFormat="1" ht="20.45" customHeight="1">
      <c r="B17" s="666" t="s">
        <v>659</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843" t="s">
        <v>712</v>
      </c>
      <c r="C18" s="843"/>
      <c r="D18" s="843"/>
      <c r="E18" s="843"/>
      <c r="F18" s="843"/>
      <c r="G18" s="843"/>
      <c r="H18" s="843"/>
      <c r="I18" s="843"/>
      <c r="J18" s="843"/>
      <c r="K18" s="843"/>
      <c r="L18" s="843"/>
      <c r="M18" s="843"/>
      <c r="N18" s="843"/>
      <c r="O18" s="843"/>
      <c r="P18" s="843"/>
      <c r="Q18" s="843"/>
      <c r="R18" s="843"/>
      <c r="S18" s="843"/>
      <c r="T18" s="843"/>
      <c r="U18" s="843"/>
    </row>
    <row r="21" spans="2:21" ht="21">
      <c r="B21" s="744" t="s">
        <v>696</v>
      </c>
    </row>
    <row r="23" spans="2:21" ht="21">
      <c r="B23" s="744" t="s">
        <v>697</v>
      </c>
      <c r="C23" s="745"/>
      <c r="E23" s="745"/>
      <c r="F23" s="745"/>
      <c r="H23" s="744" t="s">
        <v>698</v>
      </c>
    </row>
    <row r="24" spans="2:21" ht="18.75" customHeight="1">
      <c r="B24" s="842" t="s">
        <v>675</v>
      </c>
      <c r="C24" s="842"/>
      <c r="D24" s="842"/>
      <c r="E24" s="842"/>
      <c r="F24" s="842"/>
      <c r="H24" s="12" t="s">
        <v>683</v>
      </c>
      <c r="M24" s="12" t="s">
        <v>684</v>
      </c>
    </row>
    <row r="25" spans="2:21" ht="45">
      <c r="B25" s="741" t="s">
        <v>62</v>
      </c>
      <c r="C25" s="741" t="s">
        <v>676</v>
      </c>
      <c r="D25" s="741" t="s">
        <v>677</v>
      </c>
      <c r="E25" s="741" t="s">
        <v>679</v>
      </c>
      <c r="F25" s="741" t="s">
        <v>678</v>
      </c>
      <c r="H25" s="741" t="s">
        <v>680</v>
      </c>
      <c r="I25" s="741" t="s">
        <v>681</v>
      </c>
      <c r="J25" s="741" t="s">
        <v>682</v>
      </c>
      <c r="K25" s="741" t="s">
        <v>676</v>
      </c>
      <c r="M25" s="741" t="s">
        <v>680</v>
      </c>
      <c r="N25" s="741" t="s">
        <v>681</v>
      </c>
      <c r="O25" s="741" t="s">
        <v>682</v>
      </c>
      <c r="P25" s="741" t="s">
        <v>676</v>
      </c>
    </row>
    <row r="26" spans="2:21" ht="18">
      <c r="B26" s="748"/>
      <c r="C26" s="748" t="s">
        <v>686</v>
      </c>
      <c r="D26" s="748" t="s">
        <v>687</v>
      </c>
      <c r="E26" s="748" t="s">
        <v>688</v>
      </c>
      <c r="F26" s="748" t="s">
        <v>689</v>
      </c>
      <c r="H26" s="748"/>
      <c r="I26" s="748" t="s">
        <v>690</v>
      </c>
      <c r="J26" s="748" t="s">
        <v>691</v>
      </c>
      <c r="K26" s="748" t="s">
        <v>692</v>
      </c>
      <c r="M26" s="748"/>
      <c r="N26" s="748" t="s">
        <v>693</v>
      </c>
      <c r="O26" s="748" t="s">
        <v>694</v>
      </c>
      <c r="P26" s="748" t="s">
        <v>695</v>
      </c>
    </row>
    <row r="27" spans="2:21" ht="15.75" customHeight="1">
      <c r="B27" s="743" t="s">
        <v>700</v>
      </c>
      <c r="C27" s="751">
        <f>K49</f>
        <v>0</v>
      </c>
      <c r="D27" s="749"/>
      <c r="E27" s="742"/>
      <c r="F27" s="742"/>
      <c r="H27" s="742"/>
      <c r="I27" s="742"/>
      <c r="J27" s="742"/>
      <c r="K27" s="742">
        <f>I27*J27</f>
        <v>0</v>
      </c>
      <c r="M27" s="742"/>
      <c r="N27" s="742"/>
      <c r="O27" s="742"/>
      <c r="P27" s="742">
        <f>N27*O27</f>
        <v>0</v>
      </c>
    </row>
    <row r="28" spans="2:21" ht="15.75" customHeight="1">
      <c r="B28" s="743" t="s">
        <v>701</v>
      </c>
      <c r="C28" s="752">
        <f>P49</f>
        <v>0</v>
      </c>
      <c r="D28" s="753">
        <f>C28-C27</f>
        <v>0</v>
      </c>
      <c r="E28" s="742"/>
      <c r="F28" s="750">
        <f>D28*E28</f>
        <v>0</v>
      </c>
      <c r="H28" s="742"/>
      <c r="I28" s="742"/>
      <c r="J28" s="742"/>
      <c r="K28" s="742"/>
      <c r="M28" s="742"/>
      <c r="N28" s="742"/>
      <c r="O28" s="742"/>
      <c r="P28" s="742"/>
    </row>
    <row r="29" spans="2:21" ht="15.75" customHeight="1">
      <c r="B29" s="743" t="s">
        <v>702</v>
      </c>
      <c r="C29" s="742"/>
      <c r="D29" s="742"/>
      <c r="E29" s="742"/>
      <c r="F29" s="742"/>
      <c r="H29" s="742"/>
      <c r="I29" s="742"/>
      <c r="J29" s="742"/>
      <c r="K29" s="742"/>
      <c r="M29" s="742"/>
      <c r="N29" s="742"/>
      <c r="O29" s="742"/>
      <c r="P29" s="742"/>
    </row>
    <row r="30" spans="2:21" ht="15.75" customHeight="1">
      <c r="B30" s="743" t="s">
        <v>703</v>
      </c>
      <c r="C30" s="742"/>
      <c r="D30" s="742"/>
      <c r="E30" s="742"/>
      <c r="F30" s="742"/>
      <c r="H30" s="742"/>
      <c r="I30" s="742"/>
      <c r="J30" s="742"/>
      <c r="K30" s="742"/>
      <c r="M30" s="742"/>
      <c r="N30" s="742"/>
      <c r="O30" s="742"/>
      <c r="P30" s="742"/>
    </row>
    <row r="31" spans="2:21" ht="15.75" customHeight="1">
      <c r="B31" s="743" t="s">
        <v>704</v>
      </c>
      <c r="C31" s="742"/>
      <c r="D31" s="742"/>
      <c r="E31" s="742"/>
      <c r="F31" s="742"/>
      <c r="H31" s="742"/>
      <c r="I31" s="742"/>
      <c r="J31" s="742"/>
      <c r="K31" s="742"/>
      <c r="M31" s="742"/>
      <c r="N31" s="742"/>
      <c r="O31" s="742"/>
      <c r="P31" s="742"/>
    </row>
    <row r="32" spans="2:21" ht="15.75" customHeight="1">
      <c r="B32" s="743" t="s">
        <v>705</v>
      </c>
      <c r="C32" s="742"/>
      <c r="D32" s="742"/>
      <c r="E32" s="742"/>
      <c r="F32" s="742"/>
      <c r="H32" s="742"/>
      <c r="I32" s="742"/>
      <c r="J32" s="742"/>
      <c r="K32" s="742"/>
      <c r="M32" s="742"/>
      <c r="N32" s="742"/>
      <c r="O32" s="742"/>
      <c r="P32" s="742"/>
    </row>
    <row r="33" spans="2:16" ht="15.75" customHeight="1">
      <c r="B33" s="743" t="s">
        <v>706</v>
      </c>
      <c r="C33" s="742"/>
      <c r="D33" s="742"/>
      <c r="E33" s="742"/>
      <c r="F33" s="742"/>
      <c r="H33" s="742"/>
      <c r="I33" s="742"/>
      <c r="J33" s="742"/>
      <c r="K33" s="742"/>
      <c r="M33" s="742"/>
      <c r="N33" s="742"/>
      <c r="O33" s="742"/>
      <c r="P33" s="742"/>
    </row>
    <row r="34" spans="2:16" ht="15.75" customHeight="1">
      <c r="B34" s="743" t="s">
        <v>707</v>
      </c>
      <c r="C34" s="742"/>
      <c r="D34" s="742"/>
      <c r="E34" s="742"/>
      <c r="F34" s="742"/>
      <c r="H34" s="742"/>
      <c r="I34" s="742"/>
      <c r="J34" s="742"/>
      <c r="K34" s="742"/>
      <c r="M34" s="742"/>
      <c r="N34" s="742"/>
      <c r="O34" s="742"/>
      <c r="P34" s="742"/>
    </row>
    <row r="35" spans="2:16" ht="15.75" customHeight="1">
      <c r="B35" s="743" t="s">
        <v>708</v>
      </c>
      <c r="C35" s="742"/>
      <c r="D35" s="742"/>
      <c r="E35" s="742"/>
      <c r="F35" s="742"/>
      <c r="H35" s="742"/>
      <c r="I35" s="742"/>
      <c r="J35" s="742"/>
      <c r="K35" s="742"/>
      <c r="M35" s="742"/>
      <c r="N35" s="742"/>
      <c r="O35" s="742"/>
      <c r="P35" s="742"/>
    </row>
    <row r="36" spans="2:16" ht="15.75" customHeight="1">
      <c r="B36" s="743" t="s">
        <v>709</v>
      </c>
      <c r="C36" s="742"/>
      <c r="D36" s="742"/>
      <c r="E36" s="742"/>
      <c r="F36" s="742"/>
      <c r="H36" s="742"/>
      <c r="I36" s="742"/>
      <c r="J36" s="742"/>
      <c r="K36" s="742"/>
      <c r="M36" s="742"/>
      <c r="N36" s="742"/>
      <c r="O36" s="742"/>
      <c r="P36" s="742"/>
    </row>
    <row r="37" spans="2:16" ht="15.75" customHeight="1">
      <c r="B37" s="743" t="s">
        <v>710</v>
      </c>
      <c r="C37" s="742"/>
      <c r="D37" s="742"/>
      <c r="E37" s="742"/>
      <c r="F37" s="742"/>
      <c r="H37" s="742"/>
      <c r="I37" s="742"/>
      <c r="J37" s="742"/>
      <c r="K37" s="742"/>
      <c r="M37" s="742"/>
      <c r="N37" s="742"/>
      <c r="O37" s="742"/>
      <c r="P37" s="742"/>
    </row>
    <row r="38" spans="2:16" ht="15.75" customHeight="1">
      <c r="B38" s="743" t="s">
        <v>711</v>
      </c>
      <c r="C38" s="742"/>
      <c r="D38" s="742"/>
      <c r="E38" s="742"/>
      <c r="F38" s="742"/>
      <c r="H38" s="742"/>
      <c r="I38" s="742"/>
      <c r="J38" s="742"/>
      <c r="K38" s="742"/>
      <c r="M38" s="742"/>
      <c r="N38" s="742"/>
      <c r="O38" s="742"/>
      <c r="P38" s="742"/>
    </row>
    <row r="39" spans="2:16" ht="16.350000000000001" customHeight="1">
      <c r="B39" s="754" t="s">
        <v>26</v>
      </c>
      <c r="C39" s="755"/>
      <c r="D39" s="755"/>
      <c r="E39" s="755"/>
      <c r="F39" s="756">
        <f>SUM(F28:F38)</f>
        <v>0</v>
      </c>
      <c r="H39" s="742"/>
      <c r="I39" s="742"/>
      <c r="J39" s="742"/>
      <c r="K39" s="742"/>
      <c r="M39" s="742"/>
      <c r="N39" s="742"/>
      <c r="O39" s="742"/>
      <c r="P39" s="742"/>
    </row>
    <row r="40" spans="2:16">
      <c r="B40" s="743" t="s">
        <v>699</v>
      </c>
      <c r="C40" s="742"/>
      <c r="D40" s="742"/>
      <c r="E40" s="742"/>
      <c r="F40" s="742"/>
      <c r="H40" s="742"/>
      <c r="I40" s="742"/>
      <c r="J40" s="742"/>
      <c r="K40" s="742"/>
      <c r="M40" s="742"/>
      <c r="N40" s="742"/>
      <c r="O40" s="742"/>
      <c r="P40" s="742"/>
    </row>
    <row r="41" spans="2:16">
      <c r="B41" s="743" t="s">
        <v>699</v>
      </c>
      <c r="C41" s="742"/>
      <c r="D41" s="742"/>
      <c r="E41" s="742"/>
      <c r="F41" s="742"/>
      <c r="H41" s="742"/>
      <c r="I41" s="742"/>
      <c r="J41" s="742"/>
      <c r="K41" s="742"/>
      <c r="M41" s="742"/>
      <c r="N41" s="742"/>
      <c r="O41" s="742"/>
      <c r="P41" s="742"/>
    </row>
    <row r="42" spans="2:16">
      <c r="B42" s="743" t="s">
        <v>699</v>
      </c>
      <c r="C42" s="742"/>
      <c r="D42" s="742"/>
      <c r="E42" s="742"/>
      <c r="F42" s="742"/>
      <c r="H42" s="742"/>
      <c r="I42" s="742"/>
      <c r="J42" s="742"/>
      <c r="K42" s="742"/>
      <c r="M42" s="742"/>
      <c r="N42" s="742"/>
      <c r="O42" s="742"/>
      <c r="P42" s="742"/>
    </row>
    <row r="43" spans="2:16">
      <c r="B43" s="743" t="s">
        <v>699</v>
      </c>
      <c r="C43" s="742"/>
      <c r="D43" s="742"/>
      <c r="E43" s="742"/>
      <c r="F43" s="742"/>
      <c r="H43" s="742"/>
      <c r="I43" s="742"/>
      <c r="J43" s="742"/>
      <c r="K43" s="742"/>
      <c r="M43" s="742"/>
      <c r="N43" s="742"/>
      <c r="O43" s="742"/>
      <c r="P43" s="742"/>
    </row>
    <row r="44" spans="2:16">
      <c r="H44" s="742"/>
      <c r="I44" s="742"/>
      <c r="J44" s="742"/>
      <c r="K44" s="742"/>
      <c r="M44" s="742"/>
      <c r="N44" s="742"/>
      <c r="O44" s="742"/>
      <c r="P44" s="742"/>
    </row>
    <row r="45" spans="2:16">
      <c r="H45" s="742"/>
      <c r="I45" s="742"/>
      <c r="J45" s="742"/>
      <c r="K45" s="742"/>
      <c r="M45" s="742"/>
      <c r="N45" s="742"/>
      <c r="O45" s="742"/>
      <c r="P45" s="742"/>
    </row>
    <row r="46" spans="2:16">
      <c r="H46" s="742"/>
      <c r="I46" s="742"/>
      <c r="J46" s="742"/>
      <c r="K46" s="742"/>
      <c r="M46" s="742"/>
      <c r="N46" s="742"/>
      <c r="O46" s="742"/>
      <c r="P46" s="742"/>
    </row>
    <row r="47" spans="2:16">
      <c r="H47" s="742"/>
      <c r="I47" s="742"/>
      <c r="J47" s="742"/>
      <c r="K47" s="742"/>
      <c r="M47" s="742"/>
      <c r="N47" s="742"/>
      <c r="O47" s="742"/>
      <c r="P47" s="742"/>
    </row>
    <row r="48" spans="2:16">
      <c r="H48" s="742"/>
      <c r="I48" s="742"/>
      <c r="J48" s="742"/>
      <c r="K48" s="742"/>
      <c r="M48" s="742"/>
      <c r="N48" s="742"/>
      <c r="O48" s="742"/>
      <c r="P48" s="742"/>
    </row>
    <row r="49" spans="8:16">
      <c r="H49" s="754" t="s">
        <v>26</v>
      </c>
      <c r="I49" s="755"/>
      <c r="J49" s="755"/>
      <c r="K49" s="751">
        <f>SUM(K27:K48)</f>
        <v>0</v>
      </c>
      <c r="M49" s="754" t="s">
        <v>26</v>
      </c>
      <c r="N49" s="755"/>
      <c r="O49" s="755"/>
      <c r="P49" s="752">
        <f>SUM(P27:P48)</f>
        <v>0</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9"/>
  <sheetViews>
    <sheetView zoomScale="80" zoomScaleNormal="80" workbookViewId="0">
      <pane ySplit="16" topLeftCell="A17" activePane="bottomLeft" state="frozen"/>
      <selection pane="bottomLeft" activeCell="B21" sqref="B21"/>
    </sheetView>
  </sheetViews>
  <sheetFormatPr defaultColWidth="9" defaultRowHeight="15"/>
  <cols>
    <col min="1" max="1" width="9" style="12"/>
    <col min="2" max="2" width="37" style="704" customWidth="1"/>
    <col min="3" max="3" width="9" style="10"/>
    <col min="4" max="16384" width="9" style="12"/>
  </cols>
  <sheetData>
    <row r="16" spans="2:21" ht="26.25" customHeight="1">
      <c r="B16" s="705" t="s">
        <v>560</v>
      </c>
      <c r="C16" s="781" t="s">
        <v>504</v>
      </c>
      <c r="D16" s="782"/>
      <c r="E16" s="782"/>
      <c r="F16" s="782"/>
      <c r="G16" s="782"/>
      <c r="H16" s="782"/>
      <c r="I16" s="782"/>
      <c r="J16" s="782"/>
      <c r="K16" s="782"/>
      <c r="L16" s="782"/>
      <c r="M16" s="782"/>
      <c r="N16" s="782"/>
      <c r="O16" s="782"/>
      <c r="P16" s="782"/>
      <c r="Q16" s="782"/>
      <c r="R16" s="782"/>
      <c r="S16" s="782"/>
      <c r="T16" s="782"/>
      <c r="U16" s="782"/>
    </row>
    <row r="17" spans="2:21" ht="55.5" customHeight="1">
      <c r="B17" s="706" t="s">
        <v>629</v>
      </c>
      <c r="C17" s="783" t="s">
        <v>735</v>
      </c>
      <c r="D17" s="783"/>
      <c r="E17" s="783"/>
      <c r="F17" s="783"/>
      <c r="G17" s="783"/>
      <c r="H17" s="783"/>
      <c r="I17" s="783"/>
      <c r="J17" s="783"/>
      <c r="K17" s="783"/>
      <c r="L17" s="783"/>
      <c r="M17" s="783"/>
      <c r="N17" s="783"/>
      <c r="O17" s="783"/>
      <c r="P17" s="783"/>
      <c r="Q17" s="783"/>
      <c r="R17" s="783"/>
      <c r="S17" s="783"/>
      <c r="T17" s="783"/>
      <c r="U17" s="784"/>
    </row>
    <row r="18" spans="2:21" ht="15.75">
      <c r="B18" s="707"/>
      <c r="C18" s="708"/>
      <c r="D18" s="709"/>
      <c r="E18" s="709"/>
      <c r="F18" s="709"/>
      <c r="G18" s="709"/>
      <c r="H18" s="709"/>
      <c r="I18" s="709"/>
      <c r="J18" s="709"/>
      <c r="K18" s="709"/>
      <c r="L18" s="709"/>
      <c r="M18" s="709"/>
      <c r="N18" s="709"/>
      <c r="O18" s="709"/>
      <c r="P18" s="709"/>
      <c r="Q18" s="709"/>
      <c r="R18" s="709"/>
      <c r="S18" s="709"/>
      <c r="T18" s="709"/>
      <c r="U18" s="710"/>
    </row>
    <row r="19" spans="2:21" ht="15.75">
      <c r="B19" s="707"/>
      <c r="C19" s="708" t="s">
        <v>633</v>
      </c>
      <c r="D19" s="709"/>
      <c r="E19" s="709"/>
      <c r="F19" s="709"/>
      <c r="G19" s="709"/>
      <c r="H19" s="709"/>
      <c r="I19" s="709"/>
      <c r="J19" s="709"/>
      <c r="K19" s="709"/>
      <c r="L19" s="709"/>
      <c r="M19" s="709"/>
      <c r="N19" s="709"/>
      <c r="O19" s="709"/>
      <c r="P19" s="709"/>
      <c r="Q19" s="709"/>
      <c r="R19" s="709"/>
      <c r="S19" s="709"/>
      <c r="T19" s="709"/>
      <c r="U19" s="710"/>
    </row>
    <row r="20" spans="2:21" ht="15.75">
      <c r="B20" s="707"/>
      <c r="C20" s="708"/>
      <c r="D20" s="709"/>
      <c r="E20" s="709"/>
      <c r="F20" s="709"/>
      <c r="G20" s="709"/>
      <c r="H20" s="709"/>
      <c r="I20" s="709"/>
      <c r="J20" s="709"/>
      <c r="K20" s="709"/>
      <c r="L20" s="709"/>
      <c r="M20" s="709"/>
      <c r="N20" s="709"/>
      <c r="O20" s="709"/>
      <c r="P20" s="709"/>
      <c r="Q20" s="709"/>
      <c r="R20" s="709"/>
      <c r="S20" s="709"/>
      <c r="T20" s="709"/>
      <c r="U20" s="710"/>
    </row>
    <row r="21" spans="2:21" ht="15.75">
      <c r="B21" s="707"/>
      <c r="C21" s="708" t="s">
        <v>630</v>
      </c>
      <c r="D21" s="709"/>
      <c r="E21" s="709"/>
      <c r="F21" s="709"/>
      <c r="G21" s="709"/>
      <c r="H21" s="709"/>
      <c r="I21" s="709"/>
      <c r="J21" s="709"/>
      <c r="K21" s="709"/>
      <c r="L21" s="709"/>
      <c r="M21" s="709"/>
      <c r="N21" s="709"/>
      <c r="O21" s="709"/>
      <c r="P21" s="709"/>
      <c r="Q21" s="709"/>
      <c r="R21" s="709"/>
      <c r="S21" s="709"/>
      <c r="T21" s="709"/>
      <c r="U21" s="710"/>
    </row>
    <row r="22" spans="2:21" ht="15.75">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777" t="s">
        <v>631</v>
      </c>
      <c r="D23" s="777"/>
      <c r="E23" s="777"/>
      <c r="F23" s="777"/>
      <c r="G23" s="777"/>
      <c r="H23" s="777"/>
      <c r="I23" s="777"/>
      <c r="J23" s="777"/>
      <c r="K23" s="777"/>
      <c r="L23" s="777"/>
      <c r="M23" s="777"/>
      <c r="N23" s="777"/>
      <c r="O23" s="777"/>
      <c r="P23" s="777"/>
      <c r="Q23" s="777"/>
      <c r="R23" s="777"/>
      <c r="S23" s="777"/>
      <c r="T23" s="709"/>
      <c r="U23" s="710"/>
    </row>
    <row r="24" spans="2:21" ht="15.75">
      <c r="B24" s="707"/>
      <c r="C24" s="708"/>
      <c r="D24" s="709"/>
      <c r="E24" s="709"/>
      <c r="F24" s="709"/>
      <c r="G24" s="709"/>
      <c r="H24" s="709"/>
      <c r="I24" s="709"/>
      <c r="J24" s="709"/>
      <c r="K24" s="709"/>
      <c r="L24" s="709"/>
      <c r="M24" s="709"/>
      <c r="N24" s="709"/>
      <c r="O24" s="709"/>
      <c r="P24" s="709"/>
      <c r="Q24" s="709"/>
      <c r="R24" s="709"/>
      <c r="S24" s="709"/>
      <c r="T24" s="709"/>
      <c r="U24" s="710"/>
    </row>
    <row r="25" spans="2:21" ht="15.75">
      <c r="B25" s="707"/>
      <c r="C25" s="708" t="s">
        <v>634</v>
      </c>
      <c r="D25" s="709"/>
      <c r="E25" s="709"/>
      <c r="F25" s="709"/>
      <c r="G25" s="709"/>
      <c r="H25" s="709"/>
      <c r="I25" s="709"/>
      <c r="J25" s="709"/>
      <c r="K25" s="709"/>
      <c r="L25" s="709"/>
      <c r="M25" s="709"/>
      <c r="N25" s="709"/>
      <c r="O25" s="709"/>
      <c r="P25" s="709"/>
      <c r="Q25" s="709"/>
      <c r="R25" s="709"/>
      <c r="S25" s="709"/>
      <c r="T25" s="709"/>
      <c r="U25" s="710"/>
    </row>
    <row r="26" spans="2:21" ht="15.75">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777" t="s">
        <v>632</v>
      </c>
      <c r="D27" s="777"/>
      <c r="E27" s="777"/>
      <c r="F27" s="777"/>
      <c r="G27" s="777"/>
      <c r="H27" s="777"/>
      <c r="I27" s="777"/>
      <c r="J27" s="777"/>
      <c r="K27" s="777"/>
      <c r="L27" s="777"/>
      <c r="M27" s="777"/>
      <c r="N27" s="777"/>
      <c r="O27" s="777"/>
      <c r="P27" s="777"/>
      <c r="Q27" s="777"/>
      <c r="R27" s="777"/>
      <c r="S27" s="777"/>
      <c r="T27" s="777"/>
      <c r="U27" s="778"/>
    </row>
    <row r="28" spans="2:21" ht="15.75">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777" t="s">
        <v>635</v>
      </c>
      <c r="D29" s="777"/>
      <c r="E29" s="777"/>
      <c r="F29" s="777"/>
      <c r="G29" s="777"/>
      <c r="H29" s="777"/>
      <c r="I29" s="777"/>
      <c r="J29" s="777"/>
      <c r="K29" s="777"/>
      <c r="L29" s="777"/>
      <c r="M29" s="777"/>
      <c r="N29" s="777"/>
      <c r="O29" s="777"/>
      <c r="P29" s="777"/>
      <c r="Q29" s="777"/>
      <c r="R29" s="777"/>
      <c r="S29" s="777"/>
      <c r="T29" s="777"/>
      <c r="U29" s="778"/>
    </row>
    <row r="30" spans="2:21" ht="15.75">
      <c r="B30" s="707"/>
      <c r="C30" s="708"/>
      <c r="D30" s="709"/>
      <c r="E30" s="709"/>
      <c r="F30" s="709"/>
      <c r="G30" s="709"/>
      <c r="H30" s="709"/>
      <c r="I30" s="709"/>
      <c r="J30" s="709"/>
      <c r="K30" s="709"/>
      <c r="L30" s="709"/>
      <c r="M30" s="709"/>
      <c r="N30" s="709"/>
      <c r="O30" s="709"/>
      <c r="P30" s="709"/>
      <c r="Q30" s="709"/>
      <c r="R30" s="709"/>
      <c r="S30" s="709"/>
      <c r="T30" s="709"/>
      <c r="U30" s="710"/>
    </row>
    <row r="31" spans="2:21" ht="15.75">
      <c r="B31" s="707"/>
      <c r="C31" s="708" t="s">
        <v>636</v>
      </c>
      <c r="D31" s="709"/>
      <c r="E31" s="709"/>
      <c r="F31" s="709"/>
      <c r="G31" s="709"/>
      <c r="H31" s="709"/>
      <c r="I31" s="709"/>
      <c r="J31" s="709"/>
      <c r="K31" s="709"/>
      <c r="L31" s="709"/>
      <c r="M31" s="709"/>
      <c r="N31" s="709"/>
      <c r="O31" s="709"/>
      <c r="P31" s="709"/>
      <c r="Q31" s="709"/>
      <c r="R31" s="709"/>
      <c r="S31" s="709"/>
      <c r="T31" s="709"/>
      <c r="U31" s="710"/>
    </row>
    <row r="32" spans="2:21" ht="15.75">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637</v>
      </c>
      <c r="C33" s="785" t="s">
        <v>638</v>
      </c>
      <c r="D33" s="785"/>
      <c r="E33" s="785"/>
      <c r="F33" s="785"/>
      <c r="G33" s="785"/>
      <c r="H33" s="785"/>
      <c r="I33" s="785"/>
      <c r="J33" s="785"/>
      <c r="K33" s="785"/>
      <c r="L33" s="785"/>
      <c r="M33" s="785"/>
      <c r="N33" s="785"/>
      <c r="O33" s="785"/>
      <c r="P33" s="785"/>
      <c r="Q33" s="785"/>
      <c r="R33" s="785"/>
      <c r="S33" s="785"/>
      <c r="T33" s="785"/>
      <c r="U33" s="786"/>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75">
      <c r="B35" s="719" t="s">
        <v>639</v>
      </c>
      <c r="C35" s="720" t="s">
        <v>640</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641</v>
      </c>
      <c r="C37" s="779" t="s">
        <v>642</v>
      </c>
      <c r="D37" s="779"/>
      <c r="E37" s="779"/>
      <c r="F37" s="779"/>
      <c r="G37" s="779"/>
      <c r="H37" s="779"/>
      <c r="I37" s="779"/>
      <c r="J37" s="779"/>
      <c r="K37" s="779"/>
      <c r="L37" s="779"/>
      <c r="M37" s="779"/>
      <c r="N37" s="779"/>
      <c r="O37" s="779"/>
      <c r="P37" s="779"/>
      <c r="Q37" s="779"/>
      <c r="R37" s="779"/>
      <c r="S37" s="779"/>
      <c r="T37" s="779"/>
      <c r="U37" s="780"/>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75">
      <c r="B39" s="706" t="s">
        <v>643</v>
      </c>
      <c r="C39" s="722" t="s">
        <v>644</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645</v>
      </c>
      <c r="C41" s="787" t="s">
        <v>646</v>
      </c>
      <c r="D41" s="787"/>
      <c r="E41" s="787"/>
      <c r="F41" s="787"/>
      <c r="G41" s="787"/>
      <c r="H41" s="787"/>
      <c r="I41" s="787"/>
      <c r="J41" s="787"/>
      <c r="K41" s="787"/>
      <c r="L41" s="787"/>
      <c r="M41" s="787"/>
      <c r="N41" s="787"/>
      <c r="O41" s="787"/>
      <c r="P41" s="787"/>
      <c r="Q41" s="787"/>
      <c r="R41" s="787"/>
      <c r="S41" s="787"/>
      <c r="T41" s="787"/>
      <c r="U41" s="788"/>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75">
      <c r="B43" s="719" t="s">
        <v>647</v>
      </c>
      <c r="C43" s="720" t="s">
        <v>648</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775" t="s">
        <v>664</v>
      </c>
      <c r="D45" s="775"/>
      <c r="E45" s="775"/>
      <c r="F45" s="775"/>
      <c r="G45" s="775"/>
      <c r="H45" s="775"/>
      <c r="I45" s="775"/>
      <c r="J45" s="775"/>
      <c r="K45" s="775"/>
      <c r="L45" s="775"/>
      <c r="M45" s="775"/>
      <c r="N45" s="775"/>
      <c r="O45" s="775"/>
      <c r="P45" s="775"/>
      <c r="Q45" s="775"/>
      <c r="R45" s="775"/>
      <c r="S45" s="775"/>
      <c r="T45" s="775"/>
      <c r="U45" s="776"/>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775" t="s">
        <v>649</v>
      </c>
      <c r="D47" s="775"/>
      <c r="E47" s="775"/>
      <c r="F47" s="775"/>
      <c r="G47" s="775"/>
      <c r="H47" s="775"/>
      <c r="I47" s="775"/>
      <c r="J47" s="775"/>
      <c r="K47" s="775"/>
      <c r="L47" s="775"/>
      <c r="M47" s="775"/>
      <c r="N47" s="775"/>
      <c r="O47" s="775"/>
      <c r="P47" s="775"/>
      <c r="Q47" s="775"/>
      <c r="R47" s="775"/>
      <c r="S47" s="775"/>
      <c r="T47" s="775"/>
      <c r="U47" s="776"/>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775" t="s">
        <v>650</v>
      </c>
      <c r="D49" s="775"/>
      <c r="E49" s="775"/>
      <c r="F49" s="775"/>
      <c r="G49" s="775"/>
      <c r="H49" s="775"/>
      <c r="I49" s="775"/>
      <c r="J49" s="775"/>
      <c r="K49" s="775"/>
      <c r="L49" s="775"/>
      <c r="M49" s="775"/>
      <c r="N49" s="775"/>
      <c r="O49" s="775"/>
      <c r="P49" s="775"/>
      <c r="Q49" s="775"/>
      <c r="R49" s="775"/>
      <c r="S49" s="775"/>
      <c r="T49" s="775"/>
      <c r="U49" s="776"/>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775" t="s">
        <v>651</v>
      </c>
      <c r="D51" s="775"/>
      <c r="E51" s="775"/>
      <c r="F51" s="775"/>
      <c r="G51" s="775"/>
      <c r="H51" s="775"/>
      <c r="I51" s="775"/>
      <c r="J51" s="775"/>
      <c r="K51" s="775"/>
      <c r="L51" s="775"/>
      <c r="M51" s="775"/>
      <c r="N51" s="775"/>
      <c r="O51" s="775"/>
      <c r="P51" s="775"/>
      <c r="Q51" s="775"/>
      <c r="R51" s="775"/>
      <c r="S51" s="775"/>
      <c r="T51" s="775"/>
      <c r="U51" s="776"/>
    </row>
    <row r="52" spans="2:21" ht="15.75">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777" t="s">
        <v>663</v>
      </c>
      <c r="D53" s="777"/>
      <c r="E53" s="777"/>
      <c r="F53" s="777"/>
      <c r="G53" s="777"/>
      <c r="H53" s="777"/>
      <c r="I53" s="777"/>
      <c r="J53" s="777"/>
      <c r="K53" s="777"/>
      <c r="L53" s="777"/>
      <c r="M53" s="777"/>
      <c r="N53" s="777"/>
      <c r="O53" s="777"/>
      <c r="P53" s="777"/>
      <c r="Q53" s="777"/>
      <c r="R53" s="777"/>
      <c r="S53" s="777"/>
      <c r="T53" s="777"/>
      <c r="U53" s="778"/>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652</v>
      </c>
      <c r="C55" s="779" t="s">
        <v>653</v>
      </c>
      <c r="D55" s="779"/>
      <c r="E55" s="779"/>
      <c r="F55" s="779"/>
      <c r="G55" s="779"/>
      <c r="H55" s="779"/>
      <c r="I55" s="779"/>
      <c r="J55" s="779"/>
      <c r="K55" s="779"/>
      <c r="L55" s="779"/>
      <c r="M55" s="779"/>
      <c r="N55" s="779"/>
      <c r="O55" s="779"/>
      <c r="P55" s="779"/>
      <c r="Q55" s="779"/>
      <c r="R55" s="779"/>
      <c r="S55" s="779"/>
      <c r="T55" s="779"/>
      <c r="U55" s="780"/>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654</v>
      </c>
      <c r="C57" s="779" t="s">
        <v>655</v>
      </c>
      <c r="D57" s="779"/>
      <c r="E57" s="779"/>
      <c r="F57" s="779"/>
      <c r="G57" s="779"/>
      <c r="H57" s="779"/>
      <c r="I57" s="779"/>
      <c r="J57" s="779"/>
      <c r="K57" s="779"/>
      <c r="L57" s="779"/>
      <c r="M57" s="779"/>
      <c r="N57" s="779"/>
      <c r="O57" s="779"/>
      <c r="P57" s="779"/>
      <c r="Q57" s="779"/>
      <c r="R57" s="779"/>
      <c r="S57" s="779"/>
      <c r="T57" s="779"/>
      <c r="U57" s="780"/>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656</v>
      </c>
      <c r="C59" s="727" t="s">
        <v>657</v>
      </c>
      <c r="D59" s="728"/>
      <c r="E59" s="728"/>
      <c r="F59" s="728"/>
      <c r="G59" s="728"/>
      <c r="H59" s="728"/>
      <c r="I59" s="728"/>
      <c r="J59" s="728"/>
      <c r="K59" s="728"/>
      <c r="L59" s="728"/>
      <c r="M59" s="728"/>
      <c r="N59" s="728"/>
      <c r="O59" s="728"/>
      <c r="P59" s="728"/>
      <c r="Q59" s="728"/>
      <c r="R59" s="728"/>
      <c r="S59" s="728"/>
      <c r="T59" s="728"/>
      <c r="U59" s="729"/>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4"/>
  <sheetViews>
    <sheetView zoomScale="85" zoomScaleNormal="85" workbookViewId="0">
      <selection activeCell="D11" sqref="D11"/>
    </sheetView>
  </sheetViews>
  <sheetFormatPr defaultColWidth="9" defaultRowHeight="15.75"/>
  <cols>
    <col min="1" max="1" width="3" style="12" customWidth="1"/>
    <col min="2" max="2" width="61.5703125" style="10" customWidth="1"/>
    <col min="3" max="3" width="58.5703125" style="12" customWidth="1"/>
    <col min="4" max="4" width="62.5703125" style="12" customWidth="1"/>
    <col min="5" max="5" width="42" style="12" customWidth="1"/>
    <col min="6" max="6" width="44.140625" style="12" customWidth="1"/>
    <col min="7" max="7" width="9" style="16"/>
    <col min="8" max="10" width="9" style="12"/>
    <col min="11" max="11" width="26" style="12" customWidth="1"/>
    <col min="12" max="12" width="60" style="17" customWidth="1"/>
    <col min="13" max="13" width="14.5703125" style="25" customWidth="1"/>
    <col min="14" max="14" width="29.5703125" style="17" customWidth="1"/>
    <col min="15" max="16384" width="9" style="12"/>
  </cols>
  <sheetData>
    <row r="1" spans="2:20" ht="146.25" customHeight="1"/>
    <row r="3" spans="2:20" ht="25.5" customHeight="1">
      <c r="B3" s="790" t="s">
        <v>730</v>
      </c>
      <c r="C3" s="791"/>
      <c r="D3" s="791"/>
      <c r="E3" s="791"/>
      <c r="F3" s="792"/>
      <c r="G3" s="122"/>
    </row>
    <row r="4" spans="2:20" ht="16.5" customHeight="1">
      <c r="B4" s="793"/>
      <c r="C4" s="794"/>
      <c r="D4" s="794"/>
      <c r="E4" s="794"/>
      <c r="F4" s="795"/>
      <c r="G4" s="122"/>
    </row>
    <row r="5" spans="2:20" ht="71.25" customHeight="1">
      <c r="B5" s="793"/>
      <c r="C5" s="794"/>
      <c r="D5" s="794"/>
      <c r="E5" s="794"/>
      <c r="F5" s="795"/>
      <c r="G5" s="122"/>
    </row>
    <row r="6" spans="2:20" ht="21.75" customHeight="1">
      <c r="B6" s="796"/>
      <c r="C6" s="797"/>
      <c r="D6" s="797"/>
      <c r="E6" s="797"/>
      <c r="F6" s="798"/>
      <c r="G6" s="122"/>
    </row>
    <row r="8" spans="2:20" ht="21">
      <c r="B8" s="789" t="s">
        <v>480</v>
      </c>
      <c r="C8" s="789"/>
      <c r="D8" s="789"/>
      <c r="E8" s="789"/>
      <c r="F8" s="789"/>
      <c r="G8" s="789"/>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583</v>
      </c>
      <c r="G12" s="28"/>
      <c r="L12" s="33"/>
      <c r="M12" s="33"/>
      <c r="N12" s="33"/>
      <c r="O12" s="33"/>
      <c r="P12" s="33"/>
      <c r="Q12" s="68"/>
      <c r="S12" s="8"/>
      <c r="T12" s="8"/>
    </row>
    <row r="13" spans="2:20" s="9" customFormat="1" ht="26.25" customHeight="1" thickBot="1">
      <c r="B13" s="102"/>
      <c r="C13" s="124" t="s">
        <v>622</v>
      </c>
      <c r="G13" s="109"/>
      <c r="L13" s="33"/>
      <c r="M13" s="33"/>
      <c r="N13" s="33"/>
      <c r="O13" s="33"/>
      <c r="P13" s="33"/>
      <c r="Q13" s="68"/>
      <c r="S13" s="8"/>
      <c r="T13" s="8"/>
    </row>
    <row r="14" spans="2:20" s="9" customFormat="1" ht="26.25" customHeight="1" thickBot="1">
      <c r="B14" s="102"/>
      <c r="C14" s="172" t="s">
        <v>617</v>
      </c>
      <c r="G14" s="123"/>
      <c r="L14" s="33"/>
      <c r="M14" s="33"/>
      <c r="N14" s="33"/>
      <c r="O14" s="33"/>
      <c r="P14" s="33"/>
      <c r="Q14" s="68"/>
      <c r="S14" s="8"/>
      <c r="T14" s="8"/>
    </row>
    <row r="15" spans="2:20" s="9" customFormat="1" ht="26.25" customHeight="1" thickBot="1">
      <c r="B15" s="102"/>
      <c r="C15" s="172" t="s">
        <v>618</v>
      </c>
      <c r="G15" s="123"/>
      <c r="L15" s="33"/>
      <c r="M15" s="33"/>
      <c r="N15" s="33"/>
      <c r="O15" s="33"/>
      <c r="P15" s="33"/>
      <c r="Q15" s="68"/>
      <c r="S15" s="8"/>
      <c r="T15" s="8"/>
    </row>
    <row r="16" spans="2:20" s="9" customFormat="1" ht="26.25" customHeight="1" thickBot="1">
      <c r="B16" s="102"/>
      <c r="C16" s="172" t="s">
        <v>619</v>
      </c>
      <c r="G16" s="123"/>
      <c r="L16" s="33"/>
      <c r="M16" s="33"/>
      <c r="N16" s="33"/>
      <c r="O16" s="33"/>
      <c r="P16" s="33"/>
      <c r="Q16" s="68"/>
      <c r="S16" s="8"/>
      <c r="T16" s="8"/>
    </row>
    <row r="17" spans="2:20" s="9" customFormat="1" ht="26.25" customHeight="1" thickBot="1">
      <c r="B17" s="102"/>
      <c r="C17" s="124" t="s">
        <v>620</v>
      </c>
      <c r="G17" s="109"/>
      <c r="L17" s="33"/>
      <c r="M17" s="33"/>
      <c r="N17" s="33"/>
      <c r="O17" s="33"/>
      <c r="P17" s="33"/>
      <c r="Q17" s="68"/>
      <c r="S17" s="8"/>
      <c r="T17" s="8"/>
    </row>
    <row r="18" spans="2:20" s="9" customFormat="1" ht="26.25" customHeight="1" thickBot="1">
      <c r="B18" s="102"/>
      <c r="C18" s="124" t="s">
        <v>621</v>
      </c>
      <c r="G18" s="123"/>
      <c r="L18" s="33"/>
      <c r="M18" s="33"/>
      <c r="N18" s="33"/>
      <c r="O18" s="33"/>
      <c r="P18" s="33"/>
      <c r="Q18" s="68"/>
      <c r="S18" s="8"/>
      <c r="T18" s="8"/>
    </row>
    <row r="19" spans="2:20" s="9" customFormat="1" ht="26.25" customHeight="1" thickBot="1">
      <c r="B19" s="102"/>
      <c r="C19" s="124" t="s">
        <v>623</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539</v>
      </c>
      <c r="C21" s="243" t="s">
        <v>470</v>
      </c>
      <c r="D21" s="243" t="s">
        <v>446</v>
      </c>
      <c r="E21" s="243" t="s">
        <v>438</v>
      </c>
      <c r="F21" s="243" t="s">
        <v>552</v>
      </c>
      <c r="G21" s="40"/>
      <c r="M21" s="25"/>
      <c r="T21" s="25"/>
    </row>
    <row r="22" spans="2:20" s="103" customFormat="1" ht="36" customHeight="1">
      <c r="B22" s="647" t="s">
        <v>542</v>
      </c>
      <c r="C22" s="653" t="s">
        <v>436</v>
      </c>
      <c r="D22" s="656" t="s">
        <v>442</v>
      </c>
      <c r="E22" s="660" t="s">
        <v>582</v>
      </c>
      <c r="F22" s="656" t="s">
        <v>447</v>
      </c>
      <c r="G22" s="174"/>
      <c r="M22" s="645"/>
      <c r="T22" s="645"/>
    </row>
    <row r="23" spans="2:20" s="103" customFormat="1" ht="35.25" customHeight="1">
      <c r="B23" s="648" t="s">
        <v>457</v>
      </c>
      <c r="C23" s="654" t="s">
        <v>437</v>
      </c>
      <c r="D23" s="657" t="s">
        <v>443</v>
      </c>
      <c r="E23" s="661" t="s">
        <v>582</v>
      </c>
      <c r="F23" s="657" t="s">
        <v>447</v>
      </c>
      <c r="G23" s="174"/>
      <c r="M23" s="645"/>
      <c r="T23" s="645"/>
    </row>
    <row r="24" spans="2:20" s="103" customFormat="1" ht="34.5" customHeight="1">
      <c r="B24" s="648" t="s">
        <v>454</v>
      </c>
      <c r="C24" s="654" t="s">
        <v>437</v>
      </c>
      <c r="D24" s="657" t="s">
        <v>444</v>
      </c>
      <c r="E24" s="661" t="s">
        <v>582</v>
      </c>
      <c r="F24" s="657" t="s">
        <v>447</v>
      </c>
      <c r="G24" s="174"/>
      <c r="M24" s="645"/>
      <c r="T24" s="645"/>
    </row>
    <row r="25" spans="2:20" s="103" customFormat="1" ht="32.25" customHeight="1">
      <c r="B25" s="649" t="s">
        <v>455</v>
      </c>
      <c r="C25" s="654" t="s">
        <v>436</v>
      </c>
      <c r="D25" s="657" t="s">
        <v>445</v>
      </c>
      <c r="E25" s="662" t="s">
        <v>601</v>
      </c>
      <c r="F25" s="665"/>
      <c r="G25" s="174"/>
      <c r="M25" s="645"/>
      <c r="T25" s="645"/>
    </row>
    <row r="26" spans="2:20" s="103" customFormat="1" ht="30.75" customHeight="1">
      <c r="B26" s="650" t="s">
        <v>540</v>
      </c>
      <c r="C26" s="654" t="s">
        <v>436</v>
      </c>
      <c r="D26" s="657"/>
      <c r="E26" s="662"/>
      <c r="F26" s="665"/>
      <c r="G26" s="174"/>
      <c r="M26" s="645"/>
      <c r="T26" s="645"/>
    </row>
    <row r="27" spans="2:20" s="103" customFormat="1" ht="32.25" customHeight="1">
      <c r="B27" s="651" t="s">
        <v>541</v>
      </c>
      <c r="C27" s="654" t="s">
        <v>436</v>
      </c>
      <c r="D27" s="658" t="s">
        <v>537</v>
      </c>
      <c r="E27" s="662"/>
      <c r="F27" s="665"/>
      <c r="G27" s="174"/>
      <c r="M27" s="645"/>
      <c r="T27" s="645"/>
    </row>
    <row r="28" spans="2:20" s="103" customFormat="1" ht="27" customHeight="1">
      <c r="B28" s="649" t="s">
        <v>456</v>
      </c>
      <c r="C28" s="654" t="s">
        <v>439</v>
      </c>
      <c r="D28" s="657" t="s">
        <v>481</v>
      </c>
      <c r="E28" s="662" t="s">
        <v>458</v>
      </c>
      <c r="F28" s="665"/>
      <c r="G28" s="174"/>
      <c r="M28" s="645"/>
      <c r="T28" s="645"/>
    </row>
    <row r="29" spans="2:20" s="103" customFormat="1" ht="27" customHeight="1">
      <c r="B29" s="651" t="s">
        <v>451</v>
      </c>
      <c r="C29" s="654" t="s">
        <v>436</v>
      </c>
      <c r="D29" s="657"/>
      <c r="E29" s="662"/>
      <c r="F29" s="657" t="s">
        <v>407</v>
      </c>
      <c r="G29" s="174"/>
      <c r="M29" s="645"/>
      <c r="T29" s="645"/>
    </row>
    <row r="30" spans="2:20" s="103" customFormat="1" ht="32.25" customHeight="1">
      <c r="B30" s="649" t="s">
        <v>207</v>
      </c>
      <c r="C30" s="654" t="s">
        <v>441</v>
      </c>
      <c r="D30" s="657" t="s">
        <v>554</v>
      </c>
      <c r="E30" s="663"/>
      <c r="F30" s="657" t="s">
        <v>553</v>
      </c>
      <c r="G30" s="646"/>
      <c r="M30" s="645"/>
    </row>
    <row r="31" spans="2:20" s="103" customFormat="1" ht="27.75" customHeight="1">
      <c r="B31" s="652" t="s">
        <v>538</v>
      </c>
      <c r="C31" s="655" t="s">
        <v>440</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5"/>
  <cols>
    <col min="1" max="1" width="61" style="12" bestFit="1" customWidth="1"/>
    <col min="2" max="2" width="13.5703125" style="12" customWidth="1"/>
    <col min="3" max="3" width="9" style="10"/>
    <col min="4" max="4" width="15" style="12" customWidth="1"/>
    <col min="5" max="5" width="11.5703125" style="10" customWidth="1"/>
    <col min="6" max="6" width="24" style="12" customWidth="1"/>
    <col min="7" max="7" width="32" style="12" customWidth="1"/>
    <col min="8" max="8" width="14.5703125" style="12" customWidth="1"/>
    <col min="9" max="16384" width="9" style="12"/>
  </cols>
  <sheetData>
    <row r="1" spans="1:8">
      <c r="A1" s="8" t="s">
        <v>410</v>
      </c>
      <c r="B1" s="8" t="s">
        <v>41</v>
      </c>
      <c r="C1" s="120" t="s">
        <v>234</v>
      </c>
      <c r="D1" s="8" t="s">
        <v>414</v>
      </c>
      <c r="E1" s="120" t="s">
        <v>449</v>
      </c>
      <c r="F1" s="120" t="s">
        <v>548</v>
      </c>
      <c r="G1" s="120" t="s">
        <v>565</v>
      </c>
      <c r="H1" s="120" t="s">
        <v>576</v>
      </c>
    </row>
    <row r="2" spans="1:8">
      <c r="A2" s="12" t="s">
        <v>29</v>
      </c>
      <c r="B2" s="12" t="s">
        <v>27</v>
      </c>
      <c r="C2" s="10">
        <v>2006</v>
      </c>
      <c r="D2" s="12" t="s">
        <v>415</v>
      </c>
      <c r="E2" s="10">
        <f>'2. LRAMVA Threshold'!D9</f>
        <v>2016</v>
      </c>
      <c r="F2" s="26" t="s">
        <v>170</v>
      </c>
      <c r="G2" s="12" t="s">
        <v>566</v>
      </c>
      <c r="H2" s="12" t="s">
        <v>584</v>
      </c>
    </row>
    <row r="3" spans="1:8">
      <c r="A3" s="12" t="s">
        <v>371</v>
      </c>
      <c r="B3" s="12" t="s">
        <v>27</v>
      </c>
      <c r="C3" s="10">
        <v>2007</v>
      </c>
      <c r="D3" s="12" t="s">
        <v>416</v>
      </c>
      <c r="E3" s="10">
        <f>'2. LRAMVA Threshold'!D24</f>
        <v>2012</v>
      </c>
      <c r="F3" s="12" t="s">
        <v>549</v>
      </c>
      <c r="G3" s="12" t="s">
        <v>567</v>
      </c>
      <c r="H3" s="12" t="s">
        <v>577</v>
      </c>
    </row>
    <row r="4" spans="1:8">
      <c r="A4" s="12" t="s">
        <v>372</v>
      </c>
      <c r="B4" s="12" t="s">
        <v>28</v>
      </c>
      <c r="C4" s="10">
        <v>2008</v>
      </c>
      <c r="D4" s="12" t="s">
        <v>417</v>
      </c>
      <c r="F4" s="12" t="s">
        <v>169</v>
      </c>
      <c r="G4" s="12" t="s">
        <v>568</v>
      </c>
    </row>
    <row r="5" spans="1:8">
      <c r="A5" s="12" t="s">
        <v>373</v>
      </c>
      <c r="B5" s="12" t="s">
        <v>28</v>
      </c>
      <c r="C5" s="10">
        <v>2009</v>
      </c>
      <c r="F5" s="12" t="s">
        <v>368</v>
      </c>
      <c r="G5" s="12" t="s">
        <v>569</v>
      </c>
    </row>
    <row r="6" spans="1:8">
      <c r="A6" s="12" t="s">
        <v>374</v>
      </c>
      <c r="B6" s="12" t="s">
        <v>28</v>
      </c>
      <c r="C6" s="10">
        <v>2010</v>
      </c>
      <c r="F6" s="12" t="s">
        <v>369</v>
      </c>
      <c r="G6" s="12" t="s">
        <v>570</v>
      </c>
    </row>
    <row r="7" spans="1:8">
      <c r="A7" s="12" t="s">
        <v>375</v>
      </c>
      <c r="B7" s="12" t="s">
        <v>28</v>
      </c>
      <c r="C7" s="10">
        <v>2011</v>
      </c>
      <c r="F7" s="12" t="s">
        <v>370</v>
      </c>
      <c r="G7" s="12" t="s">
        <v>571</v>
      </c>
    </row>
    <row r="8" spans="1:8">
      <c r="A8" s="12" t="s">
        <v>376</v>
      </c>
      <c r="B8" s="12" t="s">
        <v>28</v>
      </c>
      <c r="C8" s="10">
        <v>2012</v>
      </c>
      <c r="F8" s="12" t="s">
        <v>557</v>
      </c>
      <c r="G8" s="12" t="s">
        <v>572</v>
      </c>
    </row>
    <row r="9" spans="1:8">
      <c r="A9" s="12" t="s">
        <v>377</v>
      </c>
      <c r="B9" s="12" t="s">
        <v>28</v>
      </c>
      <c r="C9" s="10">
        <v>2013</v>
      </c>
      <c r="G9" s="12" t="s">
        <v>573</v>
      </c>
    </row>
    <row r="10" spans="1:8">
      <c r="A10" s="12" t="s">
        <v>378</v>
      </c>
      <c r="B10" s="12" t="s">
        <v>28</v>
      </c>
      <c r="C10" s="10">
        <v>2014</v>
      </c>
      <c r="G10" s="12" t="s">
        <v>574</v>
      </c>
    </row>
    <row r="11" spans="1:8">
      <c r="A11" s="12" t="s">
        <v>379</v>
      </c>
      <c r="B11" s="12" t="s">
        <v>28</v>
      </c>
      <c r="C11" s="10">
        <v>2015</v>
      </c>
      <c r="G11" s="12" t="s">
        <v>575</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55"/>
  <sheetViews>
    <sheetView tabSelected="1" topLeftCell="A88" zoomScale="85" zoomScaleNormal="85" workbookViewId="0">
      <selection activeCell="H119" sqref="H119:J119"/>
    </sheetView>
  </sheetViews>
  <sheetFormatPr defaultColWidth="9" defaultRowHeight="15.75"/>
  <cols>
    <col min="1" max="1" width="2.570312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9" style="9" customWidth="1"/>
    <col min="9" max="9" width="23" style="9" customWidth="1"/>
    <col min="10" max="10" width="22" style="9" customWidth="1"/>
    <col min="11" max="11" width="19.5703125" style="9" customWidth="1"/>
    <col min="12" max="12" width="21.5703125" style="9" customWidth="1"/>
    <col min="13" max="14" width="24" style="9" hidden="1" customWidth="1"/>
    <col min="15" max="15" width="21.42578125" style="9" hidden="1" customWidth="1"/>
    <col min="16" max="16" width="22" style="9" hidden="1" customWidth="1"/>
    <col min="17" max="17" width="16.42578125" style="9" hidden="1" customWidth="1"/>
    <col min="18" max="18" width="15.5703125" style="9" customWidth="1"/>
    <col min="19" max="19" width="17" style="9" customWidth="1"/>
    <col min="20" max="20" width="13.5703125" style="8" customWidth="1"/>
    <col min="21" max="21" width="6.28515625" style="8" customWidth="1"/>
    <col min="22" max="22" width="13.5703125" style="9" customWidth="1"/>
    <col min="23" max="23" width="15.2851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550</v>
      </c>
      <c r="D6" s="17"/>
      <c r="E6" s="9"/>
      <c r="T6" s="9"/>
      <c r="V6" s="8"/>
    </row>
    <row r="7" spans="2:22" ht="21" customHeight="1">
      <c r="B7" s="537"/>
      <c r="C7" s="17"/>
      <c r="D7" s="17"/>
      <c r="E7" s="9"/>
      <c r="T7" s="9"/>
      <c r="V7" s="8"/>
    </row>
    <row r="8" spans="2:22" ht="24.75" customHeight="1">
      <c r="B8" s="117" t="s">
        <v>239</v>
      </c>
      <c r="C8" s="189" t="s">
        <v>754</v>
      </c>
      <c r="D8" s="601"/>
      <c r="E8" s="9"/>
      <c r="T8" s="9"/>
      <c r="V8" s="8"/>
    </row>
    <row r="9" spans="2:22" ht="41.25" customHeight="1">
      <c r="B9" s="551" t="s">
        <v>519</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555</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507</v>
      </c>
      <c r="C13" s="17"/>
      <c r="F13" s="185" t="s">
        <v>508</v>
      </c>
      <c r="G13" s="36"/>
      <c r="H13" s="31"/>
      <c r="I13" s="9"/>
      <c r="J13" s="184" t="s">
        <v>505</v>
      </c>
      <c r="N13" s="103"/>
      <c r="P13" s="9"/>
      <c r="Q13" s="187"/>
      <c r="R13" s="42"/>
      <c r="T13" s="186"/>
      <c r="U13" s="186"/>
    </row>
    <row r="14" spans="2:22" ht="29.25" customHeight="1" thickBot="1">
      <c r="B14" s="124" t="s">
        <v>546</v>
      </c>
      <c r="D14" s="542" t="s">
        <v>783</v>
      </c>
      <c r="E14" s="130"/>
      <c r="F14" s="124" t="s">
        <v>547</v>
      </c>
      <c r="H14" s="542" t="s">
        <v>781</v>
      </c>
      <c r="J14" s="124" t="s">
        <v>514</v>
      </c>
      <c r="L14" s="132"/>
      <c r="N14" s="103"/>
      <c r="Q14" s="99"/>
      <c r="R14" s="96"/>
    </row>
    <row r="15" spans="2:22" ht="26.25" customHeight="1" thickBot="1">
      <c r="B15" s="124" t="s">
        <v>423</v>
      </c>
      <c r="C15" s="106"/>
      <c r="D15" s="542" t="s">
        <v>784</v>
      </c>
      <c r="F15" s="124" t="s">
        <v>413</v>
      </c>
      <c r="G15" s="127"/>
      <c r="H15" s="542" t="s">
        <v>782</v>
      </c>
      <c r="I15" s="17"/>
      <c r="J15" s="124" t="s">
        <v>515</v>
      </c>
      <c r="L15" s="132"/>
      <c r="M15" s="103"/>
      <c r="Q15" s="108"/>
      <c r="R15" s="96"/>
    </row>
    <row r="16" spans="2:22" ht="28.5" customHeight="1" thickBot="1">
      <c r="B16" s="124" t="s">
        <v>453</v>
      </c>
      <c r="C16" s="106"/>
      <c r="D16" s="543" t="s">
        <v>180</v>
      </c>
      <c r="E16" s="103"/>
      <c r="F16" s="124" t="s">
        <v>433</v>
      </c>
      <c r="G16" s="125"/>
      <c r="H16" s="543" t="s">
        <v>792</v>
      </c>
      <c r="I16" s="103"/>
      <c r="K16" s="195"/>
      <c r="L16" s="195"/>
      <c r="M16" s="195"/>
      <c r="N16" s="195"/>
      <c r="Q16" s="115"/>
      <c r="R16" s="96"/>
    </row>
    <row r="17" spans="1:21" ht="29.25" customHeight="1">
      <c r="B17" s="124" t="s">
        <v>420</v>
      </c>
      <c r="C17" s="106"/>
      <c r="D17" s="733">
        <v>24834.39</v>
      </c>
      <c r="E17" s="121"/>
      <c r="F17" s="740" t="s">
        <v>667</v>
      </c>
      <c r="G17" s="195"/>
      <c r="H17" s="734"/>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434</v>
      </c>
      <c r="G19" s="603" t="s">
        <v>363</v>
      </c>
      <c r="H19" s="242">
        <f>SUM(R54,R57,R60,R63,R66,R69,R72,R75,R78,R81)</f>
        <v>187878.08186191763</v>
      </c>
      <c r="I19" s="17"/>
      <c r="J19" s="115"/>
      <c r="K19" s="115"/>
      <c r="L19" s="115"/>
      <c r="M19" s="115"/>
      <c r="N19" s="115"/>
      <c r="P19" s="115"/>
      <c r="Q19" s="115"/>
      <c r="R19" s="96"/>
    </row>
    <row r="20" spans="1:21" ht="27.75" customHeight="1" thickBot="1">
      <c r="E20" s="9"/>
      <c r="F20" s="124" t="s">
        <v>435</v>
      </c>
      <c r="G20" s="603" t="s">
        <v>364</v>
      </c>
      <c r="H20" s="131">
        <f>-SUM(R55,R58,R61,R64,R67,R70,R73,R76,R79,R82)</f>
        <v>88195.163900000014</v>
      </c>
      <c r="I20" s="17"/>
      <c r="J20" s="115"/>
      <c r="P20" s="115"/>
      <c r="Q20" s="115"/>
      <c r="R20" s="96"/>
    </row>
    <row r="21" spans="1:21" ht="27.75" customHeight="1" thickBot="1">
      <c r="C21" s="32"/>
      <c r="D21" s="32"/>
      <c r="E21" s="32"/>
      <c r="F21" s="124" t="s">
        <v>408</v>
      </c>
      <c r="G21" s="603" t="s">
        <v>365</v>
      </c>
      <c r="H21" s="188">
        <f>R84</f>
        <v>5817.7777094113608</v>
      </c>
      <c r="I21" s="103"/>
      <c r="P21" s="115"/>
      <c r="Q21" s="115"/>
      <c r="R21" s="96"/>
    </row>
    <row r="22" spans="1:21" ht="27.75" customHeight="1">
      <c r="C22" s="32"/>
      <c r="D22" s="32"/>
      <c r="E22" s="32"/>
      <c r="F22" s="124" t="s">
        <v>509</v>
      </c>
      <c r="G22" s="603" t="s">
        <v>448</v>
      </c>
      <c r="H22" s="188">
        <f>H19-H20+H21</f>
        <v>105500.69567132897</v>
      </c>
      <c r="I22" s="103"/>
      <c r="P22" s="195"/>
      <c r="Q22" s="195"/>
      <c r="R22" s="96"/>
    </row>
    <row r="23" spans="1:21" ht="22.5" customHeight="1">
      <c r="A23" s="28"/>
      <c r="E23" s="9"/>
    </row>
    <row r="24" spans="1:21" ht="13.5" customHeight="1">
      <c r="A24" s="28"/>
      <c r="B24" s="118" t="s">
        <v>418</v>
      </c>
      <c r="C24" s="35"/>
      <c r="E24" s="9"/>
    </row>
    <row r="25" spans="1:21" ht="13.5" customHeight="1">
      <c r="A25" s="28"/>
      <c r="B25" s="118"/>
      <c r="C25" s="35"/>
      <c r="E25" s="9"/>
    </row>
    <row r="26" spans="1:21" ht="124.5" customHeight="1">
      <c r="A26" s="28"/>
      <c r="B26" s="801" t="s">
        <v>674</v>
      </c>
      <c r="C26" s="801"/>
      <c r="D26" s="801"/>
      <c r="E26" s="801"/>
      <c r="F26" s="801"/>
      <c r="G26" s="801"/>
    </row>
    <row r="27" spans="1:21" ht="14.25" customHeight="1">
      <c r="A27" s="28"/>
      <c r="B27" s="548"/>
      <c r="C27" s="548"/>
      <c r="D27" s="538"/>
      <c r="E27" s="538"/>
      <c r="F27" s="538"/>
      <c r="G27" s="548"/>
    </row>
    <row r="28" spans="1:21" s="17" customFormat="1" ht="27" customHeight="1">
      <c r="B28" s="804" t="s">
        <v>506</v>
      </c>
      <c r="C28" s="805"/>
      <c r="D28" s="133" t="s">
        <v>41</v>
      </c>
      <c r="E28" s="134" t="s">
        <v>665</v>
      </c>
      <c r="F28" s="134" t="s">
        <v>408</v>
      </c>
      <c r="G28" s="135" t="s">
        <v>409</v>
      </c>
      <c r="T28" s="136"/>
      <c r="U28" s="136"/>
    </row>
    <row r="29" spans="1:21" ht="20.25" customHeight="1">
      <c r="B29" s="799" t="s">
        <v>29</v>
      </c>
      <c r="C29" s="800"/>
      <c r="D29" s="638" t="s">
        <v>27</v>
      </c>
      <c r="E29" s="138">
        <f>SUM(D54:D82)</f>
        <v>27890.839234264044</v>
      </c>
      <c r="F29" s="139">
        <f>D84</f>
        <v>1915.8059926639512</v>
      </c>
      <c r="G29" s="138">
        <f>E29+F29</f>
        <v>29806.645226927994</v>
      </c>
    </row>
    <row r="30" spans="1:21" ht="20.25" customHeight="1">
      <c r="B30" s="799" t="s">
        <v>371</v>
      </c>
      <c r="C30" s="800"/>
      <c r="D30" s="638" t="s">
        <v>27</v>
      </c>
      <c r="E30" s="140">
        <f>SUM(E54:E82)</f>
        <v>45488.471577795746</v>
      </c>
      <c r="F30" s="141">
        <f>E84</f>
        <v>2510.8442245402102</v>
      </c>
      <c r="G30" s="140">
        <f>E30+F30</f>
        <v>47999.315802335957</v>
      </c>
    </row>
    <row r="31" spans="1:21" ht="20.25" customHeight="1">
      <c r="B31" s="799" t="s">
        <v>785</v>
      </c>
      <c r="C31" s="800"/>
      <c r="D31" s="638" t="s">
        <v>28</v>
      </c>
      <c r="E31" s="140">
        <f>SUM(F54:F82)</f>
        <v>26303.607149857824</v>
      </c>
      <c r="F31" s="141">
        <f>F84</f>
        <v>1391.1274922071991</v>
      </c>
      <c r="G31" s="140">
        <f t="shared" ref="G31:G34" si="0">E31+F31</f>
        <v>27694.734642065025</v>
      </c>
    </row>
    <row r="32" spans="1:21" ht="20.25" customHeight="1">
      <c r="B32" s="799" t="s">
        <v>786</v>
      </c>
      <c r="C32" s="800"/>
      <c r="D32" s="638" t="s">
        <v>28</v>
      </c>
      <c r="E32" s="140">
        <f>SUM(G54:G82)</f>
        <v>0</v>
      </c>
      <c r="F32" s="141">
        <f>G84</f>
        <v>0</v>
      </c>
      <c r="G32" s="140">
        <f t="shared" si="0"/>
        <v>0</v>
      </c>
    </row>
    <row r="33" spans="2:22" ht="20.25" customHeight="1">
      <c r="B33" s="799" t="s">
        <v>787</v>
      </c>
      <c r="C33" s="800"/>
      <c r="D33" s="638" t="s">
        <v>27</v>
      </c>
      <c r="E33" s="140">
        <f>SUM(H54:H82)</f>
        <v>0</v>
      </c>
      <c r="F33" s="141">
        <f>H84</f>
        <v>0</v>
      </c>
      <c r="G33" s="140">
        <f>E33+F33</f>
        <v>0</v>
      </c>
    </row>
    <row r="34" spans="2:22" ht="20.25" customHeight="1">
      <c r="B34" s="799" t="s">
        <v>395</v>
      </c>
      <c r="C34" s="800"/>
      <c r="D34" s="638" t="s">
        <v>28</v>
      </c>
      <c r="E34" s="140">
        <f>SUM(I54:I82)</f>
        <v>0</v>
      </c>
      <c r="F34" s="141">
        <f>I84</f>
        <v>0</v>
      </c>
      <c r="G34" s="140">
        <f t="shared" si="0"/>
        <v>0</v>
      </c>
    </row>
    <row r="35" spans="2:22" ht="20.25" customHeight="1">
      <c r="B35" s="799"/>
      <c r="C35" s="800"/>
      <c r="D35" s="638"/>
      <c r="E35" s="140">
        <f>SUM(J54:J80)</f>
        <v>0</v>
      </c>
      <c r="F35" s="141">
        <f>J84</f>
        <v>0</v>
      </c>
      <c r="G35" s="140">
        <f>E35+F35</f>
        <v>0</v>
      </c>
    </row>
    <row r="36" spans="2:22" ht="20.25" customHeight="1">
      <c r="B36" s="799"/>
      <c r="C36" s="800"/>
      <c r="D36" s="638"/>
      <c r="E36" s="140">
        <f>SUM(K54:K80)</f>
        <v>0</v>
      </c>
      <c r="F36" s="141">
        <f>K84</f>
        <v>0</v>
      </c>
      <c r="G36" s="140">
        <f t="shared" ref="G36:G42" si="1">E36+F36</f>
        <v>0</v>
      </c>
    </row>
    <row r="37" spans="2:22" ht="20.25" customHeight="1">
      <c r="B37" s="799"/>
      <c r="C37" s="800"/>
      <c r="D37" s="638"/>
      <c r="E37" s="140">
        <f>SUM(L54:L80)</f>
        <v>0</v>
      </c>
      <c r="F37" s="141">
        <f>L84</f>
        <v>0</v>
      </c>
      <c r="G37" s="140">
        <f t="shared" si="1"/>
        <v>0</v>
      </c>
    </row>
    <row r="38" spans="2:22" ht="20.25" customHeight="1">
      <c r="B38" s="799"/>
      <c r="C38" s="800"/>
      <c r="D38" s="638"/>
      <c r="E38" s="140">
        <f>SUM(M54:M80)</f>
        <v>0</v>
      </c>
      <c r="F38" s="141">
        <f>M84</f>
        <v>0</v>
      </c>
      <c r="G38" s="140">
        <f t="shared" si="1"/>
        <v>0</v>
      </c>
    </row>
    <row r="39" spans="2:22" ht="20.25" customHeight="1">
      <c r="B39" s="799"/>
      <c r="C39" s="800"/>
      <c r="D39" s="638"/>
      <c r="E39" s="140">
        <f>SUM(N54:N80)</f>
        <v>0</v>
      </c>
      <c r="F39" s="141">
        <f>N84</f>
        <v>0</v>
      </c>
      <c r="G39" s="140">
        <f t="shared" si="1"/>
        <v>0</v>
      </c>
    </row>
    <row r="40" spans="2:22" ht="20.25" customHeight="1">
      <c r="B40" s="799"/>
      <c r="C40" s="800"/>
      <c r="D40" s="638"/>
      <c r="E40" s="140">
        <f>SUM(O54:O80)</f>
        <v>0</v>
      </c>
      <c r="F40" s="141">
        <f>O84</f>
        <v>0</v>
      </c>
      <c r="G40" s="140">
        <f t="shared" si="1"/>
        <v>0</v>
      </c>
    </row>
    <row r="41" spans="2:22" ht="20.25" customHeight="1">
      <c r="B41" s="799"/>
      <c r="C41" s="800"/>
      <c r="D41" s="638"/>
      <c r="E41" s="140">
        <f>SUM(P54:P80)</f>
        <v>0</v>
      </c>
      <c r="F41" s="141">
        <f>P84</f>
        <v>0</v>
      </c>
      <c r="G41" s="140">
        <f t="shared" si="1"/>
        <v>0</v>
      </c>
    </row>
    <row r="42" spans="2:22" ht="20.25" customHeight="1">
      <c r="B42" s="799"/>
      <c r="C42" s="800"/>
      <c r="D42" s="639"/>
      <c r="E42" s="142">
        <f>SUM(Q54:Q80)</f>
        <v>0</v>
      </c>
      <c r="F42" s="143">
        <f>Q84</f>
        <v>0</v>
      </c>
      <c r="G42" s="142">
        <f t="shared" si="1"/>
        <v>0</v>
      </c>
    </row>
    <row r="43" spans="2:22" s="8" customFormat="1" ht="21" customHeight="1">
      <c r="B43" s="802" t="s">
        <v>26</v>
      </c>
      <c r="C43" s="803"/>
      <c r="D43" s="137"/>
      <c r="E43" s="144">
        <f>SUM(E29:E42)</f>
        <v>99682.917961917614</v>
      </c>
      <c r="F43" s="144">
        <f>SUM(F29:F42)</f>
        <v>5817.7777094113608</v>
      </c>
      <c r="G43" s="144">
        <f>SUM(G29:G42)</f>
        <v>105500.69567132898</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459</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801" t="s">
        <v>604</v>
      </c>
      <c r="C48" s="801"/>
      <c r="D48" s="801"/>
      <c r="E48" s="801"/>
      <c r="F48" s="801"/>
      <c r="G48" s="801"/>
      <c r="H48" s="801"/>
      <c r="I48" s="801"/>
      <c r="J48" s="801"/>
      <c r="K48" s="801"/>
      <c r="L48" s="801"/>
      <c r="M48" s="617"/>
      <c r="N48" s="105"/>
      <c r="O48" s="105"/>
      <c r="P48" s="105"/>
      <c r="Q48" s="105"/>
      <c r="R48" s="105"/>
      <c r="T48" s="37"/>
      <c r="U48" s="19"/>
      <c r="V48" s="38"/>
    </row>
    <row r="49" spans="2:22" s="28" customFormat="1" ht="41.1" customHeight="1">
      <c r="B49" s="801" t="s">
        <v>561</v>
      </c>
      <c r="C49" s="801"/>
      <c r="D49" s="801"/>
      <c r="E49" s="801"/>
      <c r="F49" s="801"/>
      <c r="G49" s="801"/>
      <c r="H49" s="801"/>
      <c r="I49" s="801"/>
      <c r="J49" s="801"/>
      <c r="K49" s="801"/>
      <c r="L49" s="801"/>
      <c r="M49" s="617"/>
      <c r="N49" s="105"/>
      <c r="O49" s="105"/>
      <c r="P49" s="105"/>
      <c r="Q49" s="105"/>
      <c r="R49" s="105"/>
      <c r="T49" s="37"/>
      <c r="U49" s="19"/>
      <c r="V49" s="38"/>
    </row>
    <row r="50" spans="2:22" s="28" customFormat="1" ht="18" customHeight="1">
      <c r="B50" s="801" t="s">
        <v>673</v>
      </c>
      <c r="C50" s="801"/>
      <c r="D50" s="801"/>
      <c r="E50" s="801"/>
      <c r="F50" s="801"/>
      <c r="G50" s="801"/>
      <c r="H50" s="801"/>
      <c r="I50" s="801"/>
      <c r="J50" s="801"/>
      <c r="K50" s="801"/>
      <c r="L50" s="801"/>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516</v>
      </c>
      <c r="D52" s="135" t="str">
        <f>IF($B29&lt;&gt;"",$B29,"")</f>
        <v>Residential</v>
      </c>
      <c r="E52" s="135" t="str">
        <f>IF($B30&lt;&gt;"",$B30,"")</f>
        <v>GS&lt;50 kW</v>
      </c>
      <c r="F52" s="135" t="str">
        <f>IF($B31&lt;&gt;"",$B31,"")</f>
        <v>GS 50 - 4,999 kW</v>
      </c>
      <c r="G52" s="135" t="str">
        <f>IF($B32&lt;&gt;"",$B32,"")</f>
        <v>Street Light</v>
      </c>
      <c r="H52" s="135" t="str">
        <f>IF($B33&lt;&gt;"",$B33,"")</f>
        <v>USL</v>
      </c>
      <c r="I52" s="135" t="str">
        <f>IF($B34&lt;&gt;"",$B34,"")</f>
        <v>Embedded Distributor</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kWh</v>
      </c>
      <c r="I53" s="576" t="str">
        <f>D34</f>
        <v>kW</v>
      </c>
      <c r="J53" s="576">
        <f>D35</f>
        <v>0</v>
      </c>
      <c r="K53" s="576">
        <f>D36</f>
        <v>0</v>
      </c>
      <c r="L53" s="576">
        <f>D37</f>
        <v>0</v>
      </c>
      <c r="M53" s="576">
        <f>D38</f>
        <v>0</v>
      </c>
      <c r="N53" s="576">
        <f>D39</f>
        <v>0</v>
      </c>
      <c r="O53" s="576">
        <f>D40</f>
        <v>0</v>
      </c>
      <c r="P53" s="576">
        <f>D41</f>
        <v>0</v>
      </c>
      <c r="Q53" s="576">
        <f>D42</f>
        <v>0</v>
      </c>
      <c r="R53" s="577"/>
      <c r="U53" s="147"/>
    </row>
    <row r="54" spans="2:22" s="17" customFormat="1">
      <c r="B54" s="148" t="s">
        <v>142</v>
      </c>
      <c r="C54" s="149"/>
      <c r="D54" s="150"/>
      <c r="E54" s="150"/>
      <c r="F54" s="150"/>
      <c r="G54" s="150"/>
      <c r="H54" s="150"/>
      <c r="I54" s="150"/>
      <c r="J54" s="150"/>
      <c r="K54" s="150"/>
      <c r="L54" s="150"/>
      <c r="M54" s="150"/>
      <c r="N54" s="150"/>
      <c r="O54" s="150"/>
      <c r="P54" s="150"/>
      <c r="Q54" s="150"/>
      <c r="R54" s="151"/>
      <c r="U54" s="152"/>
      <c r="V54" s="153"/>
    </row>
    <row r="55" spans="2:22" s="17" customFormat="1">
      <c r="B55" s="154" t="s">
        <v>35</v>
      </c>
      <c r="C55" s="155"/>
      <c r="D55" s="156"/>
      <c r="E55" s="156"/>
      <c r="F55" s="156"/>
      <c r="G55" s="156"/>
      <c r="H55" s="156"/>
      <c r="I55" s="156"/>
      <c r="J55" s="156"/>
      <c r="K55" s="156"/>
      <c r="L55" s="156"/>
      <c r="M55" s="156"/>
      <c r="N55" s="156"/>
      <c r="O55" s="156"/>
      <c r="P55" s="156"/>
      <c r="Q55" s="156"/>
      <c r="R55" s="157"/>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c r="H57" s="156"/>
      <c r="I57" s="156"/>
      <c r="J57" s="156"/>
      <c r="K57" s="156"/>
      <c r="L57" s="156"/>
      <c r="M57" s="156"/>
      <c r="N57" s="156"/>
      <c r="O57" s="156"/>
      <c r="P57" s="156"/>
      <c r="Q57" s="156"/>
      <c r="R57" s="157"/>
      <c r="U57" s="152"/>
      <c r="V57" s="153"/>
    </row>
    <row r="58" spans="2:22" s="17" customFormat="1">
      <c r="B58" s="154" t="s">
        <v>36</v>
      </c>
      <c r="C58" s="155"/>
      <c r="D58" s="156"/>
      <c r="E58" s="156"/>
      <c r="F58" s="156"/>
      <c r="G58" s="156"/>
      <c r="H58" s="156"/>
      <c r="I58" s="156"/>
      <c r="J58" s="156"/>
      <c r="K58" s="156"/>
      <c r="L58" s="156"/>
      <c r="M58" s="156"/>
      <c r="N58" s="156"/>
      <c r="O58" s="156"/>
      <c r="P58" s="156"/>
      <c r="Q58" s="156"/>
      <c r="R58" s="157"/>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c r="H60" s="156"/>
      <c r="I60" s="156"/>
      <c r="J60" s="156"/>
      <c r="K60" s="156"/>
      <c r="L60" s="156"/>
      <c r="M60" s="156"/>
      <c r="N60" s="156"/>
      <c r="O60" s="156"/>
      <c r="P60" s="156"/>
      <c r="Q60" s="156"/>
      <c r="R60" s="157"/>
      <c r="U60" s="152"/>
      <c r="V60" s="153"/>
    </row>
    <row r="61" spans="2:22" s="163" customFormat="1">
      <c r="B61" s="154" t="s">
        <v>37</v>
      </c>
      <c r="C61" s="155"/>
      <c r="D61" s="156"/>
      <c r="E61" s="156"/>
      <c r="F61" s="156"/>
      <c r="G61" s="156"/>
      <c r="H61" s="156"/>
      <c r="I61" s="156"/>
      <c r="J61" s="156"/>
      <c r="K61" s="156"/>
      <c r="L61" s="156"/>
      <c r="M61" s="156"/>
      <c r="N61" s="156"/>
      <c r="O61" s="156"/>
      <c r="P61" s="156"/>
      <c r="Q61" s="156"/>
      <c r="R61" s="157"/>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c r="H63" s="156"/>
      <c r="I63" s="156"/>
      <c r="J63" s="156"/>
      <c r="K63" s="156"/>
      <c r="L63" s="156"/>
      <c r="M63" s="156"/>
      <c r="N63" s="156"/>
      <c r="O63" s="156"/>
      <c r="P63" s="156"/>
      <c r="Q63" s="156"/>
      <c r="R63" s="157"/>
      <c r="U63" s="152"/>
      <c r="V63" s="153"/>
    </row>
    <row r="64" spans="2:22" s="163" customFormat="1">
      <c r="B64" s="154" t="s">
        <v>39</v>
      </c>
      <c r="C64" s="155"/>
      <c r="D64" s="156"/>
      <c r="E64" s="156"/>
      <c r="F64" s="156"/>
      <c r="G64" s="156"/>
      <c r="H64" s="156"/>
      <c r="I64" s="156"/>
      <c r="J64" s="156"/>
      <c r="K64" s="156"/>
      <c r="L64" s="156"/>
      <c r="M64" s="156"/>
      <c r="N64" s="156"/>
      <c r="O64" s="156"/>
      <c r="P64" s="156"/>
      <c r="Q64" s="156"/>
      <c r="R64" s="157"/>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f>'5.  2015-2020 LRAM'!Y204</f>
        <v>17904.511565464039</v>
      </c>
      <c r="E66" s="164">
        <f>'5.  2015-2020 LRAM'!Z204</f>
        <v>22046.49734013504</v>
      </c>
      <c r="F66" s="164">
        <f>'5.  2015-2020 LRAM'!AA204</f>
        <v>9906.2219737303603</v>
      </c>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49857.230879329443</v>
      </c>
      <c r="U66" s="152"/>
      <c r="V66" s="153"/>
    </row>
    <row r="67" spans="2:22" s="163" customFormat="1">
      <c r="B67" s="154" t="s">
        <v>93</v>
      </c>
      <c r="C67" s="155"/>
      <c r="D67" s="164">
        <f>-'5.  2015-2020 LRAM'!Y205</f>
        <v>-10559.500599999999</v>
      </c>
      <c r="E67" s="164">
        <f>-'5.  2015-2020 LRAM'!Z205</f>
        <v>-2260.9421000000002</v>
      </c>
      <c r="F67" s="164">
        <f>-'5.  2015-2020 LRAM'!AA205</f>
        <v>-2124.1744000000003</v>
      </c>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-14944.617099999999</v>
      </c>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LRAM'!Y388</f>
        <v>13220.739600000001</v>
      </c>
      <c r="E69" s="156">
        <f>'5.  2015-2020 LRAM'!Z388</f>
        <v>4031.9137068164887</v>
      </c>
      <c r="F69" s="156">
        <f>'5.  2015-2020 LRAM'!AA388</f>
        <v>3245.0500966715017</v>
      </c>
      <c r="G69" s="156">
        <f>'5.  2015-2020 LRAM'!AB388</f>
        <v>0</v>
      </c>
      <c r="H69" s="156">
        <f>'5.  2015-2020 LRAM'!AC388</f>
        <v>0</v>
      </c>
      <c r="I69" s="156">
        <f>'5.  2015-2020 LRAM'!AD388</f>
        <v>0</v>
      </c>
      <c r="J69" s="156">
        <f>'5.  2015-2020 LRAM'!AE388</f>
        <v>0</v>
      </c>
      <c r="K69" s="156">
        <f>'5.  2015-2020 LRAM'!AF388</f>
        <v>0</v>
      </c>
      <c r="L69" s="156">
        <f>'5.  2015-2020 LRAM'!AG388</f>
        <v>0</v>
      </c>
      <c r="M69" s="156">
        <f>'5.  2015-2020 LRAM'!AH388</f>
        <v>0</v>
      </c>
      <c r="N69" s="156">
        <f>'5.  2015-2020 LRAM'!AI388</f>
        <v>0</v>
      </c>
      <c r="O69" s="156">
        <f>'5.  2015-2020 LRAM'!AJ388</f>
        <v>0</v>
      </c>
      <c r="P69" s="156">
        <f>'5.  2015-2020 LRAM'!AK388</f>
        <v>0</v>
      </c>
      <c r="Q69" s="156">
        <f>'5.  2015-2020 LRAM'!AL388</f>
        <v>0</v>
      </c>
      <c r="R69" s="157">
        <f>SUM(D69:Q69)</f>
        <v>20497.703403487991</v>
      </c>
      <c r="U69" s="152"/>
      <c r="V69" s="153"/>
    </row>
    <row r="70" spans="2:22" s="163" customFormat="1">
      <c r="B70" s="154" t="s">
        <v>224</v>
      </c>
      <c r="C70" s="155"/>
      <c r="D70" s="156">
        <f>-'5.  2015-2020 LRAM'!Y389</f>
        <v>-12794.904</v>
      </c>
      <c r="E70" s="156">
        <f>-'5.  2015-2020 LRAM'!Z389</f>
        <v>-5611.8</v>
      </c>
      <c r="F70" s="156">
        <f>-'5.  2015-2020 LRAM'!AA389</f>
        <v>-2179.2498000000001</v>
      </c>
      <c r="G70" s="156">
        <f>-'5.  2015-2020 LRAM'!AB389</f>
        <v>0</v>
      </c>
      <c r="H70" s="156">
        <f>-'5.  2015-2020 LRAM'!AC389</f>
        <v>0</v>
      </c>
      <c r="I70" s="156">
        <f>-'5.  2015-2020 LRAM'!AD389</f>
        <v>0</v>
      </c>
      <c r="J70" s="156">
        <f>-'5.  2015-2020 LRAM'!AE389</f>
        <v>0</v>
      </c>
      <c r="K70" s="156">
        <f>-'5.  2015-2020 LRAM'!AF389</f>
        <v>0</v>
      </c>
      <c r="L70" s="156">
        <f>-'5.  2015-2020 LRAM'!AG389</f>
        <v>0</v>
      </c>
      <c r="M70" s="156">
        <f>-'5.  2015-2020 LRAM'!AH389</f>
        <v>0</v>
      </c>
      <c r="N70" s="156">
        <f>-'5.  2015-2020 LRAM'!AI389</f>
        <v>0</v>
      </c>
      <c r="O70" s="156">
        <f>-'5.  2015-2020 LRAM'!AJ389</f>
        <v>0</v>
      </c>
      <c r="P70" s="156">
        <f>-'5.  2015-2020 LRAM'!AK389</f>
        <v>0</v>
      </c>
      <c r="Q70" s="156">
        <f>-'5.  2015-2020 LRAM'!AL389</f>
        <v>0</v>
      </c>
      <c r="R70" s="157">
        <f>SUM(D70:Q70)</f>
        <v>-20585.953800000003</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LRAM'!Y572</f>
        <v>20794.2942</v>
      </c>
      <c r="E72" s="156">
        <f>'5.  2015-2020 LRAM'!Z572</f>
        <v>10014.126247680204</v>
      </c>
      <c r="F72" s="156">
        <f>'5.  2015-2020 LRAM'!AA572</f>
        <v>6157.1707670825435</v>
      </c>
      <c r="G72" s="156">
        <f>'5.  2015-2020 LRAM'!AB572</f>
        <v>0</v>
      </c>
      <c r="H72" s="156">
        <f>'5.  2015-2020 LRAM'!AC572</f>
        <v>0</v>
      </c>
      <c r="I72" s="156">
        <f>'5.  2015-2020 LRAM'!AD572</f>
        <v>0</v>
      </c>
      <c r="J72" s="156">
        <f>'5.  2015-2020 LRAM'!AE572</f>
        <v>0</v>
      </c>
      <c r="K72" s="156">
        <f>'5.  2015-2020 LRAM'!AF572</f>
        <v>0</v>
      </c>
      <c r="L72" s="156">
        <f>'5.  2015-2020 LRAM'!AG572</f>
        <v>0</v>
      </c>
      <c r="M72" s="156">
        <f>'5.  2015-2020 LRAM'!AH572</f>
        <v>0</v>
      </c>
      <c r="N72" s="156">
        <f>'5.  2015-2020 LRAM'!AI572</f>
        <v>0</v>
      </c>
      <c r="O72" s="156">
        <f>'5.  2015-2020 LRAM'!AJ572</f>
        <v>0</v>
      </c>
      <c r="P72" s="156">
        <f>'5.  2015-2020 LRAM'!AK572</f>
        <v>0</v>
      </c>
      <c r="Q72" s="156">
        <f>'5.  2015-2020 LRAM'!AL572</f>
        <v>0</v>
      </c>
      <c r="R72" s="157">
        <f>SUM(D72:Q72)</f>
        <v>36965.591214762746</v>
      </c>
      <c r="U72" s="152"/>
      <c r="V72" s="153"/>
    </row>
    <row r="73" spans="2:22" s="163" customFormat="1">
      <c r="B73" s="154" t="s">
        <v>226</v>
      </c>
      <c r="C73" s="155"/>
      <c r="D73" s="156">
        <f>-'5.  2015-2020 LRAM'!Y573</f>
        <v>-7519.8119999999999</v>
      </c>
      <c r="E73" s="156">
        <f>-'5.  2015-2020 LRAM'!Z573</f>
        <v>-7108.28</v>
      </c>
      <c r="F73" s="156">
        <f>-'5.  2015-2020 LRAM'!AA573</f>
        <v>-3027.7433999999998</v>
      </c>
      <c r="G73" s="156">
        <f>-'5.  2015-2020 LRAM'!AB573</f>
        <v>0</v>
      </c>
      <c r="H73" s="156">
        <f>-'5.  2015-2020 LRAM'!AC573</f>
        <v>0</v>
      </c>
      <c r="I73" s="156">
        <f>-'5.  2015-2020 LRAM'!AD573</f>
        <v>0</v>
      </c>
      <c r="J73" s="156">
        <f>-'5.  2015-2020 LRAM'!AE573</f>
        <v>0</v>
      </c>
      <c r="K73" s="156">
        <f>-'5.  2015-2020 LRAM'!AF573</f>
        <v>0</v>
      </c>
      <c r="L73" s="156">
        <f>-'5.  2015-2020 LRAM'!AG573</f>
        <v>0</v>
      </c>
      <c r="M73" s="156">
        <f>-'5.  2015-2020 LRAM'!AH573</f>
        <v>0</v>
      </c>
      <c r="N73" s="156">
        <f>-'5.  2015-2020 LRAM'!AI573</f>
        <v>0</v>
      </c>
      <c r="O73" s="156">
        <f>-'5.  2015-2020 LRAM'!AJ573</f>
        <v>0</v>
      </c>
      <c r="P73" s="156">
        <f>-'5.  2015-2020 LRAM'!AK573</f>
        <v>0</v>
      </c>
      <c r="Q73" s="156">
        <f>-'5.  2015-2020 LRAM'!AL573</f>
        <v>0</v>
      </c>
      <c r="R73" s="157">
        <f>SUM(D73:Q73)</f>
        <v>-17655.8354</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LRAM'!Y756</f>
        <v>10661.5344688</v>
      </c>
      <c r="E75" s="156">
        <f>'5.  2015-2020 LRAM'!Z756</f>
        <v>14223.964003703821</v>
      </c>
      <c r="F75" s="156">
        <f>'5.  2015-2020 LRAM'!AA756</f>
        <v>7623.1947574905871</v>
      </c>
      <c r="G75" s="156">
        <f>'5.  2015-2020 LRAM'!AB756</f>
        <v>0</v>
      </c>
      <c r="H75" s="156">
        <f>'5.  2015-2020 LRAM'!AC756</f>
        <v>0</v>
      </c>
      <c r="I75" s="156">
        <f>'5.  2015-2020 LRAM'!AD756</f>
        <v>0</v>
      </c>
      <c r="J75" s="156">
        <f>'5.  2015-2020 LRAM'!AE756</f>
        <v>0</v>
      </c>
      <c r="K75" s="156">
        <f>'5.  2015-2020 LRAM'!AF756</f>
        <v>0</v>
      </c>
      <c r="L75" s="156">
        <f>'5.  2015-2020 LRAM'!AG756</f>
        <v>0</v>
      </c>
      <c r="M75" s="156">
        <f>'5.  2015-2020 LRAM'!AH756</f>
        <v>0</v>
      </c>
      <c r="N75" s="156">
        <f>'5.  2015-2020 LRAM'!AI756</f>
        <v>0</v>
      </c>
      <c r="O75" s="156">
        <f>'5.  2015-2020 LRAM'!AJ756</f>
        <v>0</v>
      </c>
      <c r="P75" s="156">
        <f>'5.  2015-2020 LRAM'!AK756</f>
        <v>0</v>
      </c>
      <c r="Q75" s="156">
        <f>'5.  2015-2020 LRAM'!AL756</f>
        <v>0</v>
      </c>
      <c r="R75" s="157">
        <f>SUM(D75:Q75)</f>
        <v>32508.693229994409</v>
      </c>
      <c r="U75" s="152"/>
      <c r="V75" s="153"/>
    </row>
    <row r="76" spans="2:22" s="163" customFormat="1" ht="16.5" customHeight="1">
      <c r="B76" s="154" t="s">
        <v>228</v>
      </c>
      <c r="C76" s="155"/>
      <c r="D76" s="156">
        <f>-'5.  2015-2020 LRAM'!Y757</f>
        <v>-3816.0239999999999</v>
      </c>
      <c r="E76" s="156">
        <f>-'5.  2015-2020 LRAM'!Z757</f>
        <v>-7183.1039999999994</v>
      </c>
      <c r="F76" s="156">
        <f>-'5.  2015-2020 LRAM'!AA757</f>
        <v>-3043.3746000000001</v>
      </c>
      <c r="G76" s="156">
        <f>-'5.  2015-2020 LRAM'!AB757</f>
        <v>0</v>
      </c>
      <c r="H76" s="156">
        <f>-'5.  2015-2020 LRAM'!AC757</f>
        <v>0</v>
      </c>
      <c r="I76" s="156">
        <f>-'5.  2015-2020 LRAM'!AD757</f>
        <v>0</v>
      </c>
      <c r="J76" s="156">
        <f>-'5.  2015-2020 LRAM'!AE757</f>
        <v>0</v>
      </c>
      <c r="K76" s="156">
        <f>-'5.  2015-2020 LRAM'!AF757</f>
        <v>0</v>
      </c>
      <c r="L76" s="156">
        <f>-'5.  2015-2020 LRAM'!AG757</f>
        <v>0</v>
      </c>
      <c r="M76" s="156">
        <f>-'5.  2015-2020 LRAM'!AH757</f>
        <v>0</v>
      </c>
      <c r="N76" s="156">
        <f>-'5.  2015-2020 LRAM'!AI757</f>
        <v>0</v>
      </c>
      <c r="O76" s="156">
        <f>-'5.  2015-2020 LRAM'!AJ757</f>
        <v>0</v>
      </c>
      <c r="P76" s="156">
        <f>-'5.  2015-2020 LRAM'!AK757</f>
        <v>0</v>
      </c>
      <c r="Q76" s="156">
        <f>-'5.  2015-2020 LRAM'!AL757</f>
        <v>0</v>
      </c>
      <c r="R76" s="157">
        <f>SUM(D76:Q76)</f>
        <v>-14042.5026</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LRAM'!Y940</f>
        <v>0</v>
      </c>
      <c r="E78" s="156">
        <f>'5.  2015-2020 LRAM'!Z940</f>
        <v>16442.121981396289</v>
      </c>
      <c r="F78" s="156">
        <f>'5.  2015-2020 LRAM'!AA940</f>
        <v>7920.8034455242614</v>
      </c>
      <c r="G78" s="156">
        <f>'5.  2015-2020 LRAM'!AB940</f>
        <v>0</v>
      </c>
      <c r="H78" s="156">
        <f>'5.  2015-2020 LRAM'!AC940</f>
        <v>0</v>
      </c>
      <c r="I78" s="156">
        <f>'5.  2015-2020 LRAM'!AD940</f>
        <v>0</v>
      </c>
      <c r="J78" s="156">
        <f>'5.  2015-2020 LRAM'!AE940</f>
        <v>0</v>
      </c>
      <c r="K78" s="156">
        <f>'5.  2015-2020 LRAM'!AF940</f>
        <v>0</v>
      </c>
      <c r="L78" s="156">
        <f>'5.  2015-2020 LRAM'!AG940</f>
        <v>0</v>
      </c>
      <c r="M78" s="156">
        <f>'5.  2015-2020 LRAM'!AH940</f>
        <v>0</v>
      </c>
      <c r="N78" s="156">
        <f>'5.  2015-2020 LRAM'!AI940</f>
        <v>0</v>
      </c>
      <c r="O78" s="156">
        <f>'5.  2015-2020 LRAM'!AJ940</f>
        <v>0</v>
      </c>
      <c r="P78" s="156">
        <f>'5.  2015-2020 LRAM'!AK940</f>
        <v>0</v>
      </c>
      <c r="Q78" s="156">
        <f>'5.  2015-2020 LRAM'!AL940</f>
        <v>0</v>
      </c>
      <c r="R78" s="157">
        <f>SUM(D78:Q78)</f>
        <v>24362.925426920548</v>
      </c>
      <c r="U78" s="152"/>
      <c r="V78" s="153"/>
    </row>
    <row r="79" spans="2:22" s="163" customFormat="1">
      <c r="B79" s="154" t="s">
        <v>230</v>
      </c>
      <c r="C79" s="155"/>
      <c r="D79" s="156">
        <f>-'5.  2015-2020 LRAM'!Y941</f>
        <v>0</v>
      </c>
      <c r="E79" s="156">
        <f>-'5.  2015-2020 LRAM'!Z941</f>
        <v>-7295.34</v>
      </c>
      <c r="F79" s="156">
        <f>-'5.  2015-2020 LRAM'!AA941</f>
        <v>-3084.4566</v>
      </c>
      <c r="G79" s="156">
        <f>-'5.  2015-2020 LRAM'!AB941</f>
        <v>0</v>
      </c>
      <c r="H79" s="156">
        <f>-'5.  2015-2020 LRAM'!AC941</f>
        <v>0</v>
      </c>
      <c r="I79" s="156">
        <f>-'5.  2015-2020 LRAM'!AD941</f>
        <v>0</v>
      </c>
      <c r="J79" s="156">
        <f>-'5.  2015-2020 LRAM'!AE941</f>
        <v>0</v>
      </c>
      <c r="K79" s="156">
        <f>-'5.  2015-2020 LRAM'!AF941</f>
        <v>0</v>
      </c>
      <c r="L79" s="156">
        <f>-'5.  2015-2020 LRAM'!AG941</f>
        <v>0</v>
      </c>
      <c r="M79" s="156">
        <f>-'5.  2015-2020 LRAM'!AH941</f>
        <v>0</v>
      </c>
      <c r="N79" s="156">
        <f>-'5.  2015-2020 LRAM'!AI941</f>
        <v>0</v>
      </c>
      <c r="O79" s="156">
        <f>-'5.  2015-2020 LRAM'!AJ941</f>
        <v>0</v>
      </c>
      <c r="P79" s="156">
        <f>-'5.  2015-2020 LRAM'!AK941</f>
        <v>0</v>
      </c>
      <c r="Q79" s="156">
        <f>-'5.  2015-2020 LRAM'!AL941</f>
        <v>0</v>
      </c>
      <c r="R79" s="157">
        <f>SUM(D79:Q79)</f>
        <v>-10379.7966</v>
      </c>
      <c r="S79" s="158"/>
      <c r="U79" s="152"/>
      <c r="V79" s="153"/>
    </row>
    <row r="80" spans="2:22" s="136" customFormat="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c r="B81" s="154" t="s">
        <v>233</v>
      </c>
      <c r="C81" s="535"/>
      <c r="D81" s="156">
        <f>'5.  2015-2020 LRAM'!Y1124</f>
        <v>0</v>
      </c>
      <c r="E81" s="156">
        <f>'5.  2015-2020 LRAM'!Z1124</f>
        <v>15634.302398063897</v>
      </c>
      <c r="F81" s="156">
        <f>'5.  2015-2020 LRAM'!AA1124</f>
        <v>8051.6353093585676</v>
      </c>
      <c r="G81" s="156">
        <f>'5.  2015-2020 LRAM'!AB1124</f>
        <v>0</v>
      </c>
      <c r="H81" s="156">
        <f>'5.  2015-2020 LRAM'!AC1124</f>
        <v>0</v>
      </c>
      <c r="I81" s="156">
        <f>'5.  2015-2020 LRAM'!AD1124</f>
        <v>0</v>
      </c>
      <c r="J81" s="156">
        <f>'5.  2015-2020 LRAM'!AE1124</f>
        <v>0</v>
      </c>
      <c r="K81" s="156">
        <f>'5.  2015-2020 LRAM'!AF1124</f>
        <v>0</v>
      </c>
      <c r="L81" s="156">
        <f>'5.  2015-2020 LRAM'!AG1124</f>
        <v>0</v>
      </c>
      <c r="M81" s="156">
        <f>'5.  2015-2020 LRAM'!AH1124</f>
        <v>0</v>
      </c>
      <c r="N81" s="156">
        <f>'5.  2015-2020 LRAM'!AI1124</f>
        <v>0</v>
      </c>
      <c r="O81" s="156">
        <f>'5.  2015-2020 LRAM'!AJ1124</f>
        <v>0</v>
      </c>
      <c r="P81" s="156">
        <f>'5.  2015-2020 LRAM'!AK1124</f>
        <v>0</v>
      </c>
      <c r="Q81" s="156">
        <f>'5.  2015-2020 LRAM'!AL1124</f>
        <v>0</v>
      </c>
      <c r="R81" s="157">
        <f>SUM(D81:Q81)</f>
        <v>23685.937707422465</v>
      </c>
      <c r="U81" s="152"/>
      <c r="V81" s="153"/>
    </row>
    <row r="82" spans="2:22" s="163" customFormat="1">
      <c r="B82" s="154" t="s">
        <v>232</v>
      </c>
      <c r="C82" s="155"/>
      <c r="D82" s="156">
        <f>-'5.  2015-2020 LRAM'!Y1125</f>
        <v>0</v>
      </c>
      <c r="E82" s="156">
        <f>-'5.  2015-2020 LRAM'!Z1125</f>
        <v>-7444.9880000000003</v>
      </c>
      <c r="F82" s="156">
        <f>-'5.  2015-2020 LRAM'!AA1125</f>
        <v>-3141.4704000000002</v>
      </c>
      <c r="G82" s="156">
        <f>-'5.  2015-2020 LRAM'!AB1125</f>
        <v>0</v>
      </c>
      <c r="H82" s="156">
        <f>-'5.  2015-2020 LRAM'!AC1125</f>
        <v>0</v>
      </c>
      <c r="I82" s="156">
        <f>-'5.  2015-2020 LRAM'!AD1125</f>
        <v>0</v>
      </c>
      <c r="J82" s="156">
        <f>-'5.  2015-2020 LRAM'!AE1125</f>
        <v>0</v>
      </c>
      <c r="K82" s="156">
        <f>-'5.  2015-2020 LRAM'!AF1125</f>
        <v>0</v>
      </c>
      <c r="L82" s="156">
        <f>-'5.  2015-2020 LRAM'!AG1125</f>
        <v>0</v>
      </c>
      <c r="M82" s="156">
        <f>-'5.  2015-2020 LRAM'!AH1125</f>
        <v>0</v>
      </c>
      <c r="N82" s="156">
        <f>-'5.  2015-2020 LRAM'!AI1125</f>
        <v>0</v>
      </c>
      <c r="O82" s="156">
        <f>-'5.  2015-2020 LRAM'!AJ1125</f>
        <v>0</v>
      </c>
      <c r="P82" s="156">
        <f>-'5.  2015-2020 LRAM'!AK1125</f>
        <v>0</v>
      </c>
      <c r="Q82" s="156">
        <f>-'5.  2015-2020 LRAM'!AL1125</f>
        <v>0</v>
      </c>
      <c r="R82" s="157">
        <f>SUM(D82:Q82)</f>
        <v>-10586.4584</v>
      </c>
      <c r="S82" s="158"/>
      <c r="U82" s="152"/>
      <c r="V82" s="153"/>
    </row>
    <row r="83" spans="2:22" s="136" customFormat="1">
      <c r="B83" s="625" t="s">
        <v>67</v>
      </c>
      <c r="C83" s="621"/>
      <c r="D83" s="160"/>
      <c r="E83" s="160"/>
      <c r="F83" s="160"/>
      <c r="G83" s="160"/>
      <c r="H83" s="160"/>
      <c r="I83" s="160"/>
      <c r="J83" s="160"/>
      <c r="K83" s="161"/>
      <c r="L83" s="161"/>
      <c r="M83" s="161"/>
      <c r="N83" s="161"/>
      <c r="O83" s="161"/>
      <c r="P83" s="161"/>
      <c r="Q83" s="161"/>
      <c r="R83" s="162"/>
      <c r="U83" s="159"/>
      <c r="V83" s="153"/>
    </row>
    <row r="84" spans="2:22" s="17" customFormat="1">
      <c r="B84" s="622" t="s">
        <v>43</v>
      </c>
      <c r="C84" s="621"/>
      <c r="D84" s="679">
        <f>'6.  Carrying Charges'!I237</f>
        <v>1915.8059926639512</v>
      </c>
      <c r="E84" s="679">
        <f>'6.  Carrying Charges'!J237</f>
        <v>2510.8442245402102</v>
      </c>
      <c r="F84" s="679">
        <f>'6.  Carrying Charges'!K237</f>
        <v>1391.1274922071991</v>
      </c>
      <c r="G84" s="679">
        <f>'6.  Carrying Charges'!L237</f>
        <v>0</v>
      </c>
      <c r="H84" s="679">
        <f>'6.  Carrying Charges'!M237</f>
        <v>0</v>
      </c>
      <c r="I84" s="679">
        <f>'6.  Carrying Charges'!N237</f>
        <v>0</v>
      </c>
      <c r="J84" s="679">
        <f>'6.  Carrying Charges'!O237</f>
        <v>0</v>
      </c>
      <c r="K84" s="679">
        <f>'6.  Carrying Charges'!P237</f>
        <v>0</v>
      </c>
      <c r="L84" s="679">
        <f>'6.  Carrying Charges'!Q237</f>
        <v>0</v>
      </c>
      <c r="M84" s="679">
        <f>'6.  Carrying Charges'!R237</f>
        <v>0</v>
      </c>
      <c r="N84" s="679">
        <f>'6.  Carrying Charges'!S237</f>
        <v>0</v>
      </c>
      <c r="O84" s="679">
        <f>'6.  Carrying Charges'!T237</f>
        <v>0</v>
      </c>
      <c r="P84" s="679">
        <f>'6.  Carrying Charges'!U237</f>
        <v>0</v>
      </c>
      <c r="Q84" s="679">
        <f>'6.  Carrying Charges'!V237</f>
        <v>0</v>
      </c>
      <c r="R84" s="680">
        <f>SUM(D84:Q84)</f>
        <v>5817.7777094113608</v>
      </c>
      <c r="U84" s="152"/>
      <c r="V84" s="153"/>
    </row>
    <row r="85" spans="2:22" s="163" customFormat="1" ht="21.75" customHeight="1">
      <c r="B85" s="623" t="s">
        <v>240</v>
      </c>
      <c r="C85" s="624"/>
      <c r="D85" s="623">
        <f>SUM(D54:D82)+D84</f>
        <v>29806.645226927994</v>
      </c>
      <c r="E85" s="623">
        <f t="shared" ref="E85:F85" si="2">SUM(E54:E82)+E84</f>
        <v>47999.315802335957</v>
      </c>
      <c r="F85" s="623">
        <f t="shared" si="2"/>
        <v>27694.734642065025</v>
      </c>
      <c r="G85" s="623">
        <f t="shared" ref="G85:Q85" si="3">SUM(G54:G80)+G84</f>
        <v>0</v>
      </c>
      <c r="H85" s="623">
        <f t="shared" si="3"/>
        <v>0</v>
      </c>
      <c r="I85" s="623">
        <f t="shared" si="3"/>
        <v>0</v>
      </c>
      <c r="J85" s="623">
        <f t="shared" si="3"/>
        <v>0</v>
      </c>
      <c r="K85" s="623">
        <f t="shared" si="3"/>
        <v>0</v>
      </c>
      <c r="L85" s="623">
        <f t="shared" si="3"/>
        <v>0</v>
      </c>
      <c r="M85" s="623">
        <f t="shared" si="3"/>
        <v>0</v>
      </c>
      <c r="N85" s="623">
        <f t="shared" si="3"/>
        <v>0</v>
      </c>
      <c r="O85" s="623">
        <f t="shared" si="3"/>
        <v>0</v>
      </c>
      <c r="P85" s="623">
        <f t="shared" si="3"/>
        <v>0</v>
      </c>
      <c r="Q85" s="623">
        <f t="shared" si="3"/>
        <v>0</v>
      </c>
      <c r="R85" s="623">
        <f>SUM(R54:R82)+R84</f>
        <v>105500.69567132895</v>
      </c>
      <c r="U85" s="152"/>
      <c r="V85" s="153"/>
    </row>
    <row r="86" spans="2:22" ht="20.25" customHeight="1">
      <c r="B86" s="453" t="s">
        <v>535</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5">
      <c r="E88" s="9"/>
    </row>
    <row r="89" spans="2:22" ht="21" hidden="1" customHeight="1">
      <c r="B89" s="118" t="s">
        <v>536</v>
      </c>
      <c r="F89" s="589"/>
    </row>
    <row r="90" spans="2:22" s="549" customFormat="1" ht="27.75" hidden="1" customHeight="1">
      <c r="B90" s="570" t="s">
        <v>556</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9118.9004218345544</v>
      </c>
      <c r="D93" s="556">
        <f>SUM('4.  2011-2014 LRAM'!Y259:AL259)</f>
        <v>11626.939142692088</v>
      </c>
      <c r="E93" s="556">
        <f>SUM('4.  2011-2014 LRAM'!Y388:AL388)</f>
        <v>11786.627994847931</v>
      </c>
      <c r="F93" s="557">
        <f>SUM('4.  2011-2014 LRAM'!Y517:AL517)</f>
        <v>11720.449935530141</v>
      </c>
      <c r="G93" s="557">
        <f>SUM('5.  2015-2020 LRAM'!Y199:AL199)</f>
        <v>11557.112473650053</v>
      </c>
      <c r="H93" s="556">
        <f>SUM('5.  2015-2020 LRAM'!Y382:AL382)</f>
        <v>0</v>
      </c>
      <c r="I93" s="557">
        <f>SUM('5.  2015-2020 LRAM'!Y565:AL565)</f>
        <v>0</v>
      </c>
      <c r="J93" s="556">
        <f>SUM('5.  2015-2020 LRAM'!Y748:AL748)</f>
        <v>0</v>
      </c>
      <c r="K93" s="556">
        <f>SUM('5.  2015-2020 LRAM'!Y931:AL931)</f>
        <v>0</v>
      </c>
      <c r="L93" s="556">
        <f>SUM('5.  2015-2020 LRAM'!Y1114:AL1114)</f>
        <v>0</v>
      </c>
      <c r="M93" s="556">
        <f>SUM(C93:L93)</f>
        <v>55810.029968554765</v>
      </c>
      <c r="T93" s="197"/>
      <c r="U93" s="197"/>
    </row>
    <row r="94" spans="2:22" s="90" customFormat="1" ht="23.25" hidden="1" customHeight="1">
      <c r="B94" s="198">
        <v>2012</v>
      </c>
      <c r="C94" s="558"/>
      <c r="D94" s="557">
        <f>SUM('4.  2011-2014 LRAM'!Y260:AL260)</f>
        <v>7422.5797631031255</v>
      </c>
      <c r="E94" s="556">
        <f>SUM('4.  2011-2014 LRAM'!Y389:AL389)</f>
        <v>7516.9636336355616</v>
      </c>
      <c r="F94" s="557">
        <f>SUM('4.  2011-2014 LRAM'!Y518:AL518)</f>
        <v>7637.7849228367149</v>
      </c>
      <c r="G94" s="557">
        <f>SUM('5.  2015-2020 LRAM'!Y200:AL200)</f>
        <v>7349.4757638211831</v>
      </c>
      <c r="H94" s="556">
        <f>SUM('5.  2015-2020 LRAM'!Y383:AL383)</f>
        <v>0</v>
      </c>
      <c r="I94" s="557">
        <f>SUM('5.  2015-2020 LRAM'!Y566:AL566)</f>
        <v>0</v>
      </c>
      <c r="J94" s="556">
        <f>SUM('5.  2015-2020 LRAM'!Y749:AL749)</f>
        <v>0</v>
      </c>
      <c r="K94" s="556">
        <f>SUM('5.  2015-2020 LRAM'!Y932:AL932)</f>
        <v>0</v>
      </c>
      <c r="L94" s="556">
        <f>SUM('5.  2015-2020 LRAM'!Y1115:AL1115)</f>
        <v>0</v>
      </c>
      <c r="M94" s="556">
        <f>SUM(D94:L94)</f>
        <v>29926.804083396586</v>
      </c>
      <c r="T94" s="197"/>
      <c r="U94" s="197"/>
    </row>
    <row r="95" spans="2:22" s="90" customFormat="1" ht="23.25" hidden="1" customHeight="1">
      <c r="B95" s="198">
        <v>2013</v>
      </c>
      <c r="C95" s="559"/>
      <c r="D95" s="559"/>
      <c r="E95" s="557">
        <f>SUM('4.  2011-2014 LRAM'!Y390:AL390)</f>
        <v>7946.6679541525737</v>
      </c>
      <c r="F95" s="557">
        <f>SUM('4.  2011-2014 LRAM'!Y519:AL519)</f>
        <v>8073.5752611393964</v>
      </c>
      <c r="G95" s="557">
        <f>SUM('5.  2015-2020 LRAM'!Y201:AL201)</f>
        <v>7847.925053440491</v>
      </c>
      <c r="H95" s="556">
        <f>SUM('5.  2015-2020 LRAM'!Y384:AL384)</f>
        <v>0</v>
      </c>
      <c r="I95" s="557">
        <f>SUM('5.  2015-2020 LRAM'!Y567:AL567)</f>
        <v>0</v>
      </c>
      <c r="J95" s="556">
        <f>SUM('5.  2015-2020 LRAM'!Y750:AL750)</f>
        <v>0</v>
      </c>
      <c r="K95" s="556">
        <f>SUM('5.  2015-2020 LRAM'!Y933:AL933)</f>
        <v>0</v>
      </c>
      <c r="L95" s="556">
        <f>SUM('5.  2015-2020 LRAM'!Y1116:AL1116)</f>
        <v>0</v>
      </c>
      <c r="M95" s="556">
        <f>SUM(C95:L95)</f>
        <v>23868.168268732461</v>
      </c>
      <c r="T95" s="197"/>
      <c r="U95" s="197"/>
    </row>
    <row r="96" spans="2:22" s="90" customFormat="1" ht="23.25" hidden="1" customHeight="1">
      <c r="B96" s="198">
        <v>2014</v>
      </c>
      <c r="C96" s="559"/>
      <c r="D96" s="559"/>
      <c r="E96" s="559"/>
      <c r="F96" s="557">
        <f>SUM('4.  2011-2014 LRAM'!Y520:AL520)</f>
        <v>11840.772776924945</v>
      </c>
      <c r="G96" s="557">
        <f>SUM('5.  2015-2020 LRAM'!Y202:AL202)</f>
        <v>11528.403740522879</v>
      </c>
      <c r="H96" s="556">
        <f>SUM('5.  2015-2020 LRAM'!Y385:AL385)</f>
        <v>0</v>
      </c>
      <c r="I96" s="557">
        <f>SUM('5.  2015-2020 LRAM'!Y568:AL568)</f>
        <v>0</v>
      </c>
      <c r="J96" s="556">
        <f>SUM('5.  2015-2020 LRAM'!Y751:AL751)</f>
        <v>0</v>
      </c>
      <c r="K96" s="556">
        <f>SUM('5.  2015-2020 LRAM'!Y934:AL934)</f>
        <v>0</v>
      </c>
      <c r="L96" s="556">
        <f>SUM('5.  2015-2020 LRAM'!Y1117:AL1117)</f>
        <v>0</v>
      </c>
      <c r="M96" s="556">
        <f>SUM(F96:L96)</f>
        <v>23369.176517447824</v>
      </c>
      <c r="T96" s="197"/>
      <c r="U96" s="197"/>
    </row>
    <row r="97" spans="2:21" s="90" customFormat="1" ht="23.25" hidden="1" customHeight="1">
      <c r="B97" s="198">
        <v>2015</v>
      </c>
      <c r="C97" s="559"/>
      <c r="D97" s="559"/>
      <c r="E97" s="559"/>
      <c r="F97" s="559"/>
      <c r="G97" s="557">
        <f>SUM('5.  2015-2020 LRAM'!Y203:AL203)</f>
        <v>11574.313847894833</v>
      </c>
      <c r="H97" s="556">
        <f>SUM('5.  2015-2020 LRAM'!Y386:AL386)</f>
        <v>0</v>
      </c>
      <c r="I97" s="557">
        <f>SUM('5.  2015-2020 LRAM'!Y569:AL569)</f>
        <v>0</v>
      </c>
      <c r="J97" s="556">
        <f>SUM('5.  2015-2020 LRAM'!Y752:AL752)</f>
        <v>0</v>
      </c>
      <c r="K97" s="556">
        <f>SUM('5.  2015-2020 LRAM'!Y935:AL935)</f>
        <v>0</v>
      </c>
      <c r="L97" s="556">
        <f>SUM('5.  2015-2020 LRAM'!Y1118:AL1118)</f>
        <v>0</v>
      </c>
      <c r="M97" s="556">
        <f>SUM(G97:L97)</f>
        <v>11574.313847894833</v>
      </c>
      <c r="T97" s="197"/>
      <c r="U97" s="197"/>
    </row>
    <row r="98" spans="2:21" s="90" customFormat="1" ht="23.25" hidden="1" customHeight="1">
      <c r="B98" s="198">
        <v>2016</v>
      </c>
      <c r="C98" s="559"/>
      <c r="D98" s="559"/>
      <c r="E98" s="559"/>
      <c r="F98" s="559"/>
      <c r="G98" s="559"/>
      <c r="H98" s="556">
        <f>SUM('5.  2015-2020 LRAM'!Y387:AL387)</f>
        <v>20497.703403487991</v>
      </c>
      <c r="I98" s="557">
        <f>SUM('5.  2015-2020 LRAM'!Y570:AL570)</f>
        <v>17421.188966308771</v>
      </c>
      <c r="J98" s="556">
        <f>SUM('5.  2015-2020 LRAM'!Y753:AL753)</f>
        <v>13671.496534800539</v>
      </c>
      <c r="K98" s="556">
        <f>SUM('5.  2015-2020 LRAM'!Y936:AL936)</f>
        <v>9826.8705419143917</v>
      </c>
      <c r="L98" s="556">
        <f>SUM('5.  2015-2020 LRAM'!Y1119:AL1119)</f>
        <v>9634.9469581038938</v>
      </c>
      <c r="M98" s="556">
        <f>SUM(H98:L98)</f>
        <v>71052.206404615601</v>
      </c>
      <c r="T98" s="197"/>
      <c r="U98" s="197"/>
    </row>
    <row r="99" spans="2:21" s="90" customFormat="1" ht="23.25" hidden="1" customHeight="1">
      <c r="B99" s="198">
        <v>2017</v>
      </c>
      <c r="C99" s="559"/>
      <c r="D99" s="559"/>
      <c r="E99" s="559"/>
      <c r="F99" s="559"/>
      <c r="G99" s="559"/>
      <c r="H99" s="559"/>
      <c r="I99" s="556">
        <f>SUM('5.  2015-2020 LRAM'!Y571:AL571)</f>
        <v>19544.402248453978</v>
      </c>
      <c r="J99" s="556">
        <f>SUM('5.  2015-2020 LRAM'!Y754:AL754)</f>
        <v>11900.149038861246</v>
      </c>
      <c r="K99" s="556">
        <f>SUM('5.  2015-2020 LRAM'!Y937:AL937)</f>
        <v>6715.8978216868709</v>
      </c>
      <c r="L99" s="556">
        <f>SUM('5.  2015-2020 LRAM'!Y1120:AL1120)</f>
        <v>6771.464333496775</v>
      </c>
      <c r="M99" s="556">
        <f>SUM(I99:L99)</f>
        <v>44931.913442498873</v>
      </c>
      <c r="T99" s="197"/>
      <c r="U99" s="197"/>
    </row>
    <row r="100" spans="2:21" s="90" customFormat="1" ht="23.25" hidden="1" customHeight="1">
      <c r="B100" s="198">
        <v>2018</v>
      </c>
      <c r="C100" s="559"/>
      <c r="D100" s="559"/>
      <c r="E100" s="559"/>
      <c r="F100" s="559"/>
      <c r="G100" s="559"/>
      <c r="H100" s="559"/>
      <c r="I100" s="559"/>
      <c r="J100" s="556">
        <f>SUM('5.  2015-2020 LRAM'!Y755:AL755)</f>
        <v>6937.0476563326229</v>
      </c>
      <c r="K100" s="556">
        <f>SUM('5.  2015-2020 LRAM'!Y938:AL938)</f>
        <v>5347.9977428986349</v>
      </c>
      <c r="L100" s="556">
        <f>SUM('5.  2015-2020 LRAM'!Y1121:AL1121)</f>
        <v>4964.8541881718684</v>
      </c>
      <c r="M100" s="556">
        <f>SUM(J100:L100)</f>
        <v>17249.899587403124</v>
      </c>
      <c r="T100" s="197"/>
      <c r="U100" s="197"/>
    </row>
    <row r="101" spans="2:21" s="90" customFormat="1" ht="23.25" hidden="1" customHeight="1">
      <c r="B101" s="198">
        <v>2019</v>
      </c>
      <c r="C101" s="559"/>
      <c r="D101" s="559"/>
      <c r="E101" s="559"/>
      <c r="F101" s="559"/>
      <c r="G101" s="559"/>
      <c r="H101" s="559"/>
      <c r="I101" s="559"/>
      <c r="J101" s="559"/>
      <c r="K101" s="556">
        <f>SUM('5.  2015-2020 LRAM'!Y939:AL939)</f>
        <v>2472.1593204206538</v>
      </c>
      <c r="L101" s="556">
        <f>SUM('5.  2015-2020 LRAM'!Y1122:AL1122)</f>
        <v>2314.6722276499268</v>
      </c>
      <c r="M101" s="556">
        <f>SUM(K101:L101)</f>
        <v>4786.8315480705805</v>
      </c>
      <c r="T101" s="197"/>
      <c r="U101" s="197"/>
    </row>
    <row r="102" spans="2:21" s="90" customFormat="1" ht="23.25" hidden="1" customHeight="1">
      <c r="B102" s="198">
        <v>2020</v>
      </c>
      <c r="C102" s="559"/>
      <c r="D102" s="559"/>
      <c r="E102" s="559"/>
      <c r="F102" s="559"/>
      <c r="G102" s="559"/>
      <c r="H102" s="559"/>
      <c r="I102" s="559"/>
      <c r="J102" s="559"/>
      <c r="K102" s="559"/>
      <c r="L102" s="558">
        <f>SUM('5.  2015-2020 LRAM'!Y1123:AL1123)</f>
        <v>0</v>
      </c>
      <c r="M102" s="558">
        <f>L102</f>
        <v>0</v>
      </c>
      <c r="T102" s="197"/>
      <c r="U102" s="197"/>
    </row>
    <row r="103" spans="2:21" s="196" customFormat="1" ht="24" hidden="1" customHeight="1">
      <c r="B103" s="571" t="s">
        <v>518</v>
      </c>
      <c r="C103" s="555">
        <f>C93</f>
        <v>9118.9004218345544</v>
      </c>
      <c r="D103" s="556">
        <f>D93+D94</f>
        <v>19049.518905795216</v>
      </c>
      <c r="E103" s="556">
        <f>E93+E94+E95</f>
        <v>27250.259582636067</v>
      </c>
      <c r="F103" s="556">
        <f>F93+F94+F95+F96</f>
        <v>39272.582896431202</v>
      </c>
      <c r="G103" s="556">
        <f>G93+G94+G95+G96+G97</f>
        <v>49857.230879329443</v>
      </c>
      <c r="H103" s="556">
        <f>H93+H94+H95+H96+H97+H98</f>
        <v>20497.703403487991</v>
      </c>
      <c r="I103" s="556">
        <f>I93+I94+I95+I96+I97+I98+I99</f>
        <v>36965.591214762753</v>
      </c>
      <c r="J103" s="556">
        <f>J93+J94+J95+J96+J97+J98+J99+J100</f>
        <v>32508.693229994409</v>
      </c>
      <c r="K103" s="556">
        <f>K93+K94+K95+K96+K97+K98+K99+K100+K101</f>
        <v>24362.925426920552</v>
      </c>
      <c r="L103" s="556">
        <f>SUM(L93:L102)</f>
        <v>23685.937707422469</v>
      </c>
      <c r="M103" s="556">
        <f>SUM(M93:M102)</f>
        <v>282569.34366861469</v>
      </c>
      <c r="T103" s="199"/>
      <c r="U103" s="199"/>
    </row>
    <row r="104" spans="2:21" s="27" customFormat="1" ht="24.75" hidden="1" customHeight="1">
      <c r="B104" s="572" t="s">
        <v>517</v>
      </c>
      <c r="C104" s="554">
        <f>'4.  2011-2014 LRAM'!AM132</f>
        <v>0</v>
      </c>
      <c r="D104" s="554">
        <f>'4.  2011-2014 LRAM'!AM262</f>
        <v>0</v>
      </c>
      <c r="E104" s="554">
        <f>'4.  2011-2014 LRAM'!AM392</f>
        <v>0</v>
      </c>
      <c r="F104" s="554">
        <f>'4.  2011-2014 LRAM'!AM522</f>
        <v>0</v>
      </c>
      <c r="G104" s="554">
        <f>'5.  2015-2020 LRAM'!AM205</f>
        <v>14944.617099999999</v>
      </c>
      <c r="H104" s="554">
        <f>'5.  2015-2020 LRAM'!AM389</f>
        <v>20585.953800000003</v>
      </c>
      <c r="I104" s="554">
        <f>'5.  2015-2020 LRAM'!AM573</f>
        <v>17655.8354</v>
      </c>
      <c r="J104" s="554">
        <f>'5.  2015-2020 LRAM'!AM757</f>
        <v>14042.5026</v>
      </c>
      <c r="K104" s="554">
        <f>'5.  2015-2020 LRAM'!AM941</f>
        <v>10379.7966</v>
      </c>
      <c r="L104" s="554">
        <f>'5.  2015-2020 LRAM'!AM1125</f>
        <v>10586.4584</v>
      </c>
      <c r="M104" s="556">
        <f>SUM(C104:L104)</f>
        <v>88195.163900000014</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178.70894178294256</v>
      </c>
      <c r="H105" s="554">
        <f>'6.  Carrying Charges'!W102</f>
        <v>562.30276427315175</v>
      </c>
      <c r="I105" s="554">
        <f>'6.  Carrying Charges'!W117</f>
        <v>1093.6399402786922</v>
      </c>
      <c r="J105" s="554">
        <f>'6.  Carrying Charges'!W132</f>
        <v>2271.122853211426</v>
      </c>
      <c r="K105" s="554">
        <f>'6.  Carrying Charges'!W147</f>
        <v>4043.3161297783272</v>
      </c>
      <c r="L105" s="554">
        <f>'6.  Carrying Charges'!W162</f>
        <v>5290.0297193900997</v>
      </c>
      <c r="M105" s="556">
        <f>SUM(C105:L105)</f>
        <v>13439.120348714639</v>
      </c>
    </row>
    <row r="106" spans="2:21" ht="23.25" hidden="1" customHeight="1">
      <c r="B106" s="571" t="s">
        <v>26</v>
      </c>
      <c r="C106" s="554">
        <f>C103-C104+C105</f>
        <v>9118.9004218345544</v>
      </c>
      <c r="D106" s="554">
        <f t="shared" ref="D106:J106" si="4">D103-D104+D105</f>
        <v>19049.518905795216</v>
      </c>
      <c r="E106" s="554">
        <f t="shared" si="4"/>
        <v>27250.259582636067</v>
      </c>
      <c r="F106" s="554">
        <f t="shared" si="4"/>
        <v>39272.582896431202</v>
      </c>
      <c r="G106" s="554">
        <f t="shared" si="4"/>
        <v>35091.322721112389</v>
      </c>
      <c r="H106" s="554">
        <f t="shared" si="4"/>
        <v>474.05236776113952</v>
      </c>
      <c r="I106" s="554">
        <f t="shared" si="4"/>
        <v>20403.395755041445</v>
      </c>
      <c r="J106" s="554">
        <f t="shared" si="4"/>
        <v>20737.313483205835</v>
      </c>
      <c r="K106" s="554">
        <f>K103-K104+K105</f>
        <v>18026.444956698881</v>
      </c>
      <c r="L106" s="554">
        <f>L103-L104+L105</f>
        <v>18389.509026812568</v>
      </c>
      <c r="M106" s="554">
        <f>M103-M104+M105</f>
        <v>207813.30011732932</v>
      </c>
    </row>
    <row r="107" spans="2:21" hidden="1"/>
    <row r="108" spans="2:21">
      <c r="B108" s="589" t="s">
        <v>525</v>
      </c>
    </row>
    <row r="109" spans="2:21">
      <c r="B109" s="589"/>
      <c r="D109" s="858" t="s">
        <v>823</v>
      </c>
      <c r="E109" s="858" t="s">
        <v>826</v>
      </c>
      <c r="F109" s="858" t="s">
        <v>827</v>
      </c>
      <c r="G109" s="858" t="s">
        <v>828</v>
      </c>
      <c r="H109" s="858" t="s">
        <v>829</v>
      </c>
      <c r="I109" s="858" t="s">
        <v>830</v>
      </c>
      <c r="J109" s="858" t="s">
        <v>831</v>
      </c>
      <c r="K109" s="858" t="s">
        <v>832</v>
      </c>
      <c r="L109" s="858" t="s">
        <v>833</v>
      </c>
    </row>
    <row r="110" spans="2:21">
      <c r="B110" s="589"/>
      <c r="D110" s="859" t="s">
        <v>29</v>
      </c>
      <c r="E110" s="861">
        <f>F128</f>
        <v>7345.0109654640401</v>
      </c>
      <c r="F110" s="861">
        <f>F131</f>
        <v>425.83560000000034</v>
      </c>
      <c r="G110" s="861">
        <f>F135</f>
        <v>13274.4822</v>
      </c>
      <c r="H110" s="861">
        <f>F140</f>
        <v>6845.510468800001</v>
      </c>
      <c r="I110" s="861">
        <f>F146</f>
        <v>0</v>
      </c>
      <c r="J110" s="861">
        <f>F153</f>
        <v>0</v>
      </c>
      <c r="K110" s="861">
        <f>F154</f>
        <v>1915.8059926639512</v>
      </c>
      <c r="L110" s="861">
        <f>SUM(E110:K110)</f>
        <v>29806.645226927994</v>
      </c>
      <c r="M110" s="860"/>
      <c r="N110" s="860"/>
      <c r="O110" s="860"/>
      <c r="P110" s="860"/>
      <c r="Q110" s="860"/>
    </row>
    <row r="111" spans="2:21">
      <c r="B111" s="589"/>
      <c r="D111" s="859" t="s">
        <v>814</v>
      </c>
      <c r="E111" s="861">
        <f>G128</f>
        <v>19785.55524013504</v>
      </c>
      <c r="F111" s="861">
        <f>G131</f>
        <v>-1579.8862931835115</v>
      </c>
      <c r="G111" s="861">
        <f>G135</f>
        <v>2905.8462476802042</v>
      </c>
      <c r="H111" s="861">
        <f>G140</f>
        <v>7040.8600037038213</v>
      </c>
      <c r="I111" s="861">
        <f>G146</f>
        <v>9146.7819813962888</v>
      </c>
      <c r="J111" s="861">
        <f>G153</f>
        <v>8189.314398063897</v>
      </c>
      <c r="K111" s="861">
        <f>G154</f>
        <v>2510.8442245402102</v>
      </c>
      <c r="L111" s="861">
        <f t="shared" ref="L111:L112" si="5">SUM(E111:K111)</f>
        <v>47999.315802335957</v>
      </c>
      <c r="M111" s="860"/>
      <c r="N111" s="860"/>
      <c r="O111" s="860"/>
      <c r="P111" s="860"/>
      <c r="Q111" s="860"/>
    </row>
    <row r="112" spans="2:21">
      <c r="B112" s="589"/>
      <c r="D112" s="859" t="s">
        <v>824</v>
      </c>
      <c r="E112" s="861">
        <f>H128</f>
        <v>7782.0475737303605</v>
      </c>
      <c r="F112" s="861">
        <f>H131</f>
        <v>1065.8002966715017</v>
      </c>
      <c r="G112" s="861">
        <f>H135</f>
        <v>3129.4273670825437</v>
      </c>
      <c r="H112" s="861">
        <f>H140</f>
        <v>4579.820157490587</v>
      </c>
      <c r="I112" s="861">
        <f>H146</f>
        <v>4836.3468455242619</v>
      </c>
      <c r="J112" s="861">
        <f>H153</f>
        <v>4910.1649093585675</v>
      </c>
      <c r="K112" s="861">
        <f>H154</f>
        <v>1391.1274922071991</v>
      </c>
      <c r="L112" s="861">
        <f t="shared" si="5"/>
        <v>27694.734642065025</v>
      </c>
      <c r="M112" s="860"/>
      <c r="N112" s="860"/>
      <c r="O112" s="860"/>
      <c r="P112" s="860"/>
      <c r="Q112" s="860"/>
    </row>
    <row r="113" spans="2:17">
      <c r="B113" s="589"/>
      <c r="D113" s="859" t="s">
        <v>825</v>
      </c>
      <c r="E113" s="861">
        <f>SUM(E110:E112)</f>
        <v>34912.61377932944</v>
      </c>
      <c r="F113" s="861">
        <f t="shared" ref="F113:K113" si="6">SUM(F110:F112)</f>
        <v>-88.250396512009502</v>
      </c>
      <c r="G113" s="861">
        <f t="shared" si="6"/>
        <v>19309.755814762746</v>
      </c>
      <c r="H113" s="861">
        <f t="shared" si="6"/>
        <v>18466.190629994409</v>
      </c>
      <c r="I113" s="861">
        <f t="shared" si="6"/>
        <v>13983.128826920551</v>
      </c>
      <c r="J113" s="861">
        <f t="shared" si="6"/>
        <v>13099.479307422465</v>
      </c>
      <c r="K113" s="861">
        <f t="shared" si="6"/>
        <v>5817.7777094113608</v>
      </c>
      <c r="L113" s="861">
        <f>SUM(L110:L112)</f>
        <v>105500.69567132898</v>
      </c>
      <c r="M113" s="860"/>
      <c r="N113" s="860"/>
      <c r="O113" s="860"/>
      <c r="P113" s="860"/>
      <c r="Q113" s="860"/>
    </row>
    <row r="114" spans="2:17" ht="15" customHeight="1">
      <c r="B114" s="589"/>
    </row>
    <row r="115" spans="2:17" ht="26.25" customHeight="1">
      <c r="B115" s="589"/>
      <c r="D115" s="864" t="s">
        <v>823</v>
      </c>
      <c r="E115" s="864" t="s">
        <v>834</v>
      </c>
      <c r="F115" s="864" t="s">
        <v>832</v>
      </c>
      <c r="G115" s="862" t="s">
        <v>839</v>
      </c>
      <c r="H115" s="864" t="s">
        <v>835</v>
      </c>
      <c r="I115" s="863" t="s">
        <v>840</v>
      </c>
      <c r="J115" s="864" t="s">
        <v>836</v>
      </c>
    </row>
    <row r="116" spans="2:17" ht="15">
      <c r="B116" s="589"/>
      <c r="D116" s="865" t="s">
        <v>29</v>
      </c>
      <c r="E116" s="866">
        <f>SUM(E110:J110)</f>
        <v>27890.839234264044</v>
      </c>
      <c r="F116" s="866">
        <f>K110</f>
        <v>1915.8059926639512</v>
      </c>
      <c r="G116" s="866">
        <f>E116+F116</f>
        <v>29806.645226927994</v>
      </c>
      <c r="H116" s="867" t="s">
        <v>27</v>
      </c>
      <c r="I116" s="870">
        <v>98116964.118607342</v>
      </c>
      <c r="J116" s="872">
        <f>ROUND(G116/I116,4)</f>
        <v>2.9999999999999997E-4</v>
      </c>
      <c r="K116" s="855"/>
    </row>
    <row r="117" spans="2:17" ht="15">
      <c r="B117" s="589"/>
      <c r="D117" s="865" t="s">
        <v>837</v>
      </c>
      <c r="E117" s="866">
        <f>SUM(E111:J111)</f>
        <v>45488.471577795746</v>
      </c>
      <c r="F117" s="866">
        <f>K111</f>
        <v>2510.8442245402102</v>
      </c>
      <c r="G117" s="866">
        <f t="shared" ref="G117:G118" si="7">E117+F117</f>
        <v>47999.315802335957</v>
      </c>
      <c r="H117" s="867" t="s">
        <v>27</v>
      </c>
      <c r="I117" s="870">
        <v>22618334.293386329</v>
      </c>
      <c r="J117" s="872">
        <f t="shared" ref="J117:J118" si="8">ROUND(G117/I117,4)</f>
        <v>2.0999999999999999E-3</v>
      </c>
      <c r="K117" s="855"/>
    </row>
    <row r="118" spans="2:17" ht="15">
      <c r="B118" s="589"/>
      <c r="D118" s="865" t="s">
        <v>838</v>
      </c>
      <c r="E118" s="866">
        <f>SUM(E112:J112)</f>
        <v>26303.607149857824</v>
      </c>
      <c r="F118" s="866">
        <f>K112</f>
        <v>1391.1274922071991</v>
      </c>
      <c r="G118" s="866">
        <f t="shared" si="7"/>
        <v>27694.734642065025</v>
      </c>
      <c r="H118" s="867" t="s">
        <v>28</v>
      </c>
      <c r="I118" s="871">
        <f ca="1">[2]Summary!$M$23</f>
        <v>223982.44608207929</v>
      </c>
      <c r="J118" s="872">
        <f t="shared" ca="1" si="8"/>
        <v>0.1236</v>
      </c>
      <c r="K118" s="855"/>
    </row>
    <row r="119" spans="2:17" ht="15">
      <c r="B119" s="589"/>
      <c r="D119" s="868" t="s">
        <v>839</v>
      </c>
      <c r="E119" s="866">
        <f>SUM(E116:E118)</f>
        <v>99682.917961917614</v>
      </c>
      <c r="F119" s="866">
        <f t="shared" ref="F119:G119" si="9">SUM(F116:F118)</f>
        <v>5817.7777094113608</v>
      </c>
      <c r="G119" s="866">
        <f t="shared" si="9"/>
        <v>105500.69567132898</v>
      </c>
      <c r="H119" s="869"/>
      <c r="I119" s="869"/>
      <c r="J119" s="869"/>
    </row>
    <row r="120" spans="2:17">
      <c r="B120" s="589"/>
    </row>
    <row r="121" spans="2:17">
      <c r="D121" s="857" t="s">
        <v>812</v>
      </c>
      <c r="E121" s="858" t="s">
        <v>813</v>
      </c>
      <c r="F121" s="857" t="s">
        <v>29</v>
      </c>
      <c r="G121" s="857" t="s">
        <v>814</v>
      </c>
      <c r="H121" s="857" t="s">
        <v>815</v>
      </c>
      <c r="I121" s="857" t="s">
        <v>26</v>
      </c>
    </row>
    <row r="122" spans="2:17">
      <c r="D122" s="845">
        <v>2015</v>
      </c>
      <c r="E122" s="844">
        <v>2011</v>
      </c>
      <c r="F122" s="850">
        <f>'5.  2015-2020 LRAM'!Y199</f>
        <v>3166.3815070882611</v>
      </c>
      <c r="G122" s="850">
        <f>'5.  2015-2020 LRAM'!Z199</f>
        <v>7936.3838465617919</v>
      </c>
      <c r="H122" s="850">
        <f>'5.  2015-2020 LRAM'!AA199</f>
        <v>454.34711999999996</v>
      </c>
      <c r="I122" s="850">
        <f>SUM(F122:H122)</f>
        <v>11557.112473650053</v>
      </c>
    </row>
    <row r="123" spans="2:17">
      <c r="D123" s="845"/>
      <c r="E123" s="844">
        <f>E122+1</f>
        <v>2012</v>
      </c>
      <c r="F123" s="850">
        <f>'5.  2015-2020 LRAM'!Y200</f>
        <v>2334.299260046706</v>
      </c>
      <c r="G123" s="850">
        <f>'5.  2015-2020 LRAM'!Z200</f>
        <v>2449.3065366114765</v>
      </c>
      <c r="H123" s="850">
        <f>'5.  2015-2020 LRAM'!AA200</f>
        <v>2565.8699671629997</v>
      </c>
      <c r="I123" s="850">
        <f t="shared" ref="I123:I126" si="10">SUM(F123:H123)</f>
        <v>7349.4757638211831</v>
      </c>
    </row>
    <row r="124" spans="2:17">
      <c r="D124" s="845"/>
      <c r="E124" s="844">
        <f t="shared" ref="E124:E125" si="11">E123+1</f>
        <v>2013</v>
      </c>
      <c r="F124" s="850">
        <f>'5.  2015-2020 LRAM'!Y201</f>
        <v>1713.682661621543</v>
      </c>
      <c r="G124" s="850">
        <f>'5.  2015-2020 LRAM'!Z201</f>
        <v>3927.2764297235281</v>
      </c>
      <c r="H124" s="850">
        <f>'5.  2015-2020 LRAM'!AA201</f>
        <v>2206.9659620954203</v>
      </c>
      <c r="I124" s="850">
        <f t="shared" si="10"/>
        <v>7847.925053440491</v>
      </c>
    </row>
    <row r="125" spans="2:17">
      <c r="D125" s="845"/>
      <c r="E125" s="844">
        <f t="shared" si="11"/>
        <v>2014</v>
      </c>
      <c r="F125" s="850">
        <f>'5.  2015-2020 LRAM'!Y202</f>
        <v>5099.9602367075277</v>
      </c>
      <c r="G125" s="850">
        <f>'5.  2015-2020 LRAM'!Z202</f>
        <v>6057.8045513950128</v>
      </c>
      <c r="H125" s="850">
        <f>'5.  2015-2020 LRAM'!AA202</f>
        <v>370.63895242033783</v>
      </c>
      <c r="I125" s="850">
        <f t="shared" si="10"/>
        <v>11528.403740522879</v>
      </c>
    </row>
    <row r="126" spans="2:17">
      <c r="D126" s="845"/>
      <c r="E126" s="844">
        <f>E125+1</f>
        <v>2015</v>
      </c>
      <c r="F126" s="850">
        <f>'5.  2015-2020 LRAM'!Y203</f>
        <v>5590.1878999999999</v>
      </c>
      <c r="G126" s="850">
        <f>'5.  2015-2020 LRAM'!Z203</f>
        <v>1675.7259758432303</v>
      </c>
      <c r="H126" s="850">
        <f>'5.  2015-2020 LRAM'!AA203</f>
        <v>4308.3999720516031</v>
      </c>
      <c r="I126" s="850">
        <f>SUM(F126:H126)</f>
        <v>11574.313847894833</v>
      </c>
    </row>
    <row r="127" spans="2:17" ht="15.75" customHeight="1">
      <c r="D127" s="846" t="s">
        <v>269</v>
      </c>
      <c r="E127" s="846"/>
      <c r="F127" s="850">
        <f>D67</f>
        <v>-10559.500599999999</v>
      </c>
      <c r="G127" s="850">
        <f t="shared" ref="G127:H127" si="12">E67</f>
        <v>-2260.9421000000002</v>
      </c>
      <c r="H127" s="850">
        <f>F67</f>
        <v>-2124.1744000000003</v>
      </c>
      <c r="I127" s="850">
        <f>SUM(F127:H127)</f>
        <v>-14944.617099999999</v>
      </c>
    </row>
    <row r="128" spans="2:17" ht="15.75" customHeight="1">
      <c r="D128" s="848" t="s">
        <v>816</v>
      </c>
      <c r="E128" s="849"/>
      <c r="F128" s="851">
        <f>SUM(F122:F127)</f>
        <v>7345.0109654640401</v>
      </c>
      <c r="G128" s="851">
        <f t="shared" ref="G128:H128" si="13">SUM(G122:G127)</f>
        <v>19785.55524013504</v>
      </c>
      <c r="H128" s="851">
        <f t="shared" si="13"/>
        <v>7782.0475737303605</v>
      </c>
      <c r="I128" s="851">
        <f>SUM(I122:I127)</f>
        <v>34912.613779329447</v>
      </c>
    </row>
    <row r="129" spans="4:9">
      <c r="D129" s="847">
        <v>2016</v>
      </c>
      <c r="E129" s="844">
        <v>2016</v>
      </c>
      <c r="F129" s="850">
        <f>'5.  2015-2020 LRAM'!Y387</f>
        <v>13220.739600000001</v>
      </c>
      <c r="G129" s="850">
        <f>'5.  2015-2020 LRAM'!Z387</f>
        <v>4031.9137068164887</v>
      </c>
      <c r="H129" s="850">
        <f>'5.  2015-2020 LRAM'!AA387</f>
        <v>3245.0500966715017</v>
      </c>
      <c r="I129" s="850">
        <f>SUM(F129:H129)</f>
        <v>20497.703403487991</v>
      </c>
    </row>
    <row r="130" spans="4:9" ht="15">
      <c r="D130" s="846" t="s">
        <v>283</v>
      </c>
      <c r="E130" s="846"/>
      <c r="F130" s="850">
        <f>D70</f>
        <v>-12794.904</v>
      </c>
      <c r="G130" s="850">
        <f t="shared" ref="G130:H130" si="14">E70</f>
        <v>-5611.8</v>
      </c>
      <c r="H130" s="850">
        <f t="shared" si="14"/>
        <v>-2179.2498000000001</v>
      </c>
      <c r="I130" s="850">
        <f>SUM(F130:H130)</f>
        <v>-20585.953800000003</v>
      </c>
    </row>
    <row r="131" spans="4:9" ht="15">
      <c r="D131" s="848" t="s">
        <v>820</v>
      </c>
      <c r="E131" s="849"/>
      <c r="F131" s="851">
        <f>F129+F130</f>
        <v>425.83560000000034</v>
      </c>
      <c r="G131" s="851">
        <f t="shared" ref="G131:I131" si="15">G129+G130</f>
        <v>-1579.8862931835115</v>
      </c>
      <c r="H131" s="851">
        <f t="shared" si="15"/>
        <v>1065.8002966715017</v>
      </c>
      <c r="I131" s="851">
        <f t="shared" si="15"/>
        <v>-88.25039651201223</v>
      </c>
    </row>
    <row r="132" spans="4:9">
      <c r="D132" s="846">
        <v>2017</v>
      </c>
      <c r="E132" s="844">
        <v>2016</v>
      </c>
      <c r="F132" s="850">
        <f>'5.  2015-2020 LRAM'!Y570</f>
        <v>7770.0838000000003</v>
      </c>
      <c r="G132" s="850">
        <f>'5.  2015-2020 LRAM'!Z570</f>
        <v>5107.0906953008862</v>
      </c>
      <c r="H132" s="850">
        <f>'5.  2015-2020 LRAM'!AA570</f>
        <v>4544.0144710078848</v>
      </c>
      <c r="I132" s="850">
        <f>SUM(I126:I131)</f>
        <v>31365.809734200258</v>
      </c>
    </row>
    <row r="133" spans="4:9">
      <c r="D133" s="846"/>
      <c r="E133" s="844">
        <v>2017</v>
      </c>
      <c r="F133" s="850">
        <f>'5.  2015-2020 LRAM'!Y571</f>
        <v>13024.2104</v>
      </c>
      <c r="G133" s="850">
        <f>'5.  2015-2020 LRAM'!Z571</f>
        <v>4907.0355523793178</v>
      </c>
      <c r="H133" s="850">
        <f>'5.  2015-2020 LRAM'!AA571</f>
        <v>1613.1562960746592</v>
      </c>
      <c r="I133" s="850">
        <f>SUM(I127:I132)</f>
        <v>51157.305620505678</v>
      </c>
    </row>
    <row r="134" spans="4:9" ht="15">
      <c r="D134" s="846" t="s">
        <v>303</v>
      </c>
      <c r="E134" s="846"/>
      <c r="F134" s="850">
        <f>D73</f>
        <v>-7519.8119999999999</v>
      </c>
      <c r="G134" s="850">
        <f t="shared" ref="G134:H134" si="16">E73</f>
        <v>-7108.28</v>
      </c>
      <c r="H134" s="850">
        <f t="shared" si="16"/>
        <v>-3027.7433999999998</v>
      </c>
      <c r="I134" s="850">
        <f>SUM(F134:H134)</f>
        <v>-17655.8354</v>
      </c>
    </row>
    <row r="135" spans="4:9" ht="15">
      <c r="D135" s="848" t="s">
        <v>819</v>
      </c>
      <c r="E135" s="849"/>
      <c r="F135" s="851">
        <f>SUM(F132:F134)</f>
        <v>13274.4822</v>
      </c>
      <c r="G135" s="851">
        <f t="shared" ref="G135:H135" si="17">SUM(G132:G134)</f>
        <v>2905.8462476802042</v>
      </c>
      <c r="H135" s="851">
        <f t="shared" si="17"/>
        <v>3129.4273670825437</v>
      </c>
      <c r="I135" s="851">
        <f>SUM(F135:H135)</f>
        <v>19309.755814762746</v>
      </c>
    </row>
    <row r="136" spans="4:9">
      <c r="D136" s="846">
        <v>2018</v>
      </c>
      <c r="E136" s="844">
        <v>2016</v>
      </c>
      <c r="F136" s="850">
        <f>'5.  2015-2020 LRAM'!Y753</f>
        <v>3943.0275999999999</v>
      </c>
      <c r="G136" s="850">
        <f>'5.  2015-2020 LRAM'!Z753</f>
        <v>5160.9952766636461</v>
      </c>
      <c r="H136" s="850">
        <f>'5.  2015-2020 LRAM'!AA753</f>
        <v>4567.4736581368934</v>
      </c>
      <c r="I136" s="850">
        <f t="shared" ref="I136:I138" si="18">SUM(F136:H136)</f>
        <v>13671.496534800539</v>
      </c>
    </row>
    <row r="137" spans="4:9">
      <c r="D137" s="846"/>
      <c r="E137" s="844">
        <v>2017</v>
      </c>
      <c r="F137" s="850">
        <f>'5.  2015-2020 LRAM'!Y754</f>
        <v>5268.3252688000002</v>
      </c>
      <c r="G137" s="850">
        <f>'5.  2015-2020 LRAM'!Z754</f>
        <v>4980.4450974983947</v>
      </c>
      <c r="H137" s="850">
        <f>'5.  2015-2020 LRAM'!AA754</f>
        <v>1651.3786725628504</v>
      </c>
      <c r="I137" s="850">
        <f t="shared" si="18"/>
        <v>11900.149038861246</v>
      </c>
    </row>
    <row r="138" spans="4:9">
      <c r="D138" s="846"/>
      <c r="E138" s="844">
        <v>2018</v>
      </c>
      <c r="F138" s="850">
        <f>'5.  2015-2020 LRAM'!Y755</f>
        <v>1450.1815999999999</v>
      </c>
      <c r="G138" s="850">
        <f>'5.  2015-2020 LRAM'!Z755</f>
        <v>4082.5236295417794</v>
      </c>
      <c r="H138" s="850">
        <f>'5.  2015-2020 LRAM'!AA755</f>
        <v>1404.3424267908431</v>
      </c>
      <c r="I138" s="850">
        <f t="shared" si="18"/>
        <v>6937.0476563326229</v>
      </c>
    </row>
    <row r="139" spans="4:9" ht="15">
      <c r="D139" s="846" t="s">
        <v>323</v>
      </c>
      <c r="E139" s="846"/>
      <c r="F139" s="850">
        <f>D76</f>
        <v>-3816.0239999999999</v>
      </c>
      <c r="G139" s="850">
        <f t="shared" ref="G139:H139" si="19">E76</f>
        <v>-7183.1039999999994</v>
      </c>
      <c r="H139" s="850">
        <f t="shared" si="19"/>
        <v>-3043.3746000000001</v>
      </c>
      <c r="I139" s="850">
        <f>SUM(F139:H139)</f>
        <v>-14042.5026</v>
      </c>
    </row>
    <row r="140" spans="4:9" ht="15">
      <c r="D140" s="848" t="s">
        <v>818</v>
      </c>
      <c r="E140" s="849"/>
      <c r="F140" s="851">
        <f>SUM(F136:F139)</f>
        <v>6845.510468800001</v>
      </c>
      <c r="G140" s="851">
        <f t="shared" ref="G140:H140" si="20">SUM(G136:G139)</f>
        <v>7040.8600037038213</v>
      </c>
      <c r="H140" s="851">
        <f t="shared" si="20"/>
        <v>4579.820157490587</v>
      </c>
      <c r="I140" s="851">
        <f>SUM(I136:I139)</f>
        <v>18466.190629994409</v>
      </c>
    </row>
    <row r="141" spans="4:9">
      <c r="D141" s="846">
        <v>2019</v>
      </c>
      <c r="E141" s="844">
        <v>2016</v>
      </c>
      <c r="F141" s="850">
        <f>'5.  2015-2020 LRAM'!Y936</f>
        <v>0</v>
      </c>
      <c r="G141" s="850">
        <f>'5.  2015-2020 LRAM'!Z936</f>
        <v>5197.7413278615159</v>
      </c>
      <c r="H141" s="850">
        <f>'5.  2015-2020 LRAM'!AA936</f>
        <v>4629.1292140528749</v>
      </c>
      <c r="I141" s="850">
        <f>SUM(F141:H141)</f>
        <v>9826.8705419143917</v>
      </c>
    </row>
    <row r="142" spans="4:9">
      <c r="D142" s="846"/>
      <c r="E142" s="844">
        <v>2017</v>
      </c>
      <c r="F142" s="850">
        <f>'5.  2015-2020 LRAM'!Y937</f>
        <v>0</v>
      </c>
      <c r="G142" s="850">
        <f>'5.  2015-2020 LRAM'!Z937</f>
        <v>5044.0513162814041</v>
      </c>
      <c r="H142" s="850">
        <f>'5.  2015-2020 LRAM'!AA937</f>
        <v>1671.8465054054673</v>
      </c>
      <c r="I142" s="850">
        <f t="shared" ref="I142:I144" si="21">SUM(F142:H142)</f>
        <v>6715.8978216868709</v>
      </c>
    </row>
    <row r="143" spans="4:9">
      <c r="D143" s="846"/>
      <c r="E143" s="844">
        <v>2018</v>
      </c>
      <c r="F143" s="850">
        <f>'5.  2015-2020 LRAM'!Y938</f>
        <v>0</v>
      </c>
      <c r="G143" s="850">
        <f>'5.  2015-2020 LRAM'!Z938</f>
        <v>3915.3583372533694</v>
      </c>
      <c r="H143" s="850">
        <f>'5.  2015-2020 LRAM'!AA938</f>
        <v>1432.6394056452652</v>
      </c>
      <c r="I143" s="850">
        <f t="shared" si="21"/>
        <v>5347.9977428986349</v>
      </c>
    </row>
    <row r="144" spans="4:9">
      <c r="D144" s="846"/>
      <c r="E144" s="844">
        <v>2019</v>
      </c>
      <c r="F144" s="850">
        <f>'5.  2015-2020 LRAM'!Y939</f>
        <v>0</v>
      </c>
      <c r="G144" s="850">
        <f>'5.  2015-2020 LRAM'!Z939</f>
        <v>2284.971</v>
      </c>
      <c r="H144" s="850">
        <f>'5.  2015-2020 LRAM'!AA939</f>
        <v>187.18832042065378</v>
      </c>
      <c r="I144" s="850">
        <f t="shared" si="21"/>
        <v>2472.1593204206538</v>
      </c>
    </row>
    <row r="145" spans="4:9" ht="15">
      <c r="D145" s="846" t="s">
        <v>344</v>
      </c>
      <c r="E145" s="846"/>
      <c r="F145" s="850">
        <f>D79</f>
        <v>0</v>
      </c>
      <c r="G145" s="850">
        <f t="shared" ref="G145:H145" si="22">E79</f>
        <v>-7295.34</v>
      </c>
      <c r="H145" s="850">
        <f t="shared" si="22"/>
        <v>-3084.4566</v>
      </c>
      <c r="I145" s="850">
        <f>SUM(F145:H145)</f>
        <v>-10379.7966</v>
      </c>
    </row>
    <row r="146" spans="4:9" ht="15">
      <c r="D146" s="848" t="s">
        <v>817</v>
      </c>
      <c r="E146" s="849"/>
      <c r="F146" s="851">
        <f t="shared" ref="F146:H146" si="23">SUM(F141:F145)</f>
        <v>0</v>
      </c>
      <c r="G146" s="851">
        <f t="shared" si="23"/>
        <v>9146.7819813962888</v>
      </c>
      <c r="H146" s="851">
        <f t="shared" si="23"/>
        <v>4836.3468455242619</v>
      </c>
      <c r="I146" s="851">
        <f>SUM(F146:H146)</f>
        <v>13983.128826920551</v>
      </c>
    </row>
    <row r="147" spans="4:9">
      <c r="D147" s="852">
        <v>2020</v>
      </c>
      <c r="E147" s="844">
        <f>E141</f>
        <v>2016</v>
      </c>
      <c r="F147" s="850">
        <f>'5.  2015-2020 LRAM'!Y1119</f>
        <v>0</v>
      </c>
      <c r="G147" s="850">
        <f>'5.  2015-2020 LRAM'!Z1119</f>
        <v>4920.251862792009</v>
      </c>
      <c r="H147" s="850">
        <f>'5.  2015-2020 LRAM'!AA1119</f>
        <v>4714.6950953118849</v>
      </c>
      <c r="I147" s="850">
        <f t="shared" ref="I147:I152" si="24">SUM(F147:H147)</f>
        <v>9634.9469581038938</v>
      </c>
    </row>
    <row r="148" spans="4:9">
      <c r="D148" s="853"/>
      <c r="E148" s="844">
        <f>E142</f>
        <v>2017</v>
      </c>
      <c r="F148" s="850">
        <f>'5.  2015-2020 LRAM'!Y1120</f>
        <v>0</v>
      </c>
      <c r="G148" s="850">
        <f>'5.  2015-2020 LRAM'!Z1120</f>
        <v>5068.7150355897411</v>
      </c>
      <c r="H148" s="850">
        <f>'5.  2015-2020 LRAM'!AA1120</f>
        <v>1702.7492979070337</v>
      </c>
      <c r="I148" s="850">
        <f t="shared" si="24"/>
        <v>6771.464333496775</v>
      </c>
    </row>
    <row r="149" spans="4:9">
      <c r="D149" s="853"/>
      <c r="E149" s="844">
        <f>E143</f>
        <v>2018</v>
      </c>
      <c r="F149" s="850">
        <f>'5.  2015-2020 LRAM'!Y1121</f>
        <v>0</v>
      </c>
      <c r="G149" s="850">
        <f>'5.  2015-2020 LRAM'!Z1121</f>
        <v>3522.562699682147</v>
      </c>
      <c r="H149" s="850">
        <f>'5.  2015-2020 LRAM'!AA1121</f>
        <v>1442.2914884897214</v>
      </c>
      <c r="I149" s="850">
        <f t="shared" si="24"/>
        <v>4964.8541881718684</v>
      </c>
    </row>
    <row r="150" spans="4:9">
      <c r="D150" s="853"/>
      <c r="E150" s="844">
        <f>E144</f>
        <v>2019</v>
      </c>
      <c r="F150" s="850">
        <f>'5.  2015-2020 LRAM'!Y1122</f>
        <v>0</v>
      </c>
      <c r="G150" s="850">
        <f>'5.  2015-2020 LRAM'!Z1122</f>
        <v>2122.7728000000002</v>
      </c>
      <c r="H150" s="850">
        <f>'5.  2015-2020 LRAM'!AA1122</f>
        <v>191.89942764992659</v>
      </c>
      <c r="I150" s="850">
        <f t="shared" si="24"/>
        <v>2314.6722276499268</v>
      </c>
    </row>
    <row r="151" spans="4:9">
      <c r="D151" s="854"/>
      <c r="E151" s="844">
        <v>2020</v>
      </c>
      <c r="F151" s="850">
        <f>'5.  2015-2020 LRAM'!Y1123</f>
        <v>0</v>
      </c>
      <c r="G151" s="850">
        <f>'5.  2015-2020 LRAM'!Z1123</f>
        <v>0</v>
      </c>
      <c r="H151" s="850">
        <f>'5.  2015-2020 LRAM'!AA1123</f>
        <v>0</v>
      </c>
      <c r="I151" s="850">
        <f t="shared" si="24"/>
        <v>0</v>
      </c>
    </row>
    <row r="152" spans="4:9" ht="15">
      <c r="D152" s="846" t="s">
        <v>351</v>
      </c>
      <c r="E152" s="846"/>
      <c r="F152" s="850">
        <f>D82</f>
        <v>0</v>
      </c>
      <c r="G152" s="850">
        <f t="shared" ref="G152:H152" si="25">E82</f>
        <v>-7444.9880000000003</v>
      </c>
      <c r="H152" s="850">
        <f t="shared" si="25"/>
        <v>-3141.4704000000002</v>
      </c>
      <c r="I152" s="850">
        <f t="shared" si="24"/>
        <v>-10586.4584</v>
      </c>
    </row>
    <row r="153" spans="4:9" ht="15">
      <c r="D153" s="848" t="s">
        <v>821</v>
      </c>
      <c r="E153" s="849"/>
      <c r="F153" s="851">
        <f>SUM(F147:F152)</f>
        <v>0</v>
      </c>
      <c r="G153" s="851">
        <f t="shared" ref="G153:I153" si="26">SUM(G147:G152)</f>
        <v>8189.314398063897</v>
      </c>
      <c r="H153" s="851">
        <f t="shared" si="26"/>
        <v>4910.1649093585675</v>
      </c>
      <c r="I153" s="851">
        <f t="shared" si="26"/>
        <v>13099.479307422469</v>
      </c>
    </row>
    <row r="154" spans="4:9" ht="15">
      <c r="D154" s="848" t="s">
        <v>822</v>
      </c>
      <c r="E154" s="849"/>
      <c r="F154" s="851">
        <f>D84</f>
        <v>1915.8059926639512</v>
      </c>
      <c r="G154" s="851">
        <f t="shared" ref="G154:H154" si="27">E84</f>
        <v>2510.8442245402102</v>
      </c>
      <c r="H154" s="851">
        <f t="shared" si="27"/>
        <v>1391.1274922071991</v>
      </c>
      <c r="I154" s="851">
        <f>SUM(F154:H154)</f>
        <v>5817.7777094113608</v>
      </c>
    </row>
    <row r="155" spans="4:9" ht="15.75" customHeight="1">
      <c r="D155" s="856" t="s">
        <v>26</v>
      </c>
      <c r="E155" s="856"/>
      <c r="F155" s="851">
        <f>F146+F140+F135+F131+F128+F153+F154</f>
        <v>29806.645226927994</v>
      </c>
      <c r="G155" s="851">
        <f t="shared" ref="G155:I155" si="28">G146+G140+G135+G131+G128+G153+G154</f>
        <v>47999.315802335957</v>
      </c>
      <c r="H155" s="851">
        <f t="shared" si="28"/>
        <v>27694.734642065025</v>
      </c>
      <c r="I155" s="851">
        <f t="shared" si="28"/>
        <v>105500.69567132897</v>
      </c>
    </row>
  </sheetData>
  <mergeCells count="40">
    <mergeCell ref="H119:J119"/>
    <mergeCell ref="D147:D151"/>
    <mergeCell ref="D152:E152"/>
    <mergeCell ref="D153:E153"/>
    <mergeCell ref="D154:E154"/>
    <mergeCell ref="D131:E131"/>
    <mergeCell ref="D135:E135"/>
    <mergeCell ref="D140:E140"/>
    <mergeCell ref="D139:E139"/>
    <mergeCell ref="D145:E145"/>
    <mergeCell ref="D136:D138"/>
    <mergeCell ref="D141:D144"/>
    <mergeCell ref="D155:E155"/>
    <mergeCell ref="D146:E146"/>
    <mergeCell ref="D122:D126"/>
    <mergeCell ref="D127:E127"/>
    <mergeCell ref="D128:E128"/>
    <mergeCell ref="D130:E130"/>
    <mergeCell ref="D134:E134"/>
    <mergeCell ref="D132:D133"/>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phoneticPr fontId="246" type="noConversion"/>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6" zoomScale="80" zoomScaleNormal="80" workbookViewId="0">
      <selection activeCell="F18" sqref="F18"/>
    </sheetView>
  </sheetViews>
  <sheetFormatPr defaultColWidth="9" defaultRowHeight="15"/>
  <cols>
    <col min="1" max="1" width="5.42578125" style="12" customWidth="1"/>
    <col min="2" max="2" width="27" style="12" customWidth="1"/>
    <col min="3" max="3" width="24.28515625" style="12" customWidth="1"/>
    <col min="4" max="4" width="23.42578125" style="12" customWidth="1"/>
    <col min="5" max="5" width="28.5703125" style="12" customWidth="1"/>
    <col min="6" max="6" width="44" style="12" customWidth="1"/>
    <col min="7" max="7" width="72.5703125" style="12" customWidth="1"/>
    <col min="8" max="16384" width="9" style="12"/>
  </cols>
  <sheetData>
    <row r="13" spans="2:3" ht="15.75" thickBot="1"/>
    <row r="14" spans="2:3" ht="26.25" customHeight="1" thickBot="1">
      <c r="B14" s="537" t="s">
        <v>171</v>
      </c>
      <c r="C14" s="126" t="s">
        <v>175</v>
      </c>
    </row>
    <row r="15" spans="2:3" ht="26.25" customHeight="1" thickBot="1">
      <c r="C15" s="128" t="s">
        <v>406</v>
      </c>
    </row>
    <row r="16" spans="2:3" ht="27" customHeight="1" thickBot="1">
      <c r="C16" s="569" t="s">
        <v>550</v>
      </c>
    </row>
    <row r="19" spans="2:8" ht="15.75">
      <c r="B19" s="537" t="s">
        <v>609</v>
      </c>
    </row>
    <row r="20" spans="2:8" ht="13.5" customHeight="1"/>
    <row r="21" spans="2:8" ht="41.1" customHeight="1">
      <c r="B21" s="801" t="s">
        <v>672</v>
      </c>
      <c r="C21" s="801"/>
      <c r="D21" s="801"/>
      <c r="E21" s="801"/>
      <c r="F21" s="801"/>
      <c r="G21" s="801"/>
      <c r="H21" s="801"/>
    </row>
    <row r="23" spans="2:8" s="609" customFormat="1" ht="15.75">
      <c r="B23" s="619" t="s">
        <v>545</v>
      </c>
      <c r="C23" s="619" t="s">
        <v>560</v>
      </c>
      <c r="D23" s="619" t="s">
        <v>544</v>
      </c>
      <c r="E23" s="810" t="s">
        <v>34</v>
      </c>
      <c r="F23" s="811"/>
      <c r="G23" s="810" t="s">
        <v>543</v>
      </c>
      <c r="H23" s="811"/>
    </row>
    <row r="24" spans="2:8">
      <c r="B24" s="608">
        <v>1</v>
      </c>
      <c r="C24" s="644"/>
      <c r="D24" s="607"/>
      <c r="E24" s="806"/>
      <c r="F24" s="807"/>
      <c r="G24" s="808"/>
      <c r="H24" s="809"/>
    </row>
    <row r="25" spans="2:8">
      <c r="B25" s="608">
        <v>2</v>
      </c>
      <c r="C25" s="644"/>
      <c r="D25" s="607"/>
      <c r="E25" s="806"/>
      <c r="F25" s="807"/>
      <c r="G25" s="808"/>
      <c r="H25" s="809"/>
    </row>
    <row r="26" spans="2:8">
      <c r="B26" s="608">
        <v>3</v>
      </c>
      <c r="C26" s="644"/>
      <c r="D26" s="607"/>
      <c r="E26" s="806"/>
      <c r="F26" s="807"/>
      <c r="G26" s="808"/>
      <c r="H26" s="809"/>
    </row>
    <row r="27" spans="2:8">
      <c r="B27" s="608">
        <v>4</v>
      </c>
      <c r="C27" s="644"/>
      <c r="D27" s="607"/>
      <c r="E27" s="806"/>
      <c r="F27" s="807"/>
      <c r="G27" s="808"/>
      <c r="H27" s="809"/>
    </row>
    <row r="28" spans="2:8">
      <c r="B28" s="608">
        <v>5</v>
      </c>
      <c r="C28" s="644"/>
      <c r="D28" s="607"/>
      <c r="E28" s="806"/>
      <c r="F28" s="807"/>
      <c r="G28" s="808"/>
      <c r="H28" s="809"/>
    </row>
    <row r="29" spans="2:8">
      <c r="B29" s="608">
        <v>6</v>
      </c>
      <c r="C29" s="644"/>
      <c r="D29" s="607"/>
      <c r="E29" s="806"/>
      <c r="F29" s="807"/>
      <c r="G29" s="808"/>
      <c r="H29" s="809"/>
    </row>
    <row r="30" spans="2:8">
      <c r="B30" s="608">
        <v>7</v>
      </c>
      <c r="C30" s="644"/>
      <c r="D30" s="607"/>
      <c r="E30" s="806"/>
      <c r="F30" s="807"/>
      <c r="G30" s="808"/>
      <c r="H30" s="809"/>
    </row>
    <row r="31" spans="2:8">
      <c r="B31" s="608">
        <v>8</v>
      </c>
      <c r="C31" s="644"/>
      <c r="D31" s="607"/>
      <c r="E31" s="806"/>
      <c r="F31" s="807"/>
      <c r="G31" s="808"/>
      <c r="H31" s="809"/>
    </row>
    <row r="32" spans="2:8">
      <c r="B32" s="608">
        <v>9</v>
      </c>
      <c r="C32" s="644"/>
      <c r="D32" s="607"/>
      <c r="E32" s="806"/>
      <c r="F32" s="807"/>
      <c r="G32" s="808"/>
      <c r="H32" s="809"/>
    </row>
    <row r="33" spans="2:8">
      <c r="B33" s="608">
        <v>10</v>
      </c>
      <c r="C33" s="644"/>
      <c r="D33" s="607"/>
      <c r="E33" s="806"/>
      <c r="F33" s="807"/>
      <c r="G33" s="808"/>
      <c r="H33" s="809"/>
    </row>
    <row r="34" spans="2:8">
      <c r="B34" s="608" t="s">
        <v>479</v>
      </c>
      <c r="C34" s="644"/>
      <c r="D34" s="607"/>
      <c r="E34" s="806"/>
      <c r="F34" s="807"/>
      <c r="G34" s="808"/>
      <c r="H34" s="809"/>
    </row>
    <row r="36" spans="2:8" ht="30.75" customHeight="1">
      <c r="B36" s="537" t="s">
        <v>605</v>
      </c>
    </row>
    <row r="37" spans="2:8" ht="23.25" customHeight="1">
      <c r="B37" s="568" t="s">
        <v>610</v>
      </c>
      <c r="C37" s="605"/>
      <c r="D37" s="605"/>
      <c r="E37" s="605"/>
      <c r="F37" s="605"/>
      <c r="G37" s="605"/>
      <c r="H37" s="605"/>
    </row>
    <row r="39" spans="2:8" s="90" customFormat="1" ht="15.75">
      <c r="B39" s="619" t="s">
        <v>545</v>
      </c>
      <c r="C39" s="619" t="s">
        <v>560</v>
      </c>
      <c r="D39" s="619" t="s">
        <v>544</v>
      </c>
      <c r="E39" s="810" t="s">
        <v>34</v>
      </c>
      <c r="F39" s="811"/>
      <c r="G39" s="810" t="s">
        <v>543</v>
      </c>
      <c r="H39" s="811"/>
    </row>
    <row r="40" spans="2:8">
      <c r="B40" s="608">
        <v>1</v>
      </c>
      <c r="C40" s="644"/>
      <c r="D40" s="607"/>
      <c r="E40" s="806"/>
      <c r="F40" s="807"/>
      <c r="G40" s="808"/>
      <c r="H40" s="809"/>
    </row>
    <row r="41" spans="2:8">
      <c r="B41" s="608">
        <v>2</v>
      </c>
      <c r="C41" s="644"/>
      <c r="D41" s="607"/>
      <c r="E41" s="806"/>
      <c r="F41" s="807"/>
      <c r="G41" s="808"/>
      <c r="H41" s="809"/>
    </row>
    <row r="42" spans="2:8">
      <c r="B42" s="608">
        <v>3</v>
      </c>
      <c r="C42" s="644"/>
      <c r="D42" s="607"/>
      <c r="E42" s="806"/>
      <c r="F42" s="807"/>
      <c r="G42" s="808"/>
      <c r="H42" s="809"/>
    </row>
    <row r="43" spans="2:8">
      <c r="B43" s="608">
        <v>4</v>
      </c>
      <c r="C43" s="644"/>
      <c r="D43" s="607"/>
      <c r="E43" s="806"/>
      <c r="F43" s="807"/>
      <c r="G43" s="808"/>
      <c r="H43" s="809"/>
    </row>
    <row r="44" spans="2:8">
      <c r="B44" s="608">
        <v>5</v>
      </c>
      <c r="C44" s="644"/>
      <c r="D44" s="607"/>
      <c r="E44" s="806"/>
      <c r="F44" s="807"/>
      <c r="G44" s="808"/>
      <c r="H44" s="809"/>
    </row>
    <row r="45" spans="2:8">
      <c r="B45" s="608">
        <v>6</v>
      </c>
      <c r="C45" s="644"/>
      <c r="D45" s="607"/>
      <c r="E45" s="806"/>
      <c r="F45" s="807"/>
      <c r="G45" s="808"/>
      <c r="H45" s="809"/>
    </row>
    <row r="46" spans="2:8">
      <c r="B46" s="608">
        <v>7</v>
      </c>
      <c r="C46" s="644"/>
      <c r="D46" s="607"/>
      <c r="E46" s="806"/>
      <c r="F46" s="807"/>
      <c r="G46" s="808"/>
      <c r="H46" s="809"/>
    </row>
    <row r="47" spans="2:8">
      <c r="B47" s="608">
        <v>8</v>
      </c>
      <c r="C47" s="644"/>
      <c r="D47" s="607"/>
      <c r="E47" s="806"/>
      <c r="F47" s="807"/>
      <c r="G47" s="808"/>
      <c r="H47" s="809"/>
    </row>
    <row r="48" spans="2:8">
      <c r="B48" s="608">
        <v>9</v>
      </c>
      <c r="C48" s="644"/>
      <c r="D48" s="607"/>
      <c r="E48" s="806"/>
      <c r="F48" s="807"/>
      <c r="G48" s="808"/>
      <c r="H48" s="809"/>
    </row>
    <row r="49" spans="2:8">
      <c r="B49" s="608">
        <v>10</v>
      </c>
      <c r="C49" s="644"/>
      <c r="D49" s="607"/>
      <c r="E49" s="806"/>
      <c r="F49" s="807"/>
      <c r="G49" s="808"/>
      <c r="H49" s="809"/>
    </row>
    <row r="50" spans="2:8">
      <c r="B50" s="608" t="s">
        <v>479</v>
      </c>
      <c r="C50" s="644"/>
      <c r="D50" s="607"/>
      <c r="E50" s="806"/>
      <c r="F50" s="807"/>
      <c r="G50" s="808"/>
      <c r="H50" s="809"/>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96"/>
  <sheetViews>
    <sheetView topLeftCell="A25" zoomScale="90" zoomScaleNormal="90" workbookViewId="0">
      <selection activeCell="F43" sqref="F43"/>
    </sheetView>
  </sheetViews>
  <sheetFormatPr defaultColWidth="9"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 style="12" customWidth="1"/>
    <col min="9" max="13" width="22" style="12" customWidth="1"/>
    <col min="14" max="14" width="26" style="12" customWidth="1"/>
    <col min="15" max="16" width="22" style="12" customWidth="1"/>
    <col min="17" max="17" width="16.28515625" style="12" customWidth="1"/>
    <col min="18" max="18" width="13.5703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550</v>
      </c>
      <c r="P7" s="105"/>
      <c r="Q7" s="105"/>
    </row>
    <row r="8" spans="2:17" s="104" customFormat="1" ht="30" customHeight="1">
      <c r="D8" s="574"/>
      <c r="P8" s="105"/>
      <c r="Q8" s="105"/>
    </row>
    <row r="9" spans="2:17" s="2" customFormat="1" ht="24.75" customHeight="1">
      <c r="B9" s="118" t="s">
        <v>411</v>
      </c>
      <c r="C9" s="17"/>
      <c r="D9" s="455">
        <v>2016</v>
      </c>
    </row>
    <row r="10" spans="2:17" s="17" customFormat="1" ht="16.5" customHeight="1"/>
    <row r="11" spans="2:17" s="17" customFormat="1" ht="36.75" customHeight="1">
      <c r="B11" s="812" t="s">
        <v>750</v>
      </c>
      <c r="C11" s="812"/>
      <c r="D11" s="812"/>
      <c r="E11" s="812"/>
      <c r="F11" s="812"/>
      <c r="G11" s="812"/>
      <c r="H11" s="812"/>
      <c r="I11" s="812"/>
      <c r="J11" s="812"/>
      <c r="K11" s="812"/>
      <c r="L11" s="812"/>
      <c r="M11" s="812"/>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 50 - 4,999 kW</v>
      </c>
      <c r="G13" s="243" t="str">
        <f>'1.  LRAMVA Summary'!G52</f>
        <v>Street Light</v>
      </c>
      <c r="H13" s="243" t="str">
        <f>'1.  LRAMVA Summary'!H52</f>
        <v>USL</v>
      </c>
      <c r="I13" s="243" t="str">
        <f>'1.  LRAMVA Summary'!I52</f>
        <v>Embedded Distributor</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kWh</v>
      </c>
      <c r="I14" s="579" t="str">
        <f>'1.  LRAMVA Summary'!I53</f>
        <v>kW</v>
      </c>
      <c r="J14" s="579">
        <f>'1.  LRAMVA Summary'!J53</f>
        <v>0</v>
      </c>
      <c r="K14" s="579">
        <f>'1.  LRAMVA Summary'!K53</f>
        <v>0</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1870600</v>
      </c>
      <c r="D15" s="451">
        <v>1122360</v>
      </c>
      <c r="E15" s="451">
        <v>374120</v>
      </c>
      <c r="F15" s="451">
        <v>374120</v>
      </c>
      <c r="G15" s="451"/>
      <c r="H15" s="451"/>
      <c r="I15" s="451"/>
      <c r="J15" s="451"/>
      <c r="K15" s="451"/>
      <c r="L15" s="451"/>
      <c r="M15" s="451"/>
      <c r="N15" s="451"/>
      <c r="O15" s="451"/>
      <c r="P15" s="452"/>
      <c r="Q15" s="452"/>
    </row>
    <row r="16" spans="2:17" s="456" customFormat="1" ht="15.75" customHeight="1">
      <c r="B16" s="461" t="s">
        <v>28</v>
      </c>
      <c r="C16" s="626">
        <f>SUM(D16:Q16)</f>
        <v>1002</v>
      </c>
      <c r="D16" s="450"/>
      <c r="E16" s="450"/>
      <c r="F16" s="451">
        <v>1002</v>
      </c>
      <c r="G16" s="450"/>
      <c r="H16" s="450"/>
      <c r="I16" s="450"/>
      <c r="J16" s="450"/>
      <c r="K16" s="452"/>
      <c r="L16" s="452"/>
      <c r="M16" s="452"/>
      <c r="N16" s="452"/>
      <c r="O16" s="452"/>
      <c r="P16" s="452"/>
      <c r="Q16" s="452"/>
    </row>
    <row r="17" spans="2:17" s="17" customFormat="1" ht="15.75" customHeight="1"/>
    <row r="18" spans="2:17" s="25" customFormat="1" ht="15.75" customHeight="1">
      <c r="B18" s="191" t="s">
        <v>450</v>
      </c>
      <c r="C18" s="192"/>
      <c r="D18" s="192">
        <f t="shared" ref="D18:E18" si="0">IF(D14="kw",HLOOKUP(D14,D14:D16,3,FALSE),HLOOKUP(D14,D14:D16,2,FALSE))</f>
        <v>1122360</v>
      </c>
      <c r="E18" s="192">
        <f t="shared" si="0"/>
        <v>374120</v>
      </c>
      <c r="F18" s="192">
        <f>IF(F14="kw",HLOOKUP(F14,F14:F16,3,FALSE),HLOOKUP(F14,F14:F16,2,FALSE))</f>
        <v>1002</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666</v>
      </c>
      <c r="C20" s="453" t="s">
        <v>788</v>
      </c>
      <c r="D20" s="454"/>
    </row>
    <row r="21" spans="2:17" s="438" customFormat="1" ht="21" customHeight="1">
      <c r="B21" s="460" t="s">
        <v>366</v>
      </c>
      <c r="C21" s="453" t="s">
        <v>789</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v>2012</v>
      </c>
    </row>
    <row r="25" spans="2:17" s="2" customFormat="1" ht="15.75" customHeight="1">
      <c r="D25" s="20"/>
    </row>
    <row r="26" spans="2:17" s="2" customFormat="1" ht="42" customHeight="1">
      <c r="B26" s="812" t="s">
        <v>750</v>
      </c>
      <c r="C26" s="812"/>
      <c r="D26" s="812"/>
      <c r="E26" s="812"/>
      <c r="F26" s="812"/>
      <c r="G26" s="812"/>
      <c r="H26" s="812"/>
      <c r="I26" s="812"/>
      <c r="J26" s="812"/>
      <c r="K26" s="812"/>
      <c r="L26" s="812"/>
      <c r="M26" s="812"/>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 50 - 4,999 kW</v>
      </c>
      <c r="G28" s="243" t="str">
        <f>'1.  LRAMVA Summary'!G52</f>
        <v>Street Light</v>
      </c>
      <c r="H28" s="243" t="str">
        <f>'1.  LRAMVA Summary'!H52</f>
        <v>USL</v>
      </c>
      <c r="I28" s="243" t="str">
        <f>'1.  LRAMVA Summary'!I52</f>
        <v>Embedded Distributor</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kWh</v>
      </c>
      <c r="I29" s="579" t="str">
        <f>'1.  LRAMVA Summary'!I53</f>
        <v>kW</v>
      </c>
      <c r="J29" s="579">
        <f>'1.  LRAMVA Summary'!J53</f>
        <v>0</v>
      </c>
      <c r="K29" s="579">
        <f>'1.  LRAMVA Summary'!K53</f>
        <v>0</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1483912</v>
      </c>
      <c r="D30" s="462">
        <f>872686</f>
        <v>872686</v>
      </c>
      <c r="E30" s="462">
        <f>172591</f>
        <v>172591</v>
      </c>
      <c r="F30" s="462">
        <f>438635</f>
        <v>438635</v>
      </c>
      <c r="G30" s="462"/>
      <c r="H30" s="462"/>
      <c r="I30" s="462"/>
      <c r="J30" s="462"/>
      <c r="K30" s="462"/>
      <c r="L30" s="462"/>
      <c r="M30" s="462"/>
      <c r="N30" s="462"/>
      <c r="O30" s="462"/>
      <c r="P30" s="462"/>
      <c r="Q30" s="452"/>
    </row>
    <row r="31" spans="2:17" s="463" customFormat="1" ht="15" customHeight="1">
      <c r="B31" s="461" t="s">
        <v>28</v>
      </c>
      <c r="C31" s="626">
        <f>SUM(D31:Q31)</f>
        <v>1202</v>
      </c>
      <c r="D31" s="450"/>
      <c r="E31" s="450"/>
      <c r="F31" s="451">
        <f>1202</f>
        <v>1202</v>
      </c>
      <c r="G31" s="450"/>
      <c r="H31" s="450"/>
      <c r="I31" s="450"/>
      <c r="J31" s="450"/>
      <c r="K31" s="452"/>
      <c r="L31" s="452"/>
      <c r="M31" s="452"/>
      <c r="N31" s="452"/>
      <c r="O31" s="452"/>
      <c r="P31" s="452"/>
      <c r="Q31" s="452"/>
    </row>
    <row r="32" spans="2:17" s="17" customFormat="1" ht="15.75" customHeight="1"/>
    <row r="33" spans="2:32" s="25" customFormat="1" ht="15.75" customHeight="1">
      <c r="B33" s="191" t="s">
        <v>450</v>
      </c>
      <c r="C33" s="192"/>
      <c r="D33" s="764">
        <f>IF(D29="kw",HLOOKUP(D29,D29:D31,3,FALSE),HLOOKUP(D29,D29:D31,2,FALSE))</f>
        <v>872686</v>
      </c>
      <c r="E33" s="764">
        <f>IF(E29="kw",HLOOKUP(E29,E29:E31,3,FALSE),HLOOKUP(E29,E29:E31,2,FALSE))</f>
        <v>172591</v>
      </c>
      <c r="F33" s="764">
        <f>IF(F29="kw",HLOOKUP(F29,F29:F31,3,FALSE),HLOOKUP(F29,F29:F31,2,FALSE))</f>
        <v>1202</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666</v>
      </c>
      <c r="C35" s="453" t="s">
        <v>790</v>
      </c>
      <c r="D35" s="454"/>
      <c r="E35" s="93"/>
      <c r="F35" s="93"/>
      <c r="G35" s="93"/>
      <c r="H35" s="93"/>
      <c r="I35" s="93"/>
      <c r="J35" s="93"/>
      <c r="K35" s="93"/>
      <c r="L35" s="93"/>
      <c r="M35" s="93"/>
      <c r="N35" s="93"/>
      <c r="O35" s="93"/>
      <c r="P35" s="93"/>
      <c r="Q35" s="93"/>
    </row>
    <row r="36" spans="2:32" s="438" customFormat="1" ht="21" customHeight="1">
      <c r="B36" s="460" t="s">
        <v>366</v>
      </c>
      <c r="C36" s="453" t="s">
        <v>791</v>
      </c>
      <c r="D36" s="454"/>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452</v>
      </c>
      <c r="C39" s="35"/>
      <c r="D39" s="34"/>
      <c r="E39" s="39"/>
      <c r="F39" s="40"/>
    </row>
    <row r="40" spans="2:32" s="70" customFormat="1" ht="39" customHeight="1">
      <c r="B40" s="812" t="s">
        <v>603</v>
      </c>
      <c r="C40" s="812"/>
      <c r="D40" s="812"/>
      <c r="E40" s="812"/>
      <c r="F40" s="812"/>
      <c r="G40" s="812"/>
      <c r="H40" s="812"/>
      <c r="I40" s="812"/>
      <c r="J40" s="812"/>
      <c r="K40" s="812"/>
      <c r="L40" s="812"/>
      <c r="M40" s="812"/>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600</v>
      </c>
      <c r="D42" s="243" t="str">
        <f>'1.  LRAMVA Summary'!D52</f>
        <v>Residential</v>
      </c>
      <c r="E42" s="243" t="str">
        <f>'1.  LRAMVA Summary'!E52</f>
        <v>GS&lt;50 kW</v>
      </c>
      <c r="F42" s="243" t="str">
        <f>'1.  LRAMVA Summary'!F52</f>
        <v>GS 50 - 4,999 kW</v>
      </c>
      <c r="G42" s="243" t="str">
        <f>'1.  LRAMVA Summary'!G52</f>
        <v>Street Light</v>
      </c>
      <c r="H42" s="243" t="str">
        <f>'1.  LRAMVA Summary'!H52</f>
        <v>USL</v>
      </c>
      <c r="I42" s="243" t="str">
        <f>'1.  LRAMVA Summary'!I52</f>
        <v>Embedded Distributor</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kWh</v>
      </c>
      <c r="I43" s="583" t="str">
        <f>'1.  LRAMVA Summary'!I53</f>
        <v>kW</v>
      </c>
      <c r="J43" s="583">
        <f>'1.  LRAMVA Summary'!J53</f>
        <v>0</v>
      </c>
      <c r="K43" s="583">
        <f>'1.  LRAMVA Summary'!K53</f>
        <v>0</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75">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4"/>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34"/>
      <c r="D47" s="190">
        <f t="shared" ref="D47:Q47" si="6">IF(ISBLANK($C$47),0,IF($C$47=$D$9,HLOOKUP(D43,D14:D18,5,FALSE),HLOOKUP(D43,D29:D33,5,FALSE)))</f>
        <v>0</v>
      </c>
      <c r="E47" s="190">
        <f t="shared" si="6"/>
        <v>0</v>
      </c>
      <c r="F47" s="190">
        <f t="shared" si="6"/>
        <v>0</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34">
        <v>2012</v>
      </c>
      <c r="D48" s="190">
        <f t="shared" ref="D48:Q48" si="7">IF(ISBLANK($C$48),0,IF($C$48=$D$9,HLOOKUP(D43,D14:D18,5,FALSE),HLOOKUP(D43,D29:D33,5,FALSE)))</f>
        <v>872686</v>
      </c>
      <c r="E48" s="190">
        <f t="shared" si="7"/>
        <v>172591</v>
      </c>
      <c r="F48" s="190">
        <f t="shared" si="7"/>
        <v>1202</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34">
        <v>2016</v>
      </c>
      <c r="D49" s="190">
        <f t="shared" ref="D49:Q49" si="8">IF(ISBLANK($C$49),0,IF($C$49=$D$9,HLOOKUP(D43,D14:D18,5,FALSE),HLOOKUP(D43,D29:D33,5,FALSE)))</f>
        <v>1122360</v>
      </c>
      <c r="E49" s="190">
        <f t="shared" si="8"/>
        <v>374120</v>
      </c>
      <c r="F49" s="190">
        <f t="shared" si="8"/>
        <v>1002</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34">
        <v>2016</v>
      </c>
      <c r="D50" s="190">
        <f t="shared" ref="D50:I50" si="9">IF(ISBLANK($C$50),0,IF($C$50=$D$9,HLOOKUP(D43,D14:D18,5,FALSE),HLOOKUP(D43,D29:D33,5,FALSE)))</f>
        <v>1122360</v>
      </c>
      <c r="E50" s="190">
        <f t="shared" si="9"/>
        <v>374120</v>
      </c>
      <c r="F50" s="190">
        <f t="shared" si="9"/>
        <v>1002</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34">
        <v>2016</v>
      </c>
      <c r="D51" s="190">
        <f t="shared" ref="D51:Q51" si="11">IF(ISBLANK($C$51),0,IF($C$51=$D$9,HLOOKUP(D43,D14:D18,5,FALSE),HLOOKUP(D43,D29:D33,5,FALSE)))</f>
        <v>1122360</v>
      </c>
      <c r="E51" s="190">
        <f t="shared" si="11"/>
        <v>374120</v>
      </c>
      <c r="F51" s="190">
        <f t="shared" si="11"/>
        <v>1002</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534">
        <v>2016</v>
      </c>
      <c r="D52" s="190">
        <f t="shared" ref="D52:Q52" si="12">IF(ISBLANK($C$52),0,IF($C$52=$D$9,HLOOKUP(D43,D14:D18,5,FALSE),HLOOKUP(D43,D29:D33,5,FALSE)))</f>
        <v>1122360</v>
      </c>
      <c r="E52" s="190">
        <f t="shared" si="12"/>
        <v>374120</v>
      </c>
      <c r="F52" s="190">
        <f t="shared" si="12"/>
        <v>1002</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c r="B53" s="171">
        <v>2020</v>
      </c>
      <c r="C53" s="534">
        <v>2016</v>
      </c>
      <c r="D53" s="190">
        <f t="shared" ref="D53:Q53" si="13">IF(ISBLANK($C$53),0,IF($C$53=$D$9,HLOOKUP(D43,D14:D18,5,FALSE),HLOOKUP(D43,D29:D33,5,FALSE)))</f>
        <v>1122360</v>
      </c>
      <c r="E53" s="190">
        <f t="shared" si="13"/>
        <v>374120</v>
      </c>
      <c r="F53" s="190">
        <f t="shared" si="13"/>
        <v>1002</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15.75">
      <c r="B54" s="453" t="s">
        <v>535</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136"/>
  <sheetViews>
    <sheetView zoomScale="80" zoomScaleNormal="80" workbookViewId="0">
      <pane ySplit="14" topLeftCell="A57" activePane="bottomLeft" state="frozen"/>
      <selection pane="bottomLeft" activeCell="O54" sqref="O54"/>
    </sheetView>
  </sheetViews>
  <sheetFormatPr defaultColWidth="9" defaultRowHeight="15" outlineLevelRow="1"/>
  <cols>
    <col min="1" max="1" width="6.5703125" style="4" customWidth="1"/>
    <col min="2" max="2" width="36.5703125" style="5" customWidth="1"/>
    <col min="3" max="3" width="17" style="78" customWidth="1"/>
    <col min="4" max="5" width="18" style="5" customWidth="1"/>
    <col min="6" max="6" width="18.5703125" style="5" customWidth="1"/>
    <col min="7" max="8" width="15.42578125" style="5" customWidth="1"/>
    <col min="9" max="9" width="17.28515625" style="5" customWidth="1"/>
    <col min="10" max="13" width="16" style="5" customWidth="1"/>
    <col min="14" max="14" width="19" style="5" customWidth="1"/>
    <col min="15" max="15" width="16.57031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818" t="s">
        <v>171</v>
      </c>
      <c r="C4" s="85" t="s">
        <v>175</v>
      </c>
      <c r="D4" s="85"/>
      <c r="E4" s="49"/>
    </row>
    <row r="5" spans="1:26" s="18" customFormat="1" ht="26.25" hidden="1" customHeight="1" outlineLevel="1" thickBot="1">
      <c r="A5" s="4"/>
      <c r="B5" s="818"/>
      <c r="C5" s="86" t="s">
        <v>172</v>
      </c>
      <c r="D5" s="86"/>
      <c r="E5" s="49"/>
    </row>
    <row r="6" spans="1:26" ht="26.25" hidden="1" customHeight="1" outlineLevel="1" thickBot="1">
      <c r="B6" s="818"/>
      <c r="C6" s="821" t="s">
        <v>550</v>
      </c>
      <c r="D6" s="822"/>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526</v>
      </c>
      <c r="C8" s="594" t="s">
        <v>481</v>
      </c>
      <c r="D8" s="593"/>
      <c r="M8" s="6"/>
      <c r="N8" s="6"/>
      <c r="O8" s="6"/>
      <c r="P8" s="6"/>
      <c r="Q8" s="6"/>
      <c r="R8" s="6"/>
      <c r="S8" s="6"/>
      <c r="T8" s="6"/>
      <c r="U8" s="6"/>
      <c r="V8" s="6"/>
      <c r="W8" s="6"/>
      <c r="X8" s="6"/>
      <c r="Y8" s="6"/>
      <c r="Z8" s="6"/>
    </row>
    <row r="9" spans="1:26" s="18" customFormat="1" ht="19.5" hidden="1" customHeight="1" outlineLevel="1">
      <c r="A9" s="4"/>
      <c r="B9" s="540"/>
      <c r="C9" s="594" t="s">
        <v>527</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482</v>
      </c>
      <c r="O11" s="552"/>
    </row>
    <row r="12" spans="1:26" ht="58.5" customHeight="1">
      <c r="B12" s="816" t="s">
        <v>611</v>
      </c>
      <c r="C12" s="816"/>
      <c r="D12" s="816"/>
      <c r="E12" s="816"/>
      <c r="F12" s="816"/>
      <c r="G12" s="816"/>
      <c r="H12" s="816"/>
      <c r="I12" s="816"/>
      <c r="J12" s="816"/>
      <c r="K12" s="816"/>
      <c r="L12" s="816"/>
      <c r="M12" s="816"/>
      <c r="N12" s="816"/>
      <c r="O12" s="816"/>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793</v>
      </c>
      <c r="E14" s="472" t="s">
        <v>794</v>
      </c>
      <c r="F14" s="472" t="s">
        <v>795</v>
      </c>
      <c r="G14" s="472" t="s">
        <v>796</v>
      </c>
      <c r="H14" s="472" t="s">
        <v>797</v>
      </c>
      <c r="I14" s="472" t="s">
        <v>798</v>
      </c>
      <c r="J14" s="472" t="s">
        <v>783</v>
      </c>
      <c r="K14" s="472" t="s">
        <v>799</v>
      </c>
      <c r="L14" s="472" t="s">
        <v>800</v>
      </c>
      <c r="M14" s="472" t="s">
        <v>801</v>
      </c>
      <c r="N14" s="472" t="s">
        <v>802</v>
      </c>
      <c r="O14" s="472" t="s">
        <v>803</v>
      </c>
      <c r="P14" s="7"/>
    </row>
    <row r="15" spans="1:26" s="7" customFormat="1" ht="18.75" customHeight="1">
      <c r="B15" s="473" t="s">
        <v>188</v>
      </c>
      <c r="C15" s="819"/>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558</v>
      </c>
      <c r="C16" s="814"/>
      <c r="D16" s="477">
        <v>4</v>
      </c>
      <c r="E16" s="477">
        <v>4</v>
      </c>
      <c r="F16" s="477">
        <v>0</v>
      </c>
      <c r="G16" s="477">
        <v>0</v>
      </c>
      <c r="H16" s="477">
        <v>0</v>
      </c>
      <c r="I16" s="477">
        <v>0</v>
      </c>
      <c r="J16" s="477">
        <v>8</v>
      </c>
      <c r="K16" s="477">
        <v>0</v>
      </c>
      <c r="L16" s="477">
        <v>0</v>
      </c>
      <c r="M16" s="477">
        <v>0</v>
      </c>
      <c r="N16" s="477">
        <v>0</v>
      </c>
      <c r="O16" s="478">
        <v>0</v>
      </c>
    </row>
    <row r="17" spans="1:15" s="111" customFormat="1" ht="17.25" customHeight="1">
      <c r="B17" s="479" t="s">
        <v>559</v>
      </c>
      <c r="C17" s="820"/>
      <c r="D17" s="112">
        <f>12-D16</f>
        <v>8</v>
      </c>
      <c r="E17" s="112">
        <f>12-E16</f>
        <v>8</v>
      </c>
      <c r="F17" s="112">
        <f t="shared" ref="F17:K17" si="0">12-F16</f>
        <v>12</v>
      </c>
      <c r="G17" s="112">
        <f t="shared" si="0"/>
        <v>12</v>
      </c>
      <c r="H17" s="112">
        <f t="shared" si="0"/>
        <v>12</v>
      </c>
      <c r="I17" s="112">
        <f t="shared" si="0"/>
        <v>12</v>
      </c>
      <c r="J17" s="112">
        <f t="shared" si="0"/>
        <v>4</v>
      </c>
      <c r="K17" s="112">
        <f t="shared" si="0"/>
        <v>12</v>
      </c>
      <c r="L17" s="112">
        <f t="shared" ref="L17:O17" si="1">12-L16</f>
        <v>12</v>
      </c>
      <c r="M17" s="112">
        <f t="shared" si="1"/>
        <v>12</v>
      </c>
      <c r="N17" s="112">
        <f t="shared" si="1"/>
        <v>12</v>
      </c>
      <c r="O17" s="113">
        <f t="shared" si="1"/>
        <v>12</v>
      </c>
    </row>
    <row r="18" spans="1:15" s="7" customFormat="1" ht="17.25" customHeight="1">
      <c r="B18" s="480" t="str">
        <f>'1.  LRAMVA Summary'!B29</f>
        <v>Residential</v>
      </c>
      <c r="C18" s="813" t="str">
        <f>'2. LRAMVA Threshold'!D43</f>
        <v>kWh</v>
      </c>
      <c r="D18" s="46">
        <v>8.6E-3</v>
      </c>
      <c r="E18" s="46">
        <v>8.6E-3</v>
      </c>
      <c r="F18" s="46">
        <v>1.1599999999999999E-2</v>
      </c>
      <c r="G18" s="46">
        <v>1.17E-2</v>
      </c>
      <c r="H18" s="46">
        <v>1.1900000000000001E-2</v>
      </c>
      <c r="I18" s="46">
        <v>1.21E-2</v>
      </c>
      <c r="J18" s="46">
        <v>9.9000000000000008E-3</v>
      </c>
      <c r="K18" s="46">
        <v>6.7000000000000002E-3</v>
      </c>
      <c r="L18" s="46">
        <v>3.3999999999999998E-3</v>
      </c>
      <c r="M18" s="46">
        <v>0</v>
      </c>
      <c r="N18" s="46">
        <v>0</v>
      </c>
      <c r="O18" s="69">
        <v>0</v>
      </c>
    </row>
    <row r="19" spans="1:15" s="7" customFormat="1" ht="15" customHeight="1" outlineLevel="1">
      <c r="B19" s="536" t="s">
        <v>510</v>
      </c>
      <c r="C19" s="814"/>
      <c r="D19" s="46"/>
      <c r="E19" s="46"/>
      <c r="F19" s="46"/>
      <c r="G19" s="46"/>
      <c r="H19" s="46"/>
      <c r="I19" s="46"/>
      <c r="J19" s="46"/>
      <c r="K19" s="46"/>
      <c r="L19" s="46"/>
      <c r="M19" s="46"/>
      <c r="N19" s="46"/>
      <c r="O19" s="69"/>
    </row>
    <row r="20" spans="1:15" s="7" customFormat="1" ht="15" customHeight="1" outlineLevel="1">
      <c r="B20" s="536" t="s">
        <v>511</v>
      </c>
      <c r="C20" s="814"/>
      <c r="D20" s="46"/>
      <c r="E20" s="46"/>
      <c r="F20" s="46"/>
      <c r="G20" s="46"/>
      <c r="H20" s="46"/>
      <c r="I20" s="46"/>
      <c r="J20" s="46"/>
      <c r="K20" s="46"/>
      <c r="L20" s="46"/>
      <c r="M20" s="46"/>
      <c r="N20" s="46"/>
      <c r="O20" s="69"/>
    </row>
    <row r="21" spans="1:15" s="7" customFormat="1" ht="15" customHeight="1" outlineLevel="1">
      <c r="B21" s="536" t="s">
        <v>489</v>
      </c>
      <c r="C21" s="814"/>
      <c r="D21" s="46"/>
      <c r="E21" s="46"/>
      <c r="F21" s="46"/>
      <c r="G21" s="46"/>
      <c r="H21" s="46"/>
      <c r="I21" s="46"/>
      <c r="J21" s="46"/>
      <c r="K21" s="46"/>
      <c r="L21" s="46"/>
      <c r="M21" s="46"/>
      <c r="N21" s="46"/>
      <c r="O21" s="69"/>
    </row>
    <row r="22" spans="1:15" s="7" customFormat="1" ht="14.25" customHeight="1">
      <c r="B22" s="536" t="s">
        <v>512</v>
      </c>
      <c r="C22" s="815"/>
      <c r="D22" s="65">
        <f>SUM(D18:D21)</f>
        <v>8.6E-3</v>
      </c>
      <c r="E22" s="65">
        <f>SUM(E18:E21)</f>
        <v>8.6E-3</v>
      </c>
      <c r="F22" s="65">
        <f>SUM(F18:F21)</f>
        <v>1.1599999999999999E-2</v>
      </c>
      <c r="G22" s="65">
        <f t="shared" ref="G22:N22" si="2">SUM(G18:G21)</f>
        <v>1.17E-2</v>
      </c>
      <c r="H22" s="65">
        <f t="shared" si="2"/>
        <v>1.1900000000000001E-2</v>
      </c>
      <c r="I22" s="65">
        <f t="shared" si="2"/>
        <v>1.21E-2</v>
      </c>
      <c r="J22" s="65">
        <f t="shared" si="2"/>
        <v>9.9000000000000008E-3</v>
      </c>
      <c r="K22" s="65">
        <f t="shared" si="2"/>
        <v>6.7000000000000002E-3</v>
      </c>
      <c r="L22" s="65">
        <f t="shared" si="2"/>
        <v>3.3999999999999998E-3</v>
      </c>
      <c r="M22" s="65">
        <f t="shared" si="2"/>
        <v>0</v>
      </c>
      <c r="N22" s="65">
        <f t="shared" si="2"/>
        <v>0</v>
      </c>
      <c r="O22" s="76"/>
    </row>
    <row r="23" spans="1:15" s="63" customFormat="1">
      <c r="A23" s="62"/>
      <c r="B23" s="492" t="s">
        <v>513</v>
      </c>
      <c r="C23" s="482"/>
      <c r="D23" s="483"/>
      <c r="E23" s="484">
        <f t="shared" ref="E23:J23" si="3">ROUND(SUM(D22*E16+E22*E17)/12,4)</f>
        <v>8.6E-3</v>
      </c>
      <c r="F23" s="484">
        <f t="shared" si="3"/>
        <v>1.1599999999999999E-2</v>
      </c>
      <c r="G23" s="484">
        <f t="shared" si="3"/>
        <v>1.17E-2</v>
      </c>
      <c r="H23" s="484">
        <f t="shared" si="3"/>
        <v>1.1900000000000001E-2</v>
      </c>
      <c r="I23" s="484">
        <f t="shared" si="3"/>
        <v>1.21E-2</v>
      </c>
      <c r="J23" s="484">
        <f t="shared" si="3"/>
        <v>1.14E-2</v>
      </c>
      <c r="K23" s="484">
        <f t="shared" ref="K23:N23" si="4">ROUND(SUM(J22*K16+K22*K17)/12,4)</f>
        <v>6.7000000000000002E-3</v>
      </c>
      <c r="L23" s="484">
        <f t="shared" si="4"/>
        <v>3.3999999999999998E-3</v>
      </c>
      <c r="M23" s="484">
        <f t="shared" si="4"/>
        <v>0</v>
      </c>
      <c r="N23" s="484">
        <f t="shared" si="4"/>
        <v>0</v>
      </c>
      <c r="O23" s="485"/>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813" t="str">
        <f>'2. LRAMVA Threshold'!E43</f>
        <v>kWh</v>
      </c>
      <c r="D25" s="46">
        <v>0.01</v>
      </c>
      <c r="E25" s="46">
        <v>0.01</v>
      </c>
      <c r="F25" s="46">
        <v>1.2500000000000001E-2</v>
      </c>
      <c r="G25" s="46">
        <v>1.2699999999999999E-2</v>
      </c>
      <c r="H25" s="46">
        <v>1.29E-2</v>
      </c>
      <c r="I25" s="46">
        <v>1.3100000000000001E-2</v>
      </c>
      <c r="J25" s="46">
        <v>1.8700000000000001E-2</v>
      </c>
      <c r="K25" s="46">
        <v>1.9E-2</v>
      </c>
      <c r="L25" s="46">
        <v>1.9199999999999998E-2</v>
      </c>
      <c r="M25" s="46">
        <v>1.95E-2</v>
      </c>
      <c r="N25" s="46">
        <v>1.9900000000000001E-2</v>
      </c>
      <c r="O25" s="69">
        <v>2.0299999999999999E-2</v>
      </c>
    </row>
    <row r="26" spans="1:15" s="18" customFormat="1" outlineLevel="1">
      <c r="A26" s="4"/>
      <c r="B26" s="536" t="s">
        <v>510</v>
      </c>
      <c r="C26" s="814"/>
      <c r="D26" s="46"/>
      <c r="E26" s="46"/>
      <c r="F26" s="46"/>
      <c r="G26" s="46"/>
      <c r="H26" s="46"/>
      <c r="I26" s="46"/>
      <c r="J26" s="46"/>
      <c r="K26" s="46"/>
      <c r="L26" s="46"/>
      <c r="M26" s="46"/>
      <c r="N26" s="46"/>
      <c r="O26" s="69"/>
    </row>
    <row r="27" spans="1:15" s="18" customFormat="1" outlineLevel="1">
      <c r="A27" s="4"/>
      <c r="B27" s="536" t="s">
        <v>511</v>
      </c>
      <c r="C27" s="814"/>
      <c r="D27" s="46"/>
      <c r="E27" s="46"/>
      <c r="F27" s="46"/>
      <c r="G27" s="46"/>
      <c r="H27" s="46"/>
      <c r="I27" s="46"/>
      <c r="J27" s="46"/>
      <c r="K27" s="46"/>
      <c r="L27" s="46"/>
      <c r="M27" s="46"/>
      <c r="N27" s="46"/>
      <c r="O27" s="69"/>
    </row>
    <row r="28" spans="1:15" s="18" customFormat="1" outlineLevel="1">
      <c r="A28" s="4"/>
      <c r="B28" s="536" t="s">
        <v>489</v>
      </c>
      <c r="C28" s="814"/>
      <c r="D28" s="46"/>
      <c r="E28" s="46"/>
      <c r="F28" s="46"/>
      <c r="G28" s="46"/>
      <c r="H28" s="46"/>
      <c r="I28" s="46"/>
      <c r="J28" s="46"/>
      <c r="K28" s="46"/>
      <c r="L28" s="46"/>
      <c r="M28" s="46"/>
      <c r="N28" s="46"/>
      <c r="O28" s="69"/>
    </row>
    <row r="29" spans="1:15" s="18" customFormat="1">
      <c r="A29" s="4"/>
      <c r="B29" s="536" t="s">
        <v>512</v>
      </c>
      <c r="C29" s="815"/>
      <c r="D29" s="65">
        <f>SUM(D25:D28)</f>
        <v>0.01</v>
      </c>
      <c r="E29" s="65">
        <f t="shared" ref="E29:N29" si="5">SUM(E25:E28)</f>
        <v>0.01</v>
      </c>
      <c r="F29" s="65">
        <f t="shared" si="5"/>
        <v>1.2500000000000001E-2</v>
      </c>
      <c r="G29" s="65">
        <f t="shared" si="5"/>
        <v>1.2699999999999999E-2</v>
      </c>
      <c r="H29" s="65">
        <f t="shared" si="5"/>
        <v>1.29E-2</v>
      </c>
      <c r="I29" s="65">
        <f t="shared" si="5"/>
        <v>1.3100000000000001E-2</v>
      </c>
      <c r="J29" s="65">
        <f t="shared" si="5"/>
        <v>1.8700000000000001E-2</v>
      </c>
      <c r="K29" s="65">
        <f t="shared" si="5"/>
        <v>1.9E-2</v>
      </c>
      <c r="L29" s="65">
        <f t="shared" si="5"/>
        <v>1.9199999999999998E-2</v>
      </c>
      <c r="M29" s="65">
        <f t="shared" si="5"/>
        <v>1.95E-2</v>
      </c>
      <c r="N29" s="65">
        <f t="shared" si="5"/>
        <v>1.9900000000000001E-2</v>
      </c>
      <c r="O29" s="76"/>
    </row>
    <row r="30" spans="1:15" s="18" customFormat="1">
      <c r="A30" s="4"/>
      <c r="B30" s="492" t="s">
        <v>513</v>
      </c>
      <c r="C30" s="488"/>
      <c r="D30" s="71"/>
      <c r="E30" s="484">
        <f>ROUND(SUM(D29*E16+E29*E17)/12,4)</f>
        <v>0.01</v>
      </c>
      <c r="F30" s="484">
        <f t="shared" ref="F30:N30" si="6">ROUND(SUM(E29*F16+F29*F17)/12,4)</f>
        <v>1.2500000000000001E-2</v>
      </c>
      <c r="G30" s="484">
        <f t="shared" si="6"/>
        <v>1.2699999999999999E-2</v>
      </c>
      <c r="H30" s="484">
        <f t="shared" si="6"/>
        <v>1.29E-2</v>
      </c>
      <c r="I30" s="484">
        <f t="shared" si="6"/>
        <v>1.3100000000000001E-2</v>
      </c>
      <c r="J30" s="484">
        <f>ROUND(SUM(I29*J16+J29*J17)/12,4)</f>
        <v>1.4999999999999999E-2</v>
      </c>
      <c r="K30" s="484">
        <f t="shared" si="6"/>
        <v>1.9E-2</v>
      </c>
      <c r="L30" s="484">
        <f t="shared" si="6"/>
        <v>1.9199999999999998E-2</v>
      </c>
      <c r="M30" s="484">
        <f t="shared" si="6"/>
        <v>1.95E-2</v>
      </c>
      <c r="N30" s="484">
        <f t="shared" si="6"/>
        <v>1.9900000000000001E-2</v>
      </c>
      <c r="O30" s="489"/>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 50 - 4,999 kW</v>
      </c>
      <c r="C32" s="813" t="str">
        <f>'2. LRAMVA Threshold'!F43</f>
        <v>kW</v>
      </c>
      <c r="D32" s="46">
        <v>1.4193</v>
      </c>
      <c r="E32" s="46">
        <v>1.4136</v>
      </c>
      <c r="F32" s="46">
        <v>1.6936</v>
      </c>
      <c r="G32" s="46">
        <v>1.7153</v>
      </c>
      <c r="H32" s="46">
        <v>1.7419</v>
      </c>
      <c r="I32" s="46">
        <v>1.7672000000000001</v>
      </c>
      <c r="J32" s="46">
        <v>2.9903</v>
      </c>
      <c r="K32" s="46">
        <v>3.0217000000000001</v>
      </c>
      <c r="L32" s="46">
        <v>3.0373000000000001</v>
      </c>
      <c r="M32" s="46">
        <v>3.0783</v>
      </c>
      <c r="N32" s="46">
        <v>3.1352000000000002</v>
      </c>
      <c r="O32" s="69">
        <v>3.2042000000000002</v>
      </c>
    </row>
    <row r="33" spans="1:15" s="18" customFormat="1" outlineLevel="1">
      <c r="A33" s="4"/>
      <c r="B33" s="536" t="s">
        <v>510</v>
      </c>
      <c r="C33" s="814"/>
      <c r="D33" s="46"/>
      <c r="E33" s="46"/>
      <c r="F33" s="46"/>
      <c r="G33" s="46"/>
      <c r="H33" s="46"/>
      <c r="I33" s="46"/>
      <c r="J33" s="46"/>
      <c r="K33" s="46"/>
      <c r="L33" s="46"/>
      <c r="M33" s="46"/>
      <c r="N33" s="46"/>
      <c r="O33" s="69"/>
    </row>
    <row r="34" spans="1:15" s="18" customFormat="1" outlineLevel="1">
      <c r="A34" s="4"/>
      <c r="B34" s="536" t="s">
        <v>511</v>
      </c>
      <c r="C34" s="814"/>
      <c r="D34" s="46"/>
      <c r="E34" s="46"/>
      <c r="F34" s="46"/>
      <c r="G34" s="46"/>
      <c r="H34" s="46"/>
      <c r="I34" s="46"/>
      <c r="J34" s="46"/>
      <c r="K34" s="46"/>
      <c r="L34" s="46"/>
      <c r="M34" s="46"/>
      <c r="N34" s="46"/>
      <c r="O34" s="69"/>
    </row>
    <row r="35" spans="1:15" s="18" customFormat="1" outlineLevel="1">
      <c r="A35" s="4"/>
      <c r="B35" s="536" t="s">
        <v>489</v>
      </c>
      <c r="C35" s="814"/>
      <c r="D35" s="46"/>
      <c r="E35" s="46"/>
      <c r="F35" s="46"/>
      <c r="G35" s="46"/>
      <c r="H35" s="46"/>
      <c r="I35" s="46"/>
      <c r="J35" s="46"/>
      <c r="K35" s="46"/>
      <c r="L35" s="46"/>
      <c r="M35" s="46"/>
      <c r="N35" s="46"/>
      <c r="O35" s="69"/>
    </row>
    <row r="36" spans="1:15" s="18" customFormat="1">
      <c r="A36" s="4"/>
      <c r="B36" s="536" t="s">
        <v>512</v>
      </c>
      <c r="C36" s="815"/>
      <c r="D36" s="65">
        <f>SUM(D32:D35)</f>
        <v>1.4193</v>
      </c>
      <c r="E36" s="65">
        <f>SUM(E32:E35)</f>
        <v>1.4136</v>
      </c>
      <c r="F36" s="65">
        <f t="shared" ref="F36:M36" si="7">SUM(F32:F35)</f>
        <v>1.6936</v>
      </c>
      <c r="G36" s="65">
        <f t="shared" si="7"/>
        <v>1.7153</v>
      </c>
      <c r="H36" s="65">
        <f t="shared" si="7"/>
        <v>1.7419</v>
      </c>
      <c r="I36" s="65">
        <f t="shared" si="7"/>
        <v>1.7672000000000001</v>
      </c>
      <c r="J36" s="65">
        <f t="shared" si="7"/>
        <v>2.9903</v>
      </c>
      <c r="K36" s="65">
        <f t="shared" si="7"/>
        <v>3.0217000000000001</v>
      </c>
      <c r="L36" s="65">
        <f t="shared" si="7"/>
        <v>3.0373000000000001</v>
      </c>
      <c r="M36" s="65">
        <f t="shared" si="7"/>
        <v>3.0783</v>
      </c>
      <c r="N36" s="65">
        <f>SUM(N32:N35)</f>
        <v>3.1352000000000002</v>
      </c>
      <c r="O36" s="76"/>
    </row>
    <row r="37" spans="1:15" s="18" customFormat="1">
      <c r="A37" s="4"/>
      <c r="B37" s="492" t="s">
        <v>513</v>
      </c>
      <c r="C37" s="488"/>
      <c r="D37" s="71"/>
      <c r="E37" s="484">
        <f t="shared" ref="E37:N37" si="8">ROUND(SUM(D36*E16+E36*E17)/12,4)</f>
        <v>1.4155</v>
      </c>
      <c r="F37" s="484">
        <f t="shared" si="8"/>
        <v>1.6936</v>
      </c>
      <c r="G37" s="484">
        <f t="shared" si="8"/>
        <v>1.7153</v>
      </c>
      <c r="H37" s="484">
        <f t="shared" si="8"/>
        <v>1.7419</v>
      </c>
      <c r="I37" s="484">
        <f t="shared" si="8"/>
        <v>1.7672000000000001</v>
      </c>
      <c r="J37" s="484">
        <f>ROUND(SUM(I36*J16+J36*J17)/12,4)</f>
        <v>2.1749000000000001</v>
      </c>
      <c r="K37" s="484">
        <f t="shared" si="8"/>
        <v>3.0217000000000001</v>
      </c>
      <c r="L37" s="484">
        <f t="shared" si="8"/>
        <v>3.0373000000000001</v>
      </c>
      <c r="M37" s="484">
        <f t="shared" si="8"/>
        <v>3.0783</v>
      </c>
      <c r="N37" s="484">
        <f t="shared" si="8"/>
        <v>3.1352000000000002</v>
      </c>
      <c r="O37" s="489"/>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Street Light</v>
      </c>
      <c r="C39" s="813" t="str">
        <f>'2. LRAMVA Threshold'!G43</f>
        <v>kW</v>
      </c>
      <c r="D39" s="46">
        <v>3.2494000000000001</v>
      </c>
      <c r="E39" s="46">
        <v>3.2363</v>
      </c>
      <c r="F39" s="46">
        <v>4.3468999999999998</v>
      </c>
      <c r="G39" s="46">
        <v>4.7760999999999996</v>
      </c>
      <c r="H39" s="46">
        <v>5.2229999999999999</v>
      </c>
      <c r="I39" s="46">
        <v>5.2987000000000002</v>
      </c>
      <c r="J39" s="46">
        <v>5.6254</v>
      </c>
      <c r="K39" s="46">
        <v>5.7237999999999998</v>
      </c>
      <c r="L39" s="46">
        <v>5.7839</v>
      </c>
      <c r="M39" s="46">
        <v>5.8620000000000001</v>
      </c>
      <c r="N39" s="46">
        <v>5.9703999999999997</v>
      </c>
      <c r="O39" s="69">
        <v>6.1017000000000001</v>
      </c>
    </row>
    <row r="40" spans="1:15" s="18" customFormat="1" outlineLevel="1">
      <c r="A40" s="4"/>
      <c r="B40" s="536" t="s">
        <v>510</v>
      </c>
      <c r="C40" s="814"/>
      <c r="D40" s="46"/>
      <c r="E40" s="46"/>
      <c r="F40" s="46"/>
      <c r="G40" s="46"/>
      <c r="H40" s="46"/>
      <c r="I40" s="46"/>
      <c r="J40" s="46"/>
      <c r="K40" s="46"/>
      <c r="L40" s="46"/>
      <c r="M40" s="46"/>
      <c r="N40" s="46"/>
      <c r="O40" s="69"/>
    </row>
    <row r="41" spans="1:15" s="18" customFormat="1" outlineLevel="1">
      <c r="A41" s="4"/>
      <c r="B41" s="536" t="s">
        <v>511</v>
      </c>
      <c r="C41" s="814"/>
      <c r="D41" s="46"/>
      <c r="E41" s="46"/>
      <c r="F41" s="46"/>
      <c r="G41" s="46"/>
      <c r="H41" s="46"/>
      <c r="I41" s="46"/>
      <c r="J41" s="46"/>
      <c r="K41" s="46"/>
      <c r="L41" s="46"/>
      <c r="M41" s="46"/>
      <c r="N41" s="46"/>
      <c r="O41" s="69"/>
    </row>
    <row r="42" spans="1:15" s="18" customFormat="1" outlineLevel="1">
      <c r="A42" s="4"/>
      <c r="B42" s="536" t="s">
        <v>489</v>
      </c>
      <c r="C42" s="814"/>
      <c r="D42" s="46"/>
      <c r="E42" s="46"/>
      <c r="F42" s="46"/>
      <c r="G42" s="46"/>
      <c r="H42" s="46"/>
      <c r="I42" s="46"/>
      <c r="J42" s="46"/>
      <c r="K42" s="46"/>
      <c r="L42" s="46"/>
      <c r="M42" s="46"/>
      <c r="N42" s="46"/>
      <c r="O42" s="69"/>
    </row>
    <row r="43" spans="1:15" s="18" customFormat="1">
      <c r="A43" s="4"/>
      <c r="B43" s="536" t="s">
        <v>512</v>
      </c>
      <c r="C43" s="815"/>
      <c r="D43" s="65">
        <f>SUM(D39:D42)</f>
        <v>3.2494000000000001</v>
      </c>
      <c r="E43" s="65">
        <f t="shared" ref="E43:N43" si="9">SUM(E39:E42)</f>
        <v>3.2363</v>
      </c>
      <c r="F43" s="65">
        <f t="shared" si="9"/>
        <v>4.3468999999999998</v>
      </c>
      <c r="G43" s="65">
        <f t="shared" si="9"/>
        <v>4.7760999999999996</v>
      </c>
      <c r="H43" s="65">
        <f t="shared" si="9"/>
        <v>5.2229999999999999</v>
      </c>
      <c r="I43" s="65">
        <f t="shared" si="9"/>
        <v>5.2987000000000002</v>
      </c>
      <c r="J43" s="65">
        <f t="shared" si="9"/>
        <v>5.6254</v>
      </c>
      <c r="K43" s="65">
        <f t="shared" si="9"/>
        <v>5.7237999999999998</v>
      </c>
      <c r="L43" s="65">
        <f t="shared" si="9"/>
        <v>5.7839</v>
      </c>
      <c r="M43" s="65">
        <f t="shared" si="9"/>
        <v>5.8620000000000001</v>
      </c>
      <c r="N43" s="65">
        <f t="shared" si="9"/>
        <v>5.9703999999999997</v>
      </c>
      <c r="O43" s="76"/>
    </row>
    <row r="44" spans="1:15" s="14" customFormat="1">
      <c r="A44" s="72"/>
      <c r="B44" s="492" t="s">
        <v>513</v>
      </c>
      <c r="C44" s="488"/>
      <c r="D44" s="71"/>
      <c r="E44" s="484">
        <f t="shared" ref="E44:N44" si="10">ROUND(SUM(D43*E16+E43*E17)/12,4)</f>
        <v>3.2406999999999999</v>
      </c>
      <c r="F44" s="484">
        <f t="shared" si="10"/>
        <v>4.3468999999999998</v>
      </c>
      <c r="G44" s="484">
        <f t="shared" si="10"/>
        <v>4.7760999999999996</v>
      </c>
      <c r="H44" s="484">
        <f t="shared" si="10"/>
        <v>5.2229999999999999</v>
      </c>
      <c r="I44" s="484">
        <f t="shared" si="10"/>
        <v>5.2987000000000002</v>
      </c>
      <c r="J44" s="484">
        <f t="shared" si="10"/>
        <v>5.4076000000000004</v>
      </c>
      <c r="K44" s="484">
        <f t="shared" si="10"/>
        <v>5.7237999999999998</v>
      </c>
      <c r="L44" s="484">
        <f t="shared" si="10"/>
        <v>5.7839</v>
      </c>
      <c r="M44" s="484">
        <f t="shared" si="10"/>
        <v>5.8620000000000001</v>
      </c>
      <c r="N44" s="484">
        <f t="shared" si="10"/>
        <v>5.9703999999999997</v>
      </c>
      <c r="O44" s="489"/>
    </row>
    <row r="45" spans="1:15" s="70" customFormat="1" ht="14.25">
      <c r="A45" s="72"/>
      <c r="B45" s="492"/>
      <c r="C45" s="488"/>
      <c r="D45" s="71"/>
      <c r="E45" s="71"/>
      <c r="F45" s="71"/>
      <c r="G45" s="71"/>
      <c r="H45" s="71"/>
      <c r="I45" s="71"/>
      <c r="J45" s="71"/>
      <c r="K45" s="71"/>
      <c r="L45" s="487"/>
      <c r="M45" s="487"/>
      <c r="N45" s="487"/>
      <c r="O45" s="493"/>
    </row>
    <row r="46" spans="1:15" s="64" customFormat="1">
      <c r="A46" s="62"/>
      <c r="B46" s="604" t="str">
        <f>'1.  LRAMVA Summary'!B33</f>
        <v>USL</v>
      </c>
      <c r="C46" s="813" t="str">
        <f>'2. LRAMVA Threshold'!H43</f>
        <v>kWh</v>
      </c>
      <c r="D46" s="46">
        <v>9.9000000000000008E-3</v>
      </c>
      <c r="E46" s="46">
        <v>9.9000000000000008E-3</v>
      </c>
      <c r="F46" s="46">
        <v>1.11E-2</v>
      </c>
      <c r="G46" s="46">
        <v>1.12E-2</v>
      </c>
      <c r="H46" s="46">
        <v>1.14E-2</v>
      </c>
      <c r="I46" s="46">
        <v>1.1599999999999999E-2</v>
      </c>
      <c r="J46" s="46">
        <v>1.6799999999999999E-2</v>
      </c>
      <c r="K46" s="46">
        <v>2.0400000000000001E-2</v>
      </c>
      <c r="L46" s="46">
        <v>2.3099999999999999E-2</v>
      </c>
      <c r="M46" s="46">
        <v>2.3400000000000001E-2</v>
      </c>
      <c r="N46" s="46">
        <v>2.3800000000000002E-2</v>
      </c>
      <c r="O46" s="69">
        <v>2.4299999999999999E-2</v>
      </c>
    </row>
    <row r="47" spans="1:15" s="18" customFormat="1" outlineLevel="1">
      <c r="A47" s="4"/>
      <c r="B47" s="536" t="s">
        <v>510</v>
      </c>
      <c r="C47" s="814"/>
      <c r="D47" s="46"/>
      <c r="E47" s="46"/>
      <c r="F47" s="46"/>
      <c r="G47" s="46"/>
      <c r="H47" s="46"/>
      <c r="I47" s="46"/>
      <c r="J47" s="46"/>
      <c r="K47" s="46"/>
      <c r="L47" s="46"/>
      <c r="M47" s="46"/>
      <c r="N47" s="46"/>
      <c r="O47" s="69"/>
    </row>
    <row r="48" spans="1:15" s="18" customFormat="1" outlineLevel="1">
      <c r="A48" s="4"/>
      <c r="B48" s="536" t="s">
        <v>511</v>
      </c>
      <c r="C48" s="814"/>
      <c r="D48" s="46"/>
      <c r="E48" s="46"/>
      <c r="F48" s="46"/>
      <c r="G48" s="46"/>
      <c r="H48" s="46"/>
      <c r="I48" s="46"/>
      <c r="J48" s="46"/>
      <c r="K48" s="46"/>
      <c r="L48" s="46"/>
      <c r="M48" s="46"/>
      <c r="N48" s="46"/>
      <c r="O48" s="69"/>
    </row>
    <row r="49" spans="1:15" s="18" customFormat="1" outlineLevel="1">
      <c r="A49" s="4"/>
      <c r="B49" s="536" t="s">
        <v>489</v>
      </c>
      <c r="C49" s="814"/>
      <c r="D49" s="46"/>
      <c r="E49" s="46"/>
      <c r="F49" s="46"/>
      <c r="G49" s="46"/>
      <c r="H49" s="46"/>
      <c r="I49" s="46"/>
      <c r="J49" s="46"/>
      <c r="K49" s="46"/>
      <c r="L49" s="46"/>
      <c r="M49" s="46"/>
      <c r="N49" s="46"/>
      <c r="O49" s="69"/>
    </row>
    <row r="50" spans="1:15" s="18" customFormat="1">
      <c r="A50" s="4"/>
      <c r="B50" s="536" t="s">
        <v>512</v>
      </c>
      <c r="C50" s="815"/>
      <c r="D50" s="65">
        <f>SUM(D46:D49)</f>
        <v>9.9000000000000008E-3</v>
      </c>
      <c r="E50" s="65">
        <f t="shared" ref="E50:N50" si="11">SUM(E46:E49)</f>
        <v>9.9000000000000008E-3</v>
      </c>
      <c r="F50" s="65">
        <f t="shared" si="11"/>
        <v>1.11E-2</v>
      </c>
      <c r="G50" s="65">
        <f t="shared" si="11"/>
        <v>1.12E-2</v>
      </c>
      <c r="H50" s="65">
        <f t="shared" si="11"/>
        <v>1.14E-2</v>
      </c>
      <c r="I50" s="65">
        <f t="shared" si="11"/>
        <v>1.1599999999999999E-2</v>
      </c>
      <c r="J50" s="65">
        <f t="shared" si="11"/>
        <v>1.6799999999999999E-2</v>
      </c>
      <c r="K50" s="65">
        <f t="shared" si="11"/>
        <v>2.0400000000000001E-2</v>
      </c>
      <c r="L50" s="65">
        <f t="shared" si="11"/>
        <v>2.3099999999999999E-2</v>
      </c>
      <c r="M50" s="65">
        <f t="shared" si="11"/>
        <v>2.3400000000000001E-2</v>
      </c>
      <c r="N50" s="65">
        <f t="shared" si="11"/>
        <v>2.3800000000000002E-2</v>
      </c>
      <c r="O50" s="76"/>
    </row>
    <row r="51" spans="1:15" s="14" customFormat="1">
      <c r="A51" s="72"/>
      <c r="B51" s="492" t="s">
        <v>513</v>
      </c>
      <c r="C51" s="488"/>
      <c r="D51" s="71"/>
      <c r="E51" s="484">
        <f t="shared" ref="E51:N51" si="12">ROUND(SUM(D50*E16+E50*E17)/12,4)</f>
        <v>9.9000000000000008E-3</v>
      </c>
      <c r="F51" s="484">
        <f t="shared" si="12"/>
        <v>1.11E-2</v>
      </c>
      <c r="G51" s="484">
        <f t="shared" si="12"/>
        <v>1.12E-2</v>
      </c>
      <c r="H51" s="484">
        <f t="shared" si="12"/>
        <v>1.14E-2</v>
      </c>
      <c r="I51" s="484">
        <f t="shared" si="12"/>
        <v>1.1599999999999999E-2</v>
      </c>
      <c r="J51" s="484">
        <f t="shared" si="12"/>
        <v>1.3299999999999999E-2</v>
      </c>
      <c r="K51" s="484">
        <f t="shared" si="12"/>
        <v>2.0400000000000001E-2</v>
      </c>
      <c r="L51" s="484">
        <f t="shared" si="12"/>
        <v>2.3099999999999999E-2</v>
      </c>
      <c r="M51" s="484">
        <f t="shared" si="12"/>
        <v>2.3400000000000001E-2</v>
      </c>
      <c r="N51" s="484">
        <f t="shared" si="12"/>
        <v>2.3800000000000002E-2</v>
      </c>
      <c r="O51" s="489"/>
    </row>
    <row r="52" spans="1:15" s="70" customFormat="1" ht="14.25">
      <c r="A52" s="72"/>
      <c r="B52" s="492"/>
      <c r="C52" s="488"/>
      <c r="D52" s="71"/>
      <c r="E52" s="71"/>
      <c r="F52" s="71"/>
      <c r="G52" s="71"/>
      <c r="H52" s="71"/>
      <c r="I52" s="71"/>
      <c r="J52" s="71"/>
      <c r="K52" s="71"/>
      <c r="L52" s="494"/>
      <c r="M52" s="494"/>
      <c r="N52" s="494"/>
      <c r="O52" s="493"/>
    </row>
    <row r="53" spans="1:15" s="64" customFormat="1">
      <c r="A53" s="62"/>
      <c r="B53" s="604" t="str">
        <f>'1.  LRAMVA Summary'!B34</f>
        <v>Embedded Distributor</v>
      </c>
      <c r="C53" s="813" t="str">
        <f>'2. LRAMVA Threshold'!I43</f>
        <v>kW</v>
      </c>
      <c r="D53" s="46"/>
      <c r="E53" s="46"/>
      <c r="F53" s="46"/>
      <c r="G53" s="46"/>
      <c r="H53" s="46"/>
      <c r="I53" s="46"/>
      <c r="J53" s="46">
        <v>1.3768</v>
      </c>
      <c r="K53" s="46">
        <v>1.4009</v>
      </c>
      <c r="L53" s="46">
        <v>1.4156</v>
      </c>
      <c r="M53" s="46">
        <v>1.4347000000000001</v>
      </c>
      <c r="N53" s="46">
        <v>1.4612000000000001</v>
      </c>
      <c r="O53" s="69">
        <v>1.4933000000000001</v>
      </c>
    </row>
    <row r="54" spans="1:15" s="18" customFormat="1" outlineLevel="1">
      <c r="A54" s="4"/>
      <c r="B54" s="536" t="s">
        <v>510</v>
      </c>
      <c r="C54" s="814"/>
      <c r="D54" s="46"/>
      <c r="E54" s="46"/>
      <c r="F54" s="46"/>
      <c r="G54" s="46"/>
      <c r="H54" s="46"/>
      <c r="I54" s="46"/>
      <c r="J54" s="46"/>
      <c r="K54" s="46"/>
      <c r="L54" s="46"/>
      <c r="M54" s="46"/>
      <c r="N54" s="46"/>
      <c r="O54" s="69"/>
    </row>
    <row r="55" spans="1:15" s="18" customFormat="1" outlineLevel="1">
      <c r="A55" s="4"/>
      <c r="B55" s="536" t="s">
        <v>511</v>
      </c>
      <c r="C55" s="814"/>
      <c r="D55" s="46"/>
      <c r="E55" s="46"/>
      <c r="F55" s="46"/>
      <c r="G55" s="46"/>
      <c r="H55" s="46"/>
      <c r="I55" s="46"/>
      <c r="J55" s="46"/>
      <c r="K55" s="46"/>
      <c r="L55" s="46"/>
      <c r="M55" s="46"/>
      <c r="N55" s="46"/>
      <c r="O55" s="69"/>
    </row>
    <row r="56" spans="1:15" s="18" customFormat="1" outlineLevel="1">
      <c r="A56" s="4"/>
      <c r="B56" s="536" t="s">
        <v>489</v>
      </c>
      <c r="C56" s="814"/>
      <c r="D56" s="46"/>
      <c r="E56" s="46"/>
      <c r="F56" s="46"/>
      <c r="G56" s="46"/>
      <c r="H56" s="46"/>
      <c r="I56" s="46"/>
      <c r="J56" s="46"/>
      <c r="K56" s="46"/>
      <c r="L56" s="46"/>
      <c r="M56" s="46"/>
      <c r="N56" s="46"/>
      <c r="O56" s="69"/>
    </row>
    <row r="57" spans="1:15" s="18" customFormat="1">
      <c r="A57" s="4"/>
      <c r="B57" s="536" t="s">
        <v>512</v>
      </c>
      <c r="C57" s="815"/>
      <c r="D57" s="65">
        <f>SUM(D53:D56)</f>
        <v>0</v>
      </c>
      <c r="E57" s="65">
        <f t="shared" ref="E57:N57" si="13">SUM(E53:E56)</f>
        <v>0</v>
      </c>
      <c r="F57" s="65">
        <f t="shared" si="13"/>
        <v>0</v>
      </c>
      <c r="G57" s="65">
        <f t="shared" si="13"/>
        <v>0</v>
      </c>
      <c r="H57" s="65">
        <f t="shared" si="13"/>
        <v>0</v>
      </c>
      <c r="I57" s="65">
        <f t="shared" si="13"/>
        <v>0</v>
      </c>
      <c r="J57" s="65">
        <f t="shared" si="13"/>
        <v>1.3768</v>
      </c>
      <c r="K57" s="65">
        <f t="shared" si="13"/>
        <v>1.4009</v>
      </c>
      <c r="L57" s="65">
        <f t="shared" si="13"/>
        <v>1.4156</v>
      </c>
      <c r="M57" s="65">
        <f t="shared" si="13"/>
        <v>1.4347000000000001</v>
      </c>
      <c r="N57" s="65">
        <f t="shared" si="13"/>
        <v>1.4612000000000001</v>
      </c>
      <c r="O57" s="77"/>
    </row>
    <row r="58" spans="1:15" s="14" customFormat="1">
      <c r="A58" s="72"/>
      <c r="B58" s="492" t="s">
        <v>513</v>
      </c>
      <c r="C58" s="488"/>
      <c r="D58" s="71"/>
      <c r="E58" s="484">
        <f t="shared" ref="E58:N58" si="14">ROUND(SUM(D57*E16+E57*E17)/12,4)</f>
        <v>0</v>
      </c>
      <c r="F58" s="484">
        <f t="shared" si="14"/>
        <v>0</v>
      </c>
      <c r="G58" s="484">
        <f t="shared" si="14"/>
        <v>0</v>
      </c>
      <c r="H58" s="484">
        <f t="shared" si="14"/>
        <v>0</v>
      </c>
      <c r="I58" s="484">
        <f t="shared" si="14"/>
        <v>0</v>
      </c>
      <c r="J58" s="484">
        <f t="shared" si="14"/>
        <v>0.45889999999999997</v>
      </c>
      <c r="K58" s="484">
        <f t="shared" si="14"/>
        <v>1.4009</v>
      </c>
      <c r="L58" s="484">
        <f t="shared" si="14"/>
        <v>1.4156</v>
      </c>
      <c r="M58" s="484">
        <f t="shared" si="14"/>
        <v>1.4347000000000001</v>
      </c>
      <c r="N58" s="484">
        <f t="shared" si="14"/>
        <v>1.4612000000000001</v>
      </c>
      <c r="O58" s="489"/>
    </row>
    <row r="59" spans="1:15" s="70" customFormat="1" ht="14.25">
      <c r="A59" s="72"/>
      <c r="B59" s="492"/>
      <c r="C59" s="488"/>
      <c r="D59" s="71"/>
      <c r="E59" s="71"/>
      <c r="F59" s="71"/>
      <c r="G59" s="71"/>
      <c r="H59" s="71"/>
      <c r="I59" s="71"/>
      <c r="J59" s="71"/>
      <c r="K59" s="71"/>
      <c r="L59" s="494"/>
      <c r="M59" s="494"/>
      <c r="N59" s="494"/>
      <c r="O59" s="493"/>
    </row>
    <row r="60" spans="1:15" s="64" customFormat="1">
      <c r="A60" s="62"/>
      <c r="B60" s="604">
        <f>'1.  LRAMVA Summary'!B35</f>
        <v>0</v>
      </c>
      <c r="C60" s="813">
        <f>'2. LRAMVA Threshold'!J43</f>
        <v>0</v>
      </c>
      <c r="D60" s="46"/>
      <c r="E60" s="46"/>
      <c r="F60" s="46"/>
      <c r="G60" s="46"/>
      <c r="H60" s="46"/>
      <c r="I60" s="46"/>
      <c r="J60" s="46"/>
      <c r="K60" s="46"/>
      <c r="L60" s="46"/>
      <c r="M60" s="46"/>
      <c r="N60" s="46"/>
      <c r="O60" s="69"/>
    </row>
    <row r="61" spans="1:15" s="18" customFormat="1" outlineLevel="1">
      <c r="A61" s="4"/>
      <c r="B61" s="536" t="s">
        <v>510</v>
      </c>
      <c r="C61" s="814"/>
      <c r="D61" s="46"/>
      <c r="E61" s="46"/>
      <c r="F61" s="46"/>
      <c r="G61" s="46"/>
      <c r="H61" s="46"/>
      <c r="I61" s="46"/>
      <c r="J61" s="46"/>
      <c r="K61" s="46"/>
      <c r="L61" s="46"/>
      <c r="M61" s="46"/>
      <c r="N61" s="46"/>
      <c r="O61" s="69"/>
    </row>
    <row r="62" spans="1:15" s="18" customFormat="1" outlineLevel="1">
      <c r="A62" s="4"/>
      <c r="B62" s="536" t="s">
        <v>511</v>
      </c>
      <c r="C62" s="814"/>
      <c r="D62" s="46"/>
      <c r="E62" s="46"/>
      <c r="F62" s="46"/>
      <c r="G62" s="46"/>
      <c r="H62" s="46"/>
      <c r="I62" s="46"/>
      <c r="J62" s="46"/>
      <c r="K62" s="46"/>
      <c r="L62" s="46"/>
      <c r="M62" s="46"/>
      <c r="N62" s="46"/>
      <c r="O62" s="69"/>
    </row>
    <row r="63" spans="1:15" s="18" customFormat="1" outlineLevel="1">
      <c r="A63" s="4"/>
      <c r="B63" s="536" t="s">
        <v>489</v>
      </c>
      <c r="C63" s="814"/>
      <c r="D63" s="46"/>
      <c r="E63" s="46"/>
      <c r="F63" s="46"/>
      <c r="G63" s="46"/>
      <c r="H63" s="46"/>
      <c r="I63" s="46"/>
      <c r="J63" s="46"/>
      <c r="K63" s="46"/>
      <c r="L63" s="46"/>
      <c r="M63" s="46"/>
      <c r="N63" s="46"/>
      <c r="O63" s="69"/>
    </row>
    <row r="64" spans="1:15" s="18" customFormat="1">
      <c r="A64" s="4"/>
      <c r="B64" s="536" t="s">
        <v>512</v>
      </c>
      <c r="C64" s="815"/>
      <c r="D64" s="65">
        <f>SUM(D60:D63)</f>
        <v>0</v>
      </c>
      <c r="E64" s="65">
        <f t="shared" ref="E64:N64" si="15">SUM(E60:E63)</f>
        <v>0</v>
      </c>
      <c r="F64" s="65">
        <f t="shared" si="15"/>
        <v>0</v>
      </c>
      <c r="G64" s="65">
        <f t="shared" si="15"/>
        <v>0</v>
      </c>
      <c r="H64" s="65">
        <f t="shared" si="15"/>
        <v>0</v>
      </c>
      <c r="I64" s="65">
        <f t="shared" si="15"/>
        <v>0</v>
      </c>
      <c r="J64" s="65">
        <f t="shared" si="15"/>
        <v>0</v>
      </c>
      <c r="K64" s="65">
        <f t="shared" si="15"/>
        <v>0</v>
      </c>
      <c r="L64" s="65">
        <f t="shared" si="15"/>
        <v>0</v>
      </c>
      <c r="M64" s="65">
        <f t="shared" si="15"/>
        <v>0</v>
      </c>
      <c r="N64" s="65">
        <f t="shared" si="15"/>
        <v>0</v>
      </c>
      <c r="O64" s="77"/>
    </row>
    <row r="65" spans="1:15" s="14" customFormat="1">
      <c r="A65" s="72"/>
      <c r="B65" s="492" t="s">
        <v>513</v>
      </c>
      <c r="C65" s="488"/>
      <c r="D65" s="71"/>
      <c r="E65" s="484">
        <f t="shared" ref="E65:N65" si="16">ROUND(SUM(D64*E16+E64*E17)/12,4)</f>
        <v>0</v>
      </c>
      <c r="F65" s="484">
        <f t="shared" si="16"/>
        <v>0</v>
      </c>
      <c r="G65" s="484">
        <f t="shared" si="16"/>
        <v>0</v>
      </c>
      <c r="H65" s="484">
        <f t="shared" si="16"/>
        <v>0</v>
      </c>
      <c r="I65" s="484">
        <f>ROUND(SUM(H64*I16+I64*I17)/12,4)</f>
        <v>0</v>
      </c>
      <c r="J65" s="484">
        <f t="shared" si="16"/>
        <v>0</v>
      </c>
      <c r="K65" s="484">
        <f t="shared" si="16"/>
        <v>0</v>
      </c>
      <c r="L65" s="484">
        <f t="shared" si="16"/>
        <v>0</v>
      </c>
      <c r="M65" s="484">
        <f t="shared" si="16"/>
        <v>0</v>
      </c>
      <c r="N65" s="484">
        <f t="shared" si="16"/>
        <v>0</v>
      </c>
      <c r="O65" s="489"/>
    </row>
    <row r="66" spans="1:15" s="14" customFormat="1">
      <c r="A66" s="72"/>
      <c r="B66" s="73"/>
      <c r="C66" s="80"/>
      <c r="D66" s="71"/>
      <c r="E66" s="71"/>
      <c r="F66" s="71"/>
      <c r="G66" s="71"/>
      <c r="H66" s="71"/>
      <c r="I66" s="71"/>
      <c r="J66" s="71"/>
      <c r="K66" s="71"/>
      <c r="L66" s="487"/>
      <c r="M66" s="487"/>
      <c r="N66" s="487"/>
      <c r="O66" s="489"/>
    </row>
    <row r="67" spans="1:15" s="64" customFormat="1">
      <c r="A67" s="62"/>
      <c r="B67" s="604">
        <f>'1.  LRAMVA Summary'!B36</f>
        <v>0</v>
      </c>
      <c r="C67" s="813">
        <f>'2. LRAMVA Threshold'!K43</f>
        <v>0</v>
      </c>
      <c r="D67" s="46"/>
      <c r="E67" s="46"/>
      <c r="F67" s="46"/>
      <c r="G67" s="46"/>
      <c r="H67" s="46"/>
      <c r="I67" s="46"/>
      <c r="J67" s="46"/>
      <c r="K67" s="46"/>
      <c r="L67" s="46"/>
      <c r="M67" s="46"/>
      <c r="N67" s="46"/>
      <c r="O67" s="69"/>
    </row>
    <row r="68" spans="1:15" s="18" customFormat="1" outlineLevel="1">
      <c r="A68" s="4"/>
      <c r="B68" s="536" t="s">
        <v>510</v>
      </c>
      <c r="C68" s="814"/>
      <c r="D68" s="46"/>
      <c r="E68" s="46"/>
      <c r="F68" s="46"/>
      <c r="G68" s="46"/>
      <c r="H68" s="46"/>
      <c r="I68" s="46"/>
      <c r="J68" s="46"/>
      <c r="K68" s="46"/>
      <c r="L68" s="46"/>
      <c r="M68" s="46"/>
      <c r="N68" s="46"/>
      <c r="O68" s="69"/>
    </row>
    <row r="69" spans="1:15" s="18" customFormat="1" outlineLevel="1">
      <c r="A69" s="4"/>
      <c r="B69" s="536" t="s">
        <v>511</v>
      </c>
      <c r="C69" s="814"/>
      <c r="D69" s="46"/>
      <c r="E69" s="46"/>
      <c r="F69" s="46"/>
      <c r="G69" s="46"/>
      <c r="H69" s="46"/>
      <c r="I69" s="46"/>
      <c r="J69" s="46"/>
      <c r="K69" s="46"/>
      <c r="L69" s="46"/>
      <c r="M69" s="46"/>
      <c r="N69" s="46"/>
      <c r="O69" s="69"/>
    </row>
    <row r="70" spans="1:15" s="18" customFormat="1" outlineLevel="1">
      <c r="A70" s="4"/>
      <c r="B70" s="536" t="s">
        <v>489</v>
      </c>
      <c r="C70" s="814"/>
      <c r="D70" s="46"/>
      <c r="E70" s="46"/>
      <c r="F70" s="46"/>
      <c r="G70" s="46"/>
      <c r="H70" s="46"/>
      <c r="I70" s="46"/>
      <c r="J70" s="46"/>
      <c r="K70" s="46"/>
      <c r="L70" s="46"/>
      <c r="M70" s="46"/>
      <c r="N70" s="46"/>
      <c r="O70" s="69"/>
    </row>
    <row r="71" spans="1:15" s="18" customFormat="1">
      <c r="A71" s="4"/>
      <c r="B71" s="536" t="s">
        <v>512</v>
      </c>
      <c r="C71" s="815"/>
      <c r="D71" s="65">
        <f>SUM(D67:D70)</f>
        <v>0</v>
      </c>
      <c r="E71" s="65">
        <f t="shared" ref="E71:N71" si="17">SUM(E67:E70)</f>
        <v>0</v>
      </c>
      <c r="F71" s="65">
        <f>SUM(F67:F70)</f>
        <v>0</v>
      </c>
      <c r="G71" s="65">
        <f t="shared" si="17"/>
        <v>0</v>
      </c>
      <c r="H71" s="65">
        <f t="shared" si="17"/>
        <v>0</v>
      </c>
      <c r="I71" s="65">
        <f t="shared" si="17"/>
        <v>0</v>
      </c>
      <c r="J71" s="65">
        <f t="shared" si="17"/>
        <v>0</v>
      </c>
      <c r="K71" s="65">
        <f t="shared" si="17"/>
        <v>0</v>
      </c>
      <c r="L71" s="65">
        <f t="shared" si="17"/>
        <v>0</v>
      </c>
      <c r="M71" s="65">
        <f t="shared" si="17"/>
        <v>0</v>
      </c>
      <c r="N71" s="65">
        <f t="shared" si="17"/>
        <v>0</v>
      </c>
      <c r="O71" s="77"/>
    </row>
    <row r="72" spans="1:15" s="14" customFormat="1">
      <c r="A72" s="72"/>
      <c r="B72" s="492" t="s">
        <v>513</v>
      </c>
      <c r="C72" s="488"/>
      <c r="D72" s="71"/>
      <c r="E72" s="484">
        <f t="shared" ref="E72:N72" si="18">ROUND(SUM(D71*E16+E71*E17)/12,4)</f>
        <v>0</v>
      </c>
      <c r="F72" s="484">
        <f t="shared" si="18"/>
        <v>0</v>
      </c>
      <c r="G72" s="484">
        <f t="shared" si="18"/>
        <v>0</v>
      </c>
      <c r="H72" s="484">
        <f t="shared" si="18"/>
        <v>0</v>
      </c>
      <c r="I72" s="484">
        <f t="shared" si="18"/>
        <v>0</v>
      </c>
      <c r="J72" s="484">
        <f t="shared" si="18"/>
        <v>0</v>
      </c>
      <c r="K72" s="484">
        <f t="shared" si="18"/>
        <v>0</v>
      </c>
      <c r="L72" s="484">
        <f t="shared" si="18"/>
        <v>0</v>
      </c>
      <c r="M72" s="484">
        <f t="shared" si="18"/>
        <v>0</v>
      </c>
      <c r="N72" s="484">
        <f t="shared" si="18"/>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813">
        <f>'2. LRAMVA Threshold'!L43</f>
        <v>0</v>
      </c>
      <c r="D74" s="46"/>
      <c r="E74" s="46"/>
      <c r="F74" s="46"/>
      <c r="G74" s="46"/>
      <c r="H74" s="46"/>
      <c r="I74" s="46"/>
      <c r="J74" s="46"/>
      <c r="K74" s="46"/>
      <c r="L74" s="46"/>
      <c r="M74" s="46"/>
      <c r="N74" s="46"/>
      <c r="O74" s="69"/>
    </row>
    <row r="75" spans="1:15" s="18" customFormat="1" outlineLevel="1">
      <c r="A75" s="4"/>
      <c r="B75" s="536" t="s">
        <v>510</v>
      </c>
      <c r="C75" s="814"/>
      <c r="D75" s="46"/>
      <c r="E75" s="46"/>
      <c r="F75" s="46"/>
      <c r="G75" s="46"/>
      <c r="H75" s="46"/>
      <c r="I75" s="46"/>
      <c r="J75" s="46"/>
      <c r="K75" s="46"/>
      <c r="L75" s="46"/>
      <c r="M75" s="46"/>
      <c r="N75" s="46"/>
      <c r="O75" s="69"/>
    </row>
    <row r="76" spans="1:15" s="18" customFormat="1" outlineLevel="1">
      <c r="A76" s="4"/>
      <c r="B76" s="536" t="s">
        <v>511</v>
      </c>
      <c r="C76" s="814"/>
      <c r="D76" s="46"/>
      <c r="E76" s="46"/>
      <c r="F76" s="46"/>
      <c r="G76" s="46"/>
      <c r="H76" s="46"/>
      <c r="I76" s="46"/>
      <c r="J76" s="46"/>
      <c r="K76" s="46"/>
      <c r="L76" s="46"/>
      <c r="M76" s="46"/>
      <c r="N76" s="46"/>
      <c r="O76" s="69"/>
    </row>
    <row r="77" spans="1:15" s="18" customFormat="1" outlineLevel="1">
      <c r="A77" s="4"/>
      <c r="B77" s="536" t="s">
        <v>489</v>
      </c>
      <c r="C77" s="814"/>
      <c r="D77" s="46"/>
      <c r="E77" s="46"/>
      <c r="F77" s="46"/>
      <c r="G77" s="46"/>
      <c r="H77" s="46"/>
      <c r="I77" s="46"/>
      <c r="J77" s="46"/>
      <c r="K77" s="46"/>
      <c r="L77" s="46"/>
      <c r="M77" s="46"/>
      <c r="N77" s="46"/>
      <c r="O77" s="69"/>
    </row>
    <row r="78" spans="1:15" s="18" customFormat="1">
      <c r="A78" s="4"/>
      <c r="B78" s="536" t="s">
        <v>512</v>
      </c>
      <c r="C78" s="815"/>
      <c r="D78" s="65">
        <f>SUM(D74:D77)</f>
        <v>0</v>
      </c>
      <c r="E78" s="65">
        <f>SUM(E74:E77)</f>
        <v>0</v>
      </c>
      <c r="F78" s="65">
        <f t="shared" ref="F78:N78" si="19">SUM(F74:F77)</f>
        <v>0</v>
      </c>
      <c r="G78" s="65">
        <f t="shared" si="19"/>
        <v>0</v>
      </c>
      <c r="H78" s="65">
        <f t="shared" si="19"/>
        <v>0</v>
      </c>
      <c r="I78" s="65">
        <f t="shared" si="19"/>
        <v>0</v>
      </c>
      <c r="J78" s="65">
        <f t="shared" si="19"/>
        <v>0</v>
      </c>
      <c r="K78" s="65">
        <f t="shared" si="19"/>
        <v>0</v>
      </c>
      <c r="L78" s="65">
        <f t="shared" si="19"/>
        <v>0</v>
      </c>
      <c r="M78" s="65">
        <f t="shared" si="19"/>
        <v>0</v>
      </c>
      <c r="N78" s="65">
        <f t="shared" si="19"/>
        <v>0</v>
      </c>
      <c r="O78" s="77"/>
    </row>
    <row r="79" spans="1:15" s="14" customFormat="1">
      <c r="A79" s="72"/>
      <c r="B79" s="492" t="s">
        <v>513</v>
      </c>
      <c r="C79" s="488"/>
      <c r="D79" s="71"/>
      <c r="E79" s="484">
        <f t="shared" ref="E79:N79" si="20">ROUND(SUM(D78*E16+E78*E17)/12,4)</f>
        <v>0</v>
      </c>
      <c r="F79" s="484">
        <f t="shared" si="20"/>
        <v>0</v>
      </c>
      <c r="G79" s="484">
        <f t="shared" si="20"/>
        <v>0</v>
      </c>
      <c r="H79" s="484">
        <f t="shared" si="20"/>
        <v>0</v>
      </c>
      <c r="I79" s="484">
        <f t="shared" si="20"/>
        <v>0</v>
      </c>
      <c r="J79" s="484">
        <f t="shared" si="20"/>
        <v>0</v>
      </c>
      <c r="K79" s="484">
        <f t="shared" si="20"/>
        <v>0</v>
      </c>
      <c r="L79" s="484">
        <f t="shared" si="20"/>
        <v>0</v>
      </c>
      <c r="M79" s="484">
        <f t="shared" si="20"/>
        <v>0</v>
      </c>
      <c r="N79" s="484">
        <f t="shared" si="20"/>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813">
        <f>'2. LRAMVA Threshold'!M43</f>
        <v>0</v>
      </c>
      <c r="D81" s="46"/>
      <c r="E81" s="46"/>
      <c r="F81" s="46"/>
      <c r="G81" s="46"/>
      <c r="H81" s="46"/>
      <c r="I81" s="46"/>
      <c r="J81" s="46"/>
      <c r="K81" s="46"/>
      <c r="L81" s="46"/>
      <c r="M81" s="46"/>
      <c r="N81" s="46"/>
      <c r="O81" s="69"/>
    </row>
    <row r="82" spans="1:15" s="18" customFormat="1" outlineLevel="1">
      <c r="A82" s="4"/>
      <c r="B82" s="536" t="s">
        <v>510</v>
      </c>
      <c r="C82" s="814"/>
      <c r="D82" s="46"/>
      <c r="E82" s="46"/>
      <c r="F82" s="46"/>
      <c r="G82" s="46"/>
      <c r="H82" s="46"/>
      <c r="I82" s="46"/>
      <c r="J82" s="46"/>
      <c r="K82" s="46"/>
      <c r="L82" s="46"/>
      <c r="M82" s="46"/>
      <c r="N82" s="46"/>
      <c r="O82" s="69"/>
    </row>
    <row r="83" spans="1:15" s="18" customFormat="1" outlineLevel="1">
      <c r="A83" s="4"/>
      <c r="B83" s="536" t="s">
        <v>511</v>
      </c>
      <c r="C83" s="814"/>
      <c r="D83" s="46"/>
      <c r="E83" s="46"/>
      <c r="F83" s="46"/>
      <c r="G83" s="46"/>
      <c r="H83" s="46"/>
      <c r="I83" s="46"/>
      <c r="J83" s="46"/>
      <c r="K83" s="46"/>
      <c r="L83" s="46"/>
      <c r="M83" s="46"/>
      <c r="N83" s="46"/>
      <c r="O83" s="69"/>
    </row>
    <row r="84" spans="1:15" s="18" customFormat="1" outlineLevel="1">
      <c r="A84" s="4"/>
      <c r="B84" s="536" t="s">
        <v>489</v>
      </c>
      <c r="C84" s="814"/>
      <c r="D84" s="46"/>
      <c r="E84" s="46"/>
      <c r="F84" s="46"/>
      <c r="G84" s="46"/>
      <c r="H84" s="46"/>
      <c r="I84" s="46"/>
      <c r="J84" s="46"/>
      <c r="K84" s="46"/>
      <c r="L84" s="46"/>
      <c r="M84" s="46"/>
      <c r="N84" s="46"/>
      <c r="O84" s="69"/>
    </row>
    <row r="85" spans="1:15" s="18" customFormat="1">
      <c r="A85" s="4"/>
      <c r="B85" s="536" t="s">
        <v>512</v>
      </c>
      <c r="C85" s="815"/>
      <c r="D85" s="65">
        <f>SUM(D81:D84)</f>
        <v>0</v>
      </c>
      <c r="E85" s="65">
        <f>SUM(E81:E84)</f>
        <v>0</v>
      </c>
      <c r="F85" s="65">
        <f t="shared" ref="F85:N85" si="21">SUM(F81:F84)</f>
        <v>0</v>
      </c>
      <c r="G85" s="65">
        <f t="shared" si="21"/>
        <v>0</v>
      </c>
      <c r="H85" s="65">
        <f t="shared" si="21"/>
        <v>0</v>
      </c>
      <c r="I85" s="65">
        <f t="shared" si="21"/>
        <v>0</v>
      </c>
      <c r="J85" s="65">
        <f t="shared" si="21"/>
        <v>0</v>
      </c>
      <c r="K85" s="65">
        <f t="shared" si="21"/>
        <v>0</v>
      </c>
      <c r="L85" s="65">
        <f t="shared" si="21"/>
        <v>0</v>
      </c>
      <c r="M85" s="65">
        <f t="shared" si="21"/>
        <v>0</v>
      </c>
      <c r="N85" s="65">
        <f t="shared" si="21"/>
        <v>0</v>
      </c>
      <c r="O85" s="77"/>
    </row>
    <row r="86" spans="1:15" s="14" customFormat="1">
      <c r="A86" s="72"/>
      <c r="B86" s="492" t="s">
        <v>513</v>
      </c>
      <c r="C86" s="488"/>
      <c r="D86" s="71"/>
      <c r="E86" s="484">
        <f t="shared" ref="E86:N86" si="22">ROUND(SUM(D85*E16+E85*E17)/12,4)</f>
        <v>0</v>
      </c>
      <c r="F86" s="484">
        <f t="shared" si="22"/>
        <v>0</v>
      </c>
      <c r="G86" s="484">
        <f t="shared" si="22"/>
        <v>0</v>
      </c>
      <c r="H86" s="484">
        <f t="shared" si="22"/>
        <v>0</v>
      </c>
      <c r="I86" s="484">
        <f t="shared" si="22"/>
        <v>0</v>
      </c>
      <c r="J86" s="484">
        <f t="shared" si="22"/>
        <v>0</v>
      </c>
      <c r="K86" s="484">
        <f t="shared" si="22"/>
        <v>0</v>
      </c>
      <c r="L86" s="484">
        <f t="shared" si="22"/>
        <v>0</v>
      </c>
      <c r="M86" s="484">
        <f t="shared" si="22"/>
        <v>0</v>
      </c>
      <c r="N86" s="484">
        <f t="shared" si="22"/>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813">
        <f>'2. LRAMVA Threshold'!N43</f>
        <v>0</v>
      </c>
      <c r="D88" s="46"/>
      <c r="E88" s="46"/>
      <c r="F88" s="46"/>
      <c r="G88" s="46"/>
      <c r="H88" s="46"/>
      <c r="I88" s="46"/>
      <c r="J88" s="46"/>
      <c r="K88" s="46"/>
      <c r="L88" s="46"/>
      <c r="M88" s="46"/>
      <c r="N88" s="46"/>
      <c r="O88" s="69"/>
    </row>
    <row r="89" spans="1:15" s="18" customFormat="1" outlineLevel="1">
      <c r="A89" s="4"/>
      <c r="B89" s="536" t="s">
        <v>510</v>
      </c>
      <c r="C89" s="814"/>
      <c r="D89" s="46"/>
      <c r="E89" s="46"/>
      <c r="F89" s="46"/>
      <c r="G89" s="46"/>
      <c r="H89" s="46"/>
      <c r="I89" s="46"/>
      <c r="J89" s="46"/>
      <c r="K89" s="46"/>
      <c r="L89" s="46"/>
      <c r="M89" s="46"/>
      <c r="N89" s="46"/>
      <c r="O89" s="69"/>
    </row>
    <row r="90" spans="1:15" s="18" customFormat="1" outlineLevel="1">
      <c r="A90" s="4"/>
      <c r="B90" s="536" t="s">
        <v>511</v>
      </c>
      <c r="C90" s="814"/>
      <c r="D90" s="46"/>
      <c r="E90" s="46"/>
      <c r="F90" s="46"/>
      <c r="G90" s="46"/>
      <c r="H90" s="46"/>
      <c r="I90" s="46"/>
      <c r="J90" s="46"/>
      <c r="K90" s="46"/>
      <c r="L90" s="46"/>
      <c r="M90" s="46"/>
      <c r="N90" s="46"/>
      <c r="O90" s="69"/>
    </row>
    <row r="91" spans="1:15" s="18" customFormat="1" outlineLevel="1">
      <c r="A91" s="4"/>
      <c r="B91" s="536" t="s">
        <v>489</v>
      </c>
      <c r="C91" s="814"/>
      <c r="D91" s="46"/>
      <c r="E91" s="46"/>
      <c r="F91" s="46"/>
      <c r="G91" s="46"/>
      <c r="H91" s="46"/>
      <c r="I91" s="46"/>
      <c r="J91" s="46"/>
      <c r="K91" s="46"/>
      <c r="L91" s="46"/>
      <c r="M91" s="46"/>
      <c r="N91" s="46"/>
      <c r="O91" s="69"/>
    </row>
    <row r="92" spans="1:15" s="18" customFormat="1">
      <c r="A92" s="4"/>
      <c r="B92" s="536" t="s">
        <v>512</v>
      </c>
      <c r="C92" s="815"/>
      <c r="D92" s="65">
        <f>SUM(D88:D91)</f>
        <v>0</v>
      </c>
      <c r="E92" s="65">
        <f>SUM(E88:E91)</f>
        <v>0</v>
      </c>
      <c r="F92" s="65">
        <f t="shared" ref="F92:N92" si="23">SUM(F88:F91)</f>
        <v>0</v>
      </c>
      <c r="G92" s="65">
        <f t="shared" si="23"/>
        <v>0</v>
      </c>
      <c r="H92" s="65">
        <f t="shared" si="23"/>
        <v>0</v>
      </c>
      <c r="I92" s="65">
        <f t="shared" si="23"/>
        <v>0</v>
      </c>
      <c r="J92" s="65">
        <f t="shared" si="23"/>
        <v>0</v>
      </c>
      <c r="K92" s="65">
        <f t="shared" si="23"/>
        <v>0</v>
      </c>
      <c r="L92" s="65">
        <f t="shared" si="23"/>
        <v>0</v>
      </c>
      <c r="M92" s="65">
        <f t="shared" si="23"/>
        <v>0</v>
      </c>
      <c r="N92" s="65">
        <f t="shared" si="23"/>
        <v>0</v>
      </c>
      <c r="O92" s="77"/>
    </row>
    <row r="93" spans="1:15" s="14" customFormat="1">
      <c r="A93" s="72"/>
      <c r="B93" s="492" t="s">
        <v>513</v>
      </c>
      <c r="C93" s="488"/>
      <c r="D93" s="71"/>
      <c r="E93" s="484">
        <f t="shared" ref="E93:N93" si="24">ROUND(SUM(D92*E16+E92*E17)/12,4)</f>
        <v>0</v>
      </c>
      <c r="F93" s="484">
        <f t="shared" si="24"/>
        <v>0</v>
      </c>
      <c r="G93" s="484">
        <f t="shared" si="24"/>
        <v>0</v>
      </c>
      <c r="H93" s="484">
        <f t="shared" si="24"/>
        <v>0</v>
      </c>
      <c r="I93" s="484">
        <f t="shared" si="24"/>
        <v>0</v>
      </c>
      <c r="J93" s="484">
        <f t="shared" si="24"/>
        <v>0</v>
      </c>
      <c r="K93" s="484">
        <f t="shared" si="24"/>
        <v>0</v>
      </c>
      <c r="L93" s="484">
        <f t="shared" si="24"/>
        <v>0</v>
      </c>
      <c r="M93" s="484">
        <f t="shared" si="24"/>
        <v>0</v>
      </c>
      <c r="N93" s="484">
        <f t="shared" si="24"/>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813">
        <f>'2. LRAMVA Threshold'!O43</f>
        <v>0</v>
      </c>
      <c r="D95" s="46"/>
      <c r="E95" s="46"/>
      <c r="F95" s="46"/>
      <c r="G95" s="46"/>
      <c r="H95" s="46"/>
      <c r="I95" s="46"/>
      <c r="J95" s="46"/>
      <c r="K95" s="46"/>
      <c r="L95" s="46"/>
      <c r="M95" s="46"/>
      <c r="N95" s="46"/>
      <c r="O95" s="69"/>
    </row>
    <row r="96" spans="1:15" s="18" customFormat="1" outlineLevel="1">
      <c r="A96" s="4"/>
      <c r="B96" s="536" t="s">
        <v>510</v>
      </c>
      <c r="C96" s="814"/>
      <c r="D96" s="46"/>
      <c r="E96" s="46"/>
      <c r="F96" s="46"/>
      <c r="G96" s="46"/>
      <c r="H96" s="46"/>
      <c r="I96" s="46"/>
      <c r="J96" s="46"/>
      <c r="K96" s="46"/>
      <c r="L96" s="46"/>
      <c r="M96" s="46"/>
      <c r="N96" s="46"/>
      <c r="O96" s="69"/>
    </row>
    <row r="97" spans="1:15" s="18" customFormat="1" outlineLevel="1">
      <c r="A97" s="4"/>
      <c r="B97" s="536" t="s">
        <v>511</v>
      </c>
      <c r="C97" s="814"/>
      <c r="D97" s="46"/>
      <c r="E97" s="46"/>
      <c r="F97" s="46"/>
      <c r="G97" s="46"/>
      <c r="H97" s="46"/>
      <c r="I97" s="46"/>
      <c r="J97" s="46"/>
      <c r="K97" s="46"/>
      <c r="L97" s="46"/>
      <c r="M97" s="46"/>
      <c r="N97" s="46"/>
      <c r="O97" s="69"/>
    </row>
    <row r="98" spans="1:15" s="18" customFormat="1" outlineLevel="1">
      <c r="A98" s="4"/>
      <c r="B98" s="536" t="s">
        <v>489</v>
      </c>
      <c r="C98" s="814"/>
      <c r="D98" s="46"/>
      <c r="E98" s="46"/>
      <c r="F98" s="46"/>
      <c r="G98" s="46"/>
      <c r="H98" s="46"/>
      <c r="I98" s="46"/>
      <c r="J98" s="46"/>
      <c r="K98" s="46"/>
      <c r="L98" s="46"/>
      <c r="M98" s="46"/>
      <c r="N98" s="46"/>
      <c r="O98" s="69"/>
    </row>
    <row r="99" spans="1:15" s="18" customFormat="1">
      <c r="A99" s="4"/>
      <c r="B99" s="536" t="s">
        <v>512</v>
      </c>
      <c r="C99" s="815"/>
      <c r="D99" s="65">
        <f>SUM(D95:D98)</f>
        <v>0</v>
      </c>
      <c r="E99" s="65">
        <f>SUM(E95:E98)</f>
        <v>0</v>
      </c>
      <c r="F99" s="65">
        <f t="shared" ref="F99:N99" si="25">SUM(F95:F98)</f>
        <v>0</v>
      </c>
      <c r="G99" s="65">
        <f t="shared" si="25"/>
        <v>0</v>
      </c>
      <c r="H99" s="65">
        <f t="shared" si="25"/>
        <v>0</v>
      </c>
      <c r="I99" s="65">
        <f t="shared" si="25"/>
        <v>0</v>
      </c>
      <c r="J99" s="65">
        <f t="shared" si="25"/>
        <v>0</v>
      </c>
      <c r="K99" s="65">
        <f t="shared" si="25"/>
        <v>0</v>
      </c>
      <c r="L99" s="65">
        <f t="shared" si="25"/>
        <v>0</v>
      </c>
      <c r="M99" s="65">
        <f t="shared" si="25"/>
        <v>0</v>
      </c>
      <c r="N99" s="65">
        <f t="shared" si="25"/>
        <v>0</v>
      </c>
      <c r="O99" s="77"/>
    </row>
    <row r="100" spans="1:15" s="14" customFormat="1">
      <c r="A100" s="72"/>
      <c r="B100" s="492" t="s">
        <v>513</v>
      </c>
      <c r="C100" s="488"/>
      <c r="D100" s="71"/>
      <c r="E100" s="484">
        <f t="shared" ref="E100:N100" si="26">ROUND(SUM(D99*E16+E99*E17)/12,4)</f>
        <v>0</v>
      </c>
      <c r="F100" s="484">
        <f t="shared" si="26"/>
        <v>0</v>
      </c>
      <c r="G100" s="484">
        <f t="shared" si="26"/>
        <v>0</v>
      </c>
      <c r="H100" s="484">
        <f t="shared" si="26"/>
        <v>0</v>
      </c>
      <c r="I100" s="484">
        <f t="shared" si="26"/>
        <v>0</v>
      </c>
      <c r="J100" s="484">
        <f t="shared" si="26"/>
        <v>0</v>
      </c>
      <c r="K100" s="484">
        <f t="shared" si="26"/>
        <v>0</v>
      </c>
      <c r="L100" s="484">
        <f t="shared" si="26"/>
        <v>0</v>
      </c>
      <c r="M100" s="484">
        <f t="shared" si="26"/>
        <v>0</v>
      </c>
      <c r="N100" s="484">
        <f t="shared" si="26"/>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813">
        <f>'2. LRAMVA Threshold'!P43</f>
        <v>0</v>
      </c>
      <c r="D102" s="46"/>
      <c r="E102" s="46"/>
      <c r="F102" s="46"/>
      <c r="G102" s="46"/>
      <c r="H102" s="46"/>
      <c r="I102" s="46"/>
      <c r="J102" s="46"/>
      <c r="K102" s="46"/>
      <c r="L102" s="46"/>
      <c r="M102" s="46"/>
      <c r="N102" s="46"/>
      <c r="O102" s="69"/>
    </row>
    <row r="103" spans="1:15" s="18" customFormat="1" outlineLevel="1">
      <c r="A103" s="4"/>
      <c r="B103" s="536" t="s">
        <v>510</v>
      </c>
      <c r="C103" s="814"/>
      <c r="D103" s="46"/>
      <c r="E103" s="46"/>
      <c r="F103" s="46"/>
      <c r="G103" s="46"/>
      <c r="H103" s="46"/>
      <c r="I103" s="46"/>
      <c r="J103" s="46"/>
      <c r="K103" s="46"/>
      <c r="L103" s="46"/>
      <c r="M103" s="46"/>
      <c r="N103" s="46"/>
      <c r="O103" s="69"/>
    </row>
    <row r="104" spans="1:15" s="18" customFormat="1" outlineLevel="1">
      <c r="A104" s="4"/>
      <c r="B104" s="536" t="s">
        <v>511</v>
      </c>
      <c r="C104" s="814"/>
      <c r="D104" s="46"/>
      <c r="E104" s="46"/>
      <c r="F104" s="46"/>
      <c r="G104" s="46"/>
      <c r="H104" s="46"/>
      <c r="I104" s="46"/>
      <c r="J104" s="46"/>
      <c r="K104" s="46"/>
      <c r="L104" s="46"/>
      <c r="M104" s="46"/>
      <c r="N104" s="46"/>
      <c r="O104" s="69"/>
    </row>
    <row r="105" spans="1:15" s="18" customFormat="1" outlineLevel="1">
      <c r="A105" s="4"/>
      <c r="B105" s="536" t="s">
        <v>489</v>
      </c>
      <c r="C105" s="814"/>
      <c r="D105" s="46"/>
      <c r="E105" s="46"/>
      <c r="F105" s="46"/>
      <c r="G105" s="46"/>
      <c r="H105" s="46"/>
      <c r="I105" s="46"/>
      <c r="J105" s="46"/>
      <c r="K105" s="46"/>
      <c r="L105" s="46"/>
      <c r="M105" s="46"/>
      <c r="N105" s="46"/>
      <c r="O105" s="69"/>
    </row>
    <row r="106" spans="1:15" s="18" customFormat="1">
      <c r="A106" s="4"/>
      <c r="B106" s="536" t="s">
        <v>512</v>
      </c>
      <c r="C106" s="815"/>
      <c r="D106" s="65">
        <f>SUM(D102:D105)</f>
        <v>0</v>
      </c>
      <c r="E106" s="65">
        <f>SUM(E102:E105)</f>
        <v>0</v>
      </c>
      <c r="F106" s="65">
        <f>SUM(F102:F105)</f>
        <v>0</v>
      </c>
      <c r="G106" s="65">
        <f t="shared" ref="G106:N106" si="27">SUM(G102:G105)</f>
        <v>0</v>
      </c>
      <c r="H106" s="65">
        <f t="shared" si="27"/>
        <v>0</v>
      </c>
      <c r="I106" s="65">
        <f t="shared" si="27"/>
        <v>0</v>
      </c>
      <c r="J106" s="65">
        <f t="shared" si="27"/>
        <v>0</v>
      </c>
      <c r="K106" s="65">
        <f t="shared" si="27"/>
        <v>0</v>
      </c>
      <c r="L106" s="65">
        <f t="shared" si="27"/>
        <v>0</v>
      </c>
      <c r="M106" s="65">
        <f t="shared" si="27"/>
        <v>0</v>
      </c>
      <c r="N106" s="65">
        <f t="shared" si="27"/>
        <v>0</v>
      </c>
      <c r="O106" s="77"/>
    </row>
    <row r="107" spans="1:15" s="14" customFormat="1">
      <c r="A107" s="72"/>
      <c r="B107" s="492" t="s">
        <v>513</v>
      </c>
      <c r="C107" s="488"/>
      <c r="D107" s="71"/>
      <c r="E107" s="484">
        <f t="shared" ref="E107:N107" si="28">ROUND(SUM(D106*E16+E106*E17)/12,4)</f>
        <v>0</v>
      </c>
      <c r="F107" s="484">
        <f t="shared" si="28"/>
        <v>0</v>
      </c>
      <c r="G107" s="484">
        <f t="shared" si="28"/>
        <v>0</v>
      </c>
      <c r="H107" s="484">
        <f t="shared" si="28"/>
        <v>0</v>
      </c>
      <c r="I107" s="484">
        <f t="shared" si="28"/>
        <v>0</v>
      </c>
      <c r="J107" s="484">
        <f t="shared" si="28"/>
        <v>0</v>
      </c>
      <c r="K107" s="484">
        <f t="shared" si="28"/>
        <v>0</v>
      </c>
      <c r="L107" s="484">
        <f t="shared" si="28"/>
        <v>0</v>
      </c>
      <c r="M107" s="484">
        <f t="shared" si="28"/>
        <v>0</v>
      </c>
      <c r="N107" s="484">
        <f t="shared" si="28"/>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813">
        <f>'2. LRAMVA Threshold'!Q43</f>
        <v>0</v>
      </c>
      <c r="D109" s="46"/>
      <c r="E109" s="46"/>
      <c r="F109" s="46"/>
      <c r="G109" s="46"/>
      <c r="H109" s="46"/>
      <c r="I109" s="46"/>
      <c r="J109" s="46"/>
      <c r="K109" s="46"/>
      <c r="L109" s="46"/>
      <c r="M109" s="46"/>
      <c r="N109" s="46"/>
      <c r="O109" s="69"/>
    </row>
    <row r="110" spans="1:15" s="18" customFormat="1" outlineLevel="1">
      <c r="A110" s="4"/>
      <c r="B110" s="536" t="s">
        <v>510</v>
      </c>
      <c r="C110" s="814"/>
      <c r="D110" s="46"/>
      <c r="E110" s="46"/>
      <c r="F110" s="46"/>
      <c r="G110" s="46"/>
      <c r="H110" s="46"/>
      <c r="I110" s="46"/>
      <c r="J110" s="46"/>
      <c r="K110" s="46"/>
      <c r="L110" s="46"/>
      <c r="M110" s="46"/>
      <c r="N110" s="46"/>
      <c r="O110" s="69"/>
    </row>
    <row r="111" spans="1:15" s="18" customFormat="1" outlineLevel="1">
      <c r="A111" s="4"/>
      <c r="B111" s="536" t="s">
        <v>511</v>
      </c>
      <c r="C111" s="814"/>
      <c r="D111" s="46"/>
      <c r="E111" s="46"/>
      <c r="F111" s="46"/>
      <c r="G111" s="46"/>
      <c r="H111" s="46"/>
      <c r="I111" s="46"/>
      <c r="J111" s="46"/>
      <c r="K111" s="46"/>
      <c r="L111" s="46"/>
      <c r="M111" s="46"/>
      <c r="N111" s="46"/>
      <c r="O111" s="69"/>
    </row>
    <row r="112" spans="1:15" s="18" customFormat="1" outlineLevel="1">
      <c r="A112" s="4"/>
      <c r="B112" s="536" t="s">
        <v>489</v>
      </c>
      <c r="C112" s="814"/>
      <c r="D112" s="46"/>
      <c r="E112" s="46"/>
      <c r="F112" s="46"/>
      <c r="G112" s="46"/>
      <c r="H112" s="46"/>
      <c r="I112" s="46"/>
      <c r="J112" s="46"/>
      <c r="K112" s="46"/>
      <c r="L112" s="46"/>
      <c r="M112" s="46"/>
      <c r="N112" s="46"/>
      <c r="O112" s="69"/>
    </row>
    <row r="113" spans="1:17" s="18" customFormat="1">
      <c r="A113" s="4"/>
      <c r="B113" s="536" t="s">
        <v>512</v>
      </c>
      <c r="C113" s="815"/>
      <c r="D113" s="65">
        <f>SUM(D109:D112)</f>
        <v>0</v>
      </c>
      <c r="E113" s="65">
        <f>SUM(E109:E112)</f>
        <v>0</v>
      </c>
      <c r="F113" s="65">
        <f>SUM(F109:F112)</f>
        <v>0</v>
      </c>
      <c r="G113" s="65">
        <f>SUM(G109:G112)</f>
        <v>0</v>
      </c>
      <c r="H113" s="65">
        <f t="shared" ref="H113:N113" si="29">SUM(H109:H112)</f>
        <v>0</v>
      </c>
      <c r="I113" s="65">
        <f t="shared" si="29"/>
        <v>0</v>
      </c>
      <c r="J113" s="65">
        <f t="shared" si="29"/>
        <v>0</v>
      </c>
      <c r="K113" s="65">
        <f t="shared" si="29"/>
        <v>0</v>
      </c>
      <c r="L113" s="65">
        <f t="shared" si="29"/>
        <v>0</v>
      </c>
      <c r="M113" s="65">
        <f t="shared" si="29"/>
        <v>0</v>
      </c>
      <c r="N113" s="65">
        <f t="shared" si="29"/>
        <v>0</v>
      </c>
      <c r="O113" s="77"/>
    </row>
    <row r="114" spans="1:17" s="14" customFormat="1">
      <c r="A114" s="72"/>
      <c r="B114" s="492" t="s">
        <v>513</v>
      </c>
      <c r="C114" s="488"/>
      <c r="D114" s="71"/>
      <c r="E114" s="484">
        <f t="shared" ref="E114:N114" si="30">ROUND(SUM(D113*E16+E113*E17)/12,4)</f>
        <v>0</v>
      </c>
      <c r="F114" s="484">
        <f t="shared" si="30"/>
        <v>0</v>
      </c>
      <c r="G114" s="484">
        <f t="shared" si="30"/>
        <v>0</v>
      </c>
      <c r="H114" s="484">
        <f t="shared" si="30"/>
        <v>0</v>
      </c>
      <c r="I114" s="484">
        <f t="shared" si="30"/>
        <v>0</v>
      </c>
      <c r="J114" s="484">
        <f t="shared" si="30"/>
        <v>0</v>
      </c>
      <c r="K114" s="484">
        <f t="shared" si="30"/>
        <v>0</v>
      </c>
      <c r="L114" s="484">
        <f t="shared" si="30"/>
        <v>0</v>
      </c>
      <c r="M114" s="484">
        <f t="shared" si="30"/>
        <v>0</v>
      </c>
      <c r="N114" s="484">
        <f t="shared" si="30"/>
        <v>0</v>
      </c>
      <c r="O114" s="489"/>
    </row>
    <row r="115" spans="1:17" s="70" customFormat="1" ht="14.25">
      <c r="A115" s="72"/>
      <c r="B115" s="74"/>
      <c r="C115" s="81"/>
      <c r="D115" s="75"/>
      <c r="E115" s="75"/>
      <c r="F115" s="75"/>
      <c r="G115" s="75"/>
      <c r="H115" s="75"/>
      <c r="I115" s="75"/>
      <c r="J115" s="75"/>
      <c r="K115" s="495"/>
      <c r="L115" s="496"/>
      <c r="M115" s="496"/>
      <c r="N115" s="496"/>
      <c r="O115" s="497"/>
    </row>
    <row r="116" spans="1:17" s="3" customFormat="1" ht="21" customHeight="1">
      <c r="A116" s="4"/>
      <c r="B116" s="498" t="s">
        <v>607</v>
      </c>
      <c r="C116" s="98"/>
      <c r="D116" s="499"/>
      <c r="E116" s="499"/>
      <c r="F116" s="499"/>
      <c r="G116" s="499"/>
      <c r="H116" s="499"/>
      <c r="I116" s="499"/>
      <c r="J116" s="499"/>
      <c r="K116" s="499"/>
      <c r="L116" s="499"/>
      <c r="M116" s="499"/>
      <c r="N116" s="499"/>
      <c r="O116" s="499"/>
    </row>
    <row r="119" spans="1:17" ht="15.75">
      <c r="B119" s="118" t="s">
        <v>483</v>
      </c>
      <c r="J119" s="18"/>
    </row>
    <row r="120" spans="1:17" s="14" customFormat="1" ht="75.75" customHeight="1">
      <c r="A120" s="72"/>
      <c r="B120" s="817" t="s">
        <v>668</v>
      </c>
      <c r="C120" s="817"/>
      <c r="D120" s="817"/>
      <c r="E120" s="817"/>
      <c r="F120" s="817"/>
      <c r="G120" s="817"/>
      <c r="H120" s="817"/>
      <c r="I120" s="817"/>
      <c r="J120" s="817"/>
      <c r="K120" s="817"/>
      <c r="L120" s="817"/>
      <c r="M120" s="817"/>
      <c r="N120" s="817"/>
      <c r="O120" s="817"/>
      <c r="P120" s="817"/>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 50 - 4,999 kW</v>
      </c>
      <c r="F122" s="244" t="str">
        <f>'1.  LRAMVA Summary'!G52</f>
        <v>Street Light</v>
      </c>
      <c r="G122" s="244" t="str">
        <f>'1.  LRAMVA Summary'!H52</f>
        <v>USL</v>
      </c>
      <c r="H122" s="244" t="str">
        <f>'1.  LRAMVA Summary'!I52</f>
        <v>Embedded Distributor</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kWh</v>
      </c>
      <c r="H123" s="586" t="str">
        <f>'1.  LRAMVA Summary'!I53</f>
        <v>kW</v>
      </c>
      <c r="I123" s="586">
        <f>'1.  LRAMVA Summary'!J53</f>
        <v>0</v>
      </c>
      <c r="J123" s="586">
        <f>'1.  LRAMVA Summary'!K53</f>
        <v>0</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1">HLOOKUP(B124,$E$15:$O$114,9,FALSE)</f>
        <v>8.6E-3</v>
      </c>
      <c r="D124" s="682">
        <f>HLOOKUP(B124,$E$15:$O$114,16,FALSE)</f>
        <v>0.01</v>
      </c>
      <c r="E124" s="683">
        <f>HLOOKUP(B124,$E$15:$O$114,23,FALSE)</f>
        <v>1.4155</v>
      </c>
      <c r="F124" s="682">
        <f>HLOOKUP(B124,$E$15:$O$114,30,FALSE)</f>
        <v>3.2406999999999999</v>
      </c>
      <c r="G124" s="683">
        <f>HLOOKUP(B124,$E$15:$O$114,37,FALSE)</f>
        <v>9.9000000000000008E-3</v>
      </c>
      <c r="H124" s="682">
        <f>HLOOKUP(B124,$E$15:$O$114,44,FALSE)</f>
        <v>0</v>
      </c>
      <c r="I124" s="683">
        <f>HLOOKUP(B124,$E$15:$O$114,51,FALSE)</f>
        <v>0</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1"/>
        <v>1.1599999999999999E-2</v>
      </c>
      <c r="D125" s="685">
        <f>HLOOKUP(B125,$E$15:$O$114,16,FALSE)</f>
        <v>1.2500000000000001E-2</v>
      </c>
      <c r="E125" s="686">
        <f>HLOOKUP(B125,$E$15:$O$114,23,FALSE)</f>
        <v>1.6936</v>
      </c>
      <c r="F125" s="685">
        <f>HLOOKUP(B125,$E$15:$O$114,30,FALSE)</f>
        <v>4.3468999999999998</v>
      </c>
      <c r="G125" s="686">
        <f>HLOOKUP(B125,$E$15:$O$114,37,FALSE)</f>
        <v>1.11E-2</v>
      </c>
      <c r="H125" s="685">
        <f>HLOOKUP(B125,$E$15:$O$114,44,FALSE)</f>
        <v>0</v>
      </c>
      <c r="I125" s="686">
        <f>HLOOKUP(B125,$E$15:$O$114,51,FALSE)</f>
        <v>0</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2">HLOOKUP(B125,$E$15:$O$114,100,FALSE)</f>
        <v>0</v>
      </c>
    </row>
    <row r="126" spans="1:17">
      <c r="B126" s="501">
        <v>2013</v>
      </c>
      <c r="C126" s="684">
        <f t="shared" si="31"/>
        <v>1.17E-2</v>
      </c>
      <c r="D126" s="685">
        <f t="shared" ref="D126:D133" si="33">HLOOKUP(B126,$E$15:$O$114,16,FALSE)</f>
        <v>1.2699999999999999E-2</v>
      </c>
      <c r="E126" s="686">
        <f t="shared" ref="E126:E133" si="34">HLOOKUP(B126,$E$15:$O$114,23,FALSE)</f>
        <v>1.7153</v>
      </c>
      <c r="F126" s="685">
        <f t="shared" ref="F126:F133" si="35">HLOOKUP(B126,$E$15:$O$114,30,FALSE)</f>
        <v>4.7760999999999996</v>
      </c>
      <c r="G126" s="686">
        <f t="shared" ref="G126:G132" si="36">HLOOKUP(B126,$E$15:$O$114,37,FALSE)</f>
        <v>1.12E-2</v>
      </c>
      <c r="H126" s="685">
        <f t="shared" ref="H126:H133" si="37">HLOOKUP(B126,$E$15:$O$114,44,FALSE)</f>
        <v>0</v>
      </c>
      <c r="I126" s="686">
        <f t="shared" ref="I126:I133" si="38">HLOOKUP(B126,$E$15:$O$114,51,FALSE)</f>
        <v>0</v>
      </c>
      <c r="J126" s="686">
        <f t="shared" ref="J126:J133" si="39">HLOOKUP(B126,$E$15:$O$114,58,FALSE)</f>
        <v>0</v>
      </c>
      <c r="K126" s="686">
        <f t="shared" ref="K126:K133" si="40">HLOOKUP(B126,$E$15:$O$114,65,FALSE)</f>
        <v>0</v>
      </c>
      <c r="L126" s="686">
        <f>HLOOKUP(B126,$E$15:$O$114,72,FALSE)</f>
        <v>0</v>
      </c>
      <c r="M126" s="686">
        <f t="shared" ref="M126:M133" si="41">HLOOKUP(B126,$E$15:$O$114,79,FALSE)</f>
        <v>0</v>
      </c>
      <c r="N126" s="686">
        <f t="shared" ref="N126:N133" si="42">HLOOKUP(B126,$E$15:$O$114,86,FALSE)</f>
        <v>0</v>
      </c>
      <c r="O126" s="686">
        <f t="shared" ref="O126:O133" si="43">HLOOKUP(B126,$E$15:$O$114,93,FALSE)</f>
        <v>0</v>
      </c>
      <c r="P126" s="686">
        <f t="shared" si="32"/>
        <v>0</v>
      </c>
    </row>
    <row r="127" spans="1:17">
      <c r="B127" s="501">
        <v>2014</v>
      </c>
      <c r="C127" s="684">
        <f t="shared" si="31"/>
        <v>1.1900000000000001E-2</v>
      </c>
      <c r="D127" s="685">
        <f>HLOOKUP(B127,$E$15:$O$114,16,FALSE)</f>
        <v>1.29E-2</v>
      </c>
      <c r="E127" s="686">
        <f>HLOOKUP(B127,$E$15:$O$114,23,FALSE)</f>
        <v>1.7419</v>
      </c>
      <c r="F127" s="685">
        <f>HLOOKUP(B127,$E$15:$O$114,30,FALSE)</f>
        <v>5.2229999999999999</v>
      </c>
      <c r="G127" s="686">
        <f>HLOOKUP(B127,$E$15:$O$114,37,FALSE)</f>
        <v>1.14E-2</v>
      </c>
      <c r="H127" s="685">
        <f>HLOOKUP(B127,$E$15:$O$114,44,FALSE)</f>
        <v>0</v>
      </c>
      <c r="I127" s="686">
        <f>HLOOKUP(B127,$E$15:$O$114,51,FALSE)</f>
        <v>0</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684">
        <f t="shared" si="31"/>
        <v>1.21E-2</v>
      </c>
      <c r="D128" s="685">
        <f t="shared" si="33"/>
        <v>1.3100000000000001E-2</v>
      </c>
      <c r="E128" s="686">
        <f t="shared" si="34"/>
        <v>1.7672000000000001</v>
      </c>
      <c r="F128" s="685">
        <f t="shared" si="35"/>
        <v>5.2987000000000002</v>
      </c>
      <c r="G128" s="686">
        <f t="shared" si="36"/>
        <v>1.1599999999999999E-2</v>
      </c>
      <c r="H128" s="685">
        <f t="shared" si="37"/>
        <v>0</v>
      </c>
      <c r="I128" s="686">
        <f t="shared" si="38"/>
        <v>0</v>
      </c>
      <c r="J128" s="686">
        <f t="shared" si="39"/>
        <v>0</v>
      </c>
      <c r="K128" s="686">
        <f t="shared" si="40"/>
        <v>0</v>
      </c>
      <c r="L128" s="686">
        <f t="shared" ref="L128:L133" si="44">HLOOKUP(B128,$E$15:$O$114,72,FALSE)</f>
        <v>0</v>
      </c>
      <c r="M128" s="686">
        <f t="shared" si="41"/>
        <v>0</v>
      </c>
      <c r="N128" s="686">
        <f t="shared" si="42"/>
        <v>0</v>
      </c>
      <c r="O128" s="686">
        <f t="shared" si="43"/>
        <v>0</v>
      </c>
      <c r="P128" s="686">
        <f t="shared" si="32"/>
        <v>0</v>
      </c>
    </row>
    <row r="129" spans="2:16">
      <c r="B129" s="501">
        <v>2016</v>
      </c>
      <c r="C129" s="684">
        <f t="shared" si="31"/>
        <v>1.14E-2</v>
      </c>
      <c r="D129" s="685">
        <f t="shared" si="33"/>
        <v>1.4999999999999999E-2</v>
      </c>
      <c r="E129" s="686">
        <f t="shared" si="34"/>
        <v>2.1749000000000001</v>
      </c>
      <c r="F129" s="685">
        <f t="shared" si="35"/>
        <v>5.4076000000000004</v>
      </c>
      <c r="G129" s="686">
        <f t="shared" si="36"/>
        <v>1.3299999999999999E-2</v>
      </c>
      <c r="H129" s="685">
        <f t="shared" si="37"/>
        <v>0.45889999999999997</v>
      </c>
      <c r="I129" s="686">
        <f t="shared" si="38"/>
        <v>0</v>
      </c>
      <c r="J129" s="686">
        <f t="shared" si="39"/>
        <v>0</v>
      </c>
      <c r="K129" s="686">
        <f t="shared" si="40"/>
        <v>0</v>
      </c>
      <c r="L129" s="686">
        <f t="shared" si="44"/>
        <v>0</v>
      </c>
      <c r="M129" s="686">
        <f t="shared" si="41"/>
        <v>0</v>
      </c>
      <c r="N129" s="686">
        <f t="shared" si="42"/>
        <v>0</v>
      </c>
      <c r="O129" s="686">
        <f t="shared" si="43"/>
        <v>0</v>
      </c>
      <c r="P129" s="686">
        <f t="shared" si="32"/>
        <v>0</v>
      </c>
    </row>
    <row r="130" spans="2:16">
      <c r="B130" s="501">
        <v>2017</v>
      </c>
      <c r="C130" s="684">
        <f>HLOOKUP(B130,$E$15:$O$114,9,FALSE)</f>
        <v>6.7000000000000002E-3</v>
      </c>
      <c r="D130" s="685">
        <f t="shared" si="33"/>
        <v>1.9E-2</v>
      </c>
      <c r="E130" s="686">
        <f t="shared" si="34"/>
        <v>3.0217000000000001</v>
      </c>
      <c r="F130" s="685">
        <f t="shared" si="35"/>
        <v>5.7237999999999998</v>
      </c>
      <c r="G130" s="686">
        <f t="shared" si="36"/>
        <v>2.0400000000000001E-2</v>
      </c>
      <c r="H130" s="685">
        <f t="shared" si="37"/>
        <v>1.4009</v>
      </c>
      <c r="I130" s="686">
        <f t="shared" si="38"/>
        <v>0</v>
      </c>
      <c r="J130" s="686">
        <f t="shared" si="39"/>
        <v>0</v>
      </c>
      <c r="K130" s="686">
        <f t="shared" si="40"/>
        <v>0</v>
      </c>
      <c r="L130" s="686">
        <f t="shared" si="44"/>
        <v>0</v>
      </c>
      <c r="M130" s="686">
        <f t="shared" si="41"/>
        <v>0</v>
      </c>
      <c r="N130" s="686">
        <f t="shared" si="42"/>
        <v>0</v>
      </c>
      <c r="O130" s="686">
        <f t="shared" si="43"/>
        <v>0</v>
      </c>
      <c r="P130" s="686">
        <f t="shared" si="32"/>
        <v>0</v>
      </c>
    </row>
    <row r="131" spans="2:16">
      <c r="B131" s="501">
        <v>2018</v>
      </c>
      <c r="C131" s="684">
        <f t="shared" ref="C131:C133" si="45">HLOOKUP(B131,$E$15:$O$114,9,FALSE)</f>
        <v>3.3999999999999998E-3</v>
      </c>
      <c r="D131" s="685">
        <f t="shared" si="33"/>
        <v>1.9199999999999998E-2</v>
      </c>
      <c r="E131" s="686">
        <f t="shared" si="34"/>
        <v>3.0373000000000001</v>
      </c>
      <c r="F131" s="685">
        <f t="shared" si="35"/>
        <v>5.7839</v>
      </c>
      <c r="G131" s="686">
        <f t="shared" si="36"/>
        <v>2.3099999999999999E-2</v>
      </c>
      <c r="H131" s="685">
        <f t="shared" si="37"/>
        <v>1.4156</v>
      </c>
      <c r="I131" s="686">
        <f t="shared" si="38"/>
        <v>0</v>
      </c>
      <c r="J131" s="686">
        <f t="shared" si="39"/>
        <v>0</v>
      </c>
      <c r="K131" s="686">
        <f t="shared" si="40"/>
        <v>0</v>
      </c>
      <c r="L131" s="686">
        <f t="shared" si="44"/>
        <v>0</v>
      </c>
      <c r="M131" s="686">
        <f t="shared" si="41"/>
        <v>0</v>
      </c>
      <c r="N131" s="686">
        <f t="shared" si="42"/>
        <v>0</v>
      </c>
      <c r="O131" s="686">
        <f t="shared" si="43"/>
        <v>0</v>
      </c>
      <c r="P131" s="686">
        <f t="shared" si="32"/>
        <v>0</v>
      </c>
    </row>
    <row r="132" spans="2:16">
      <c r="B132" s="501">
        <v>2019</v>
      </c>
      <c r="C132" s="684">
        <f t="shared" si="45"/>
        <v>0</v>
      </c>
      <c r="D132" s="685">
        <f t="shared" si="33"/>
        <v>1.95E-2</v>
      </c>
      <c r="E132" s="686">
        <f t="shared" si="34"/>
        <v>3.0783</v>
      </c>
      <c r="F132" s="685">
        <f t="shared" si="35"/>
        <v>5.8620000000000001</v>
      </c>
      <c r="G132" s="686">
        <f t="shared" si="36"/>
        <v>2.3400000000000001E-2</v>
      </c>
      <c r="H132" s="685">
        <f t="shared" si="37"/>
        <v>1.4347000000000001</v>
      </c>
      <c r="I132" s="686">
        <f t="shared" si="38"/>
        <v>0</v>
      </c>
      <c r="J132" s="686">
        <f t="shared" si="39"/>
        <v>0</v>
      </c>
      <c r="K132" s="686">
        <f t="shared" si="40"/>
        <v>0</v>
      </c>
      <c r="L132" s="686">
        <f t="shared" si="44"/>
        <v>0</v>
      </c>
      <c r="M132" s="686">
        <f t="shared" si="41"/>
        <v>0</v>
      </c>
      <c r="N132" s="686">
        <f t="shared" si="42"/>
        <v>0</v>
      </c>
      <c r="O132" s="686">
        <f t="shared" si="43"/>
        <v>0</v>
      </c>
      <c r="P132" s="686">
        <f t="shared" si="32"/>
        <v>0</v>
      </c>
    </row>
    <row r="133" spans="2:16" hidden="1">
      <c r="B133" s="502">
        <v>2020</v>
      </c>
      <c r="C133" s="687">
        <f t="shared" si="45"/>
        <v>0</v>
      </c>
      <c r="D133" s="688">
        <f t="shared" si="33"/>
        <v>1.9900000000000001E-2</v>
      </c>
      <c r="E133" s="689">
        <f t="shared" si="34"/>
        <v>3.1352000000000002</v>
      </c>
      <c r="F133" s="688">
        <f t="shared" si="35"/>
        <v>5.9703999999999997</v>
      </c>
      <c r="G133" s="689">
        <f>HLOOKUP(B133,$E$15:$O$114,37,FALSE)</f>
        <v>2.3800000000000002E-2</v>
      </c>
      <c r="H133" s="688">
        <f t="shared" si="37"/>
        <v>1.4612000000000001</v>
      </c>
      <c r="I133" s="689">
        <f t="shared" si="38"/>
        <v>0</v>
      </c>
      <c r="J133" s="689">
        <f t="shared" si="39"/>
        <v>0</v>
      </c>
      <c r="K133" s="689">
        <f t="shared" si="40"/>
        <v>0</v>
      </c>
      <c r="L133" s="689">
        <f t="shared" si="44"/>
        <v>0</v>
      </c>
      <c r="M133" s="689">
        <f t="shared" si="41"/>
        <v>0</v>
      </c>
      <c r="N133" s="689">
        <f t="shared" si="42"/>
        <v>0</v>
      </c>
      <c r="O133" s="689">
        <f t="shared" si="43"/>
        <v>0</v>
      </c>
      <c r="P133" s="689">
        <f t="shared" si="32"/>
        <v>0</v>
      </c>
    </row>
    <row r="134" spans="2:16" ht="18.75" customHeight="1">
      <c r="B134" s="498" t="s">
        <v>624</v>
      </c>
      <c r="C134" s="598"/>
      <c r="D134" s="599"/>
      <c r="E134" s="600"/>
      <c r="F134" s="599"/>
      <c r="G134" s="599"/>
      <c r="H134" s="599"/>
      <c r="I134" s="599"/>
      <c r="J134" s="599"/>
      <c r="K134" s="599"/>
      <c r="L134" s="599"/>
      <c r="M134" s="599"/>
      <c r="N134" s="599"/>
      <c r="O134" s="599"/>
      <c r="P134" s="599"/>
    </row>
    <row r="136" spans="2:16">
      <c r="B136" s="592" t="s">
        <v>525</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4:X58"/>
  <sheetViews>
    <sheetView topLeftCell="A9" zoomScale="90" zoomScaleNormal="90" workbookViewId="0">
      <selection activeCell="H51" sqref="H51"/>
    </sheetView>
  </sheetViews>
  <sheetFormatPr defaultColWidth="9" defaultRowHeight="15"/>
  <cols>
    <col min="1" max="2" width="9" style="12"/>
    <col min="3" max="3" width="18.140625" style="12" customWidth="1"/>
    <col min="4" max="4" width="9" style="12"/>
    <col min="5" max="5" width="37.7109375" style="12" customWidth="1"/>
    <col min="6" max="6" width="10.85546875" style="12" customWidth="1"/>
    <col min="7" max="7" width="11" style="12" bestFit="1" customWidth="1"/>
    <col min="8" max="8" width="9" style="12"/>
    <col min="9" max="10" width="11.28515625" style="12" customWidth="1"/>
    <col min="11" max="11" width="11" style="12" bestFit="1" customWidth="1"/>
    <col min="12" max="16384" width="9" style="12"/>
  </cols>
  <sheetData>
    <row r="14" spans="2:24" ht="15.75">
      <c r="B14" s="588" t="s">
        <v>504</v>
      </c>
    </row>
    <row r="15" spans="2:24" ht="15.75">
      <c r="B15" s="588"/>
    </row>
    <row r="16" spans="2:24" s="668" customFormat="1" ht="28.5" customHeight="1">
      <c r="B16" s="823" t="s">
        <v>627</v>
      </c>
      <c r="C16" s="823"/>
      <c r="D16" s="823"/>
      <c r="E16" s="823"/>
      <c r="F16" s="823"/>
      <c r="G16" s="823"/>
      <c r="H16" s="823"/>
      <c r="I16" s="823"/>
      <c r="J16" s="823"/>
      <c r="K16" s="823"/>
      <c r="L16" s="823"/>
      <c r="M16" s="823"/>
      <c r="N16" s="823"/>
      <c r="O16" s="823"/>
      <c r="P16" s="823"/>
      <c r="Q16" s="823"/>
      <c r="R16" s="823"/>
      <c r="S16" s="823"/>
      <c r="T16" s="823"/>
      <c r="U16" s="823"/>
      <c r="V16" s="823"/>
      <c r="W16" s="823"/>
      <c r="X16" s="823"/>
    </row>
    <row r="17" spans="2:24" s="668" customFormat="1">
      <c r="B17" s="757"/>
      <c r="C17" s="757"/>
      <c r="D17" s="757"/>
      <c r="E17" s="757"/>
      <c r="F17" s="757"/>
      <c r="G17" s="757"/>
      <c r="H17" s="757"/>
      <c r="I17" s="757"/>
      <c r="J17" s="757"/>
      <c r="K17" s="757"/>
      <c r="L17" s="757"/>
      <c r="M17" s="757"/>
      <c r="N17" s="757"/>
      <c r="O17" s="757"/>
      <c r="P17" s="757"/>
      <c r="Q17" s="757"/>
      <c r="R17" s="757"/>
      <c r="S17" s="757"/>
      <c r="T17" s="757"/>
      <c r="U17" s="757"/>
      <c r="V17" s="757"/>
      <c r="W17" s="757"/>
      <c r="X17" s="757"/>
    </row>
    <row r="18" spans="2:24" ht="36" customHeight="1">
      <c r="B18" s="824" t="s">
        <v>751</v>
      </c>
      <c r="C18" s="824"/>
      <c r="D18" s="824"/>
      <c r="E18" s="824"/>
      <c r="F18" s="824"/>
      <c r="G18" s="824"/>
      <c r="H18" s="824"/>
      <c r="I18" s="824"/>
      <c r="J18" s="824"/>
      <c r="K18" s="824"/>
      <c r="L18" s="824"/>
      <c r="M18" s="824"/>
      <c r="N18" s="824"/>
      <c r="O18" s="824"/>
      <c r="P18" s="824"/>
      <c r="Q18" s="824"/>
      <c r="R18" s="824"/>
      <c r="S18" s="824"/>
      <c r="T18" s="824"/>
      <c r="U18" s="824"/>
      <c r="V18" s="824"/>
      <c r="W18" s="824"/>
      <c r="X18" s="824"/>
    </row>
    <row r="21" spans="2:24">
      <c r="G21" s="12" t="s">
        <v>807</v>
      </c>
      <c r="H21" s="12" t="s">
        <v>808</v>
      </c>
    </row>
    <row r="22" spans="2:24">
      <c r="D22" s="12">
        <v>2011</v>
      </c>
      <c r="E22" s="12" t="s">
        <v>806</v>
      </c>
      <c r="G22" s="767">
        <v>1</v>
      </c>
      <c r="H22" s="767">
        <v>0</v>
      </c>
    </row>
    <row r="23" spans="2:24">
      <c r="E23" s="12" t="s">
        <v>22</v>
      </c>
      <c r="G23" s="767">
        <v>1</v>
      </c>
      <c r="H23" s="767">
        <v>0</v>
      </c>
    </row>
    <row r="24" spans="2:24">
      <c r="E24" s="12" t="s">
        <v>809</v>
      </c>
      <c r="G24" s="767">
        <v>0</v>
      </c>
      <c r="H24" s="767">
        <v>1</v>
      </c>
    </row>
    <row r="26" spans="2:24">
      <c r="D26" s="12">
        <v>2012</v>
      </c>
      <c r="E26" s="12" t="s">
        <v>806</v>
      </c>
      <c r="G26" s="767">
        <v>1</v>
      </c>
      <c r="H26" s="767">
        <v>0</v>
      </c>
    </row>
    <row r="27" spans="2:24">
      <c r="E27" s="12" t="s">
        <v>22</v>
      </c>
      <c r="G27" s="770">
        <f>40602.89/633895.82</f>
        <v>6.4052938541225915E-2</v>
      </c>
      <c r="H27" s="770">
        <f>593292.93/633895.82</f>
        <v>0.93594706145877427</v>
      </c>
      <c r="J27" s="12" t="s">
        <v>810</v>
      </c>
    </row>
    <row r="28" spans="2:24">
      <c r="E28" s="12" t="s">
        <v>20</v>
      </c>
      <c r="G28" s="767">
        <v>1</v>
      </c>
      <c r="H28" s="767">
        <v>0</v>
      </c>
      <c r="J28" s="12" t="s">
        <v>811</v>
      </c>
    </row>
    <row r="29" spans="2:24">
      <c r="E29" s="12" t="s">
        <v>809</v>
      </c>
      <c r="G29" s="767">
        <v>1</v>
      </c>
      <c r="H29" s="767">
        <v>0</v>
      </c>
    </row>
    <row r="30" spans="2:24">
      <c r="G30" s="767"/>
      <c r="H30" s="767"/>
    </row>
    <row r="31" spans="2:24">
      <c r="D31" s="12">
        <v>2013</v>
      </c>
      <c r="E31" s="12" t="s">
        <v>806</v>
      </c>
      <c r="G31" s="767">
        <v>1</v>
      </c>
      <c r="H31" s="767">
        <v>0</v>
      </c>
    </row>
    <row r="32" spans="2:24">
      <c r="E32" s="12" t="s">
        <v>22</v>
      </c>
      <c r="G32" s="769">
        <f>135939.01/899705.79</f>
        <v>0.15109273666005862</v>
      </c>
      <c r="H32" s="769">
        <f>763766.78/899705.79</f>
        <v>0.84890726333994138</v>
      </c>
    </row>
    <row r="33" spans="4:8">
      <c r="E33" s="12" t="s">
        <v>775</v>
      </c>
      <c r="G33" s="767">
        <v>0</v>
      </c>
      <c r="H33" s="767">
        <v>1</v>
      </c>
    </row>
    <row r="35" spans="4:8">
      <c r="D35" s="12">
        <v>2014</v>
      </c>
      <c r="E35" s="12" t="s">
        <v>806</v>
      </c>
      <c r="G35" s="767">
        <v>1</v>
      </c>
      <c r="H35" s="767">
        <v>0</v>
      </c>
    </row>
    <row r="36" spans="4:8">
      <c r="E36" s="12" t="s">
        <v>22</v>
      </c>
      <c r="G36" s="768">
        <f>217187.98/314416.9</f>
        <v>0.69076433232437573</v>
      </c>
      <c r="H36" s="768">
        <f>97228.92/314416.9</f>
        <v>0.30923566767562427</v>
      </c>
    </row>
    <row r="37" spans="4:8">
      <c r="E37" s="12" t="s">
        <v>20</v>
      </c>
      <c r="G37" s="767">
        <v>1</v>
      </c>
      <c r="H37" s="767">
        <v>0</v>
      </c>
    </row>
    <row r="39" spans="4:8">
      <c r="D39" s="12">
        <v>2015</v>
      </c>
      <c r="E39" s="12" t="str">
        <f>'5.  2015-2020 LRAM'!B54</f>
        <v>Energy Audit Initiative</v>
      </c>
      <c r="G39" s="772"/>
      <c r="H39" s="772">
        <v>1</v>
      </c>
    </row>
    <row r="40" spans="4:8">
      <c r="E40" s="12" t="str">
        <f>'5.  2015-2020 LRAM'!B57</f>
        <v>Efficiency:  Equipment Replacement Incentive Initiative</v>
      </c>
      <c r="G40" s="772">
        <v>2.4118987915715571E-2</v>
      </c>
      <c r="H40" s="772">
        <v>0.97588101208428446</v>
      </c>
    </row>
    <row r="41" spans="4:8">
      <c r="E41" s="12" t="str">
        <f>'5.  2015-2020 LRAM'!B60</f>
        <v>Direct Install Lighting and Water Heating Initiative</v>
      </c>
      <c r="G41" s="772">
        <v>1</v>
      </c>
      <c r="H41" s="772"/>
    </row>
    <row r="42" spans="4:8">
      <c r="E42" s="12" t="str">
        <f>'5.  2015-2020 LRAM'!B118</f>
        <v>Save on Energy Audit Funding Program</v>
      </c>
      <c r="G42" s="772"/>
      <c r="H42" s="772">
        <v>1</v>
      </c>
    </row>
    <row r="43" spans="4:8">
      <c r="G43" s="773"/>
      <c r="H43" s="773"/>
    </row>
    <row r="44" spans="4:8">
      <c r="D44" s="12">
        <v>2016</v>
      </c>
      <c r="E44" s="12" t="str">
        <f>'5.  2015-2020 LRAM'!B304</f>
        <v>Save on Energy Retrofit Program</v>
      </c>
      <c r="G44" s="772">
        <v>2.0967417492661383E-2</v>
      </c>
      <c r="H44" s="772">
        <v>0.97903258250733871</v>
      </c>
    </row>
    <row r="45" spans="4:8">
      <c r="E45" s="12" t="str">
        <f>'5.  2015-2020 LRAM'!B307</f>
        <v>Save on Energy Small Business Lighting Program</v>
      </c>
      <c r="G45" s="772">
        <v>1</v>
      </c>
      <c r="H45" s="772"/>
    </row>
    <row r="46" spans="4:8">
      <c r="G46" s="773"/>
      <c r="H46" s="773"/>
    </row>
    <row r="47" spans="4:8">
      <c r="D47" s="12">
        <v>2017</v>
      </c>
      <c r="E47" s="12" t="str">
        <f>'5.  2015-2020 LRAM'!B484</f>
        <v>Save on Energy Audit Funding Program</v>
      </c>
      <c r="G47" s="772"/>
      <c r="H47" s="772">
        <v>1</v>
      </c>
    </row>
    <row r="48" spans="4:8">
      <c r="E48" s="12" t="str">
        <f>'5.  2015-2020 LRAM'!B487</f>
        <v>Save on Energy Retrofit Program</v>
      </c>
      <c r="G48" s="772">
        <v>0.20768934911639089</v>
      </c>
      <c r="H48" s="772">
        <v>0.79231065088360919</v>
      </c>
    </row>
    <row r="49" spans="4:8">
      <c r="E49" s="12" t="str">
        <f>'5.  2015-2020 LRAM'!B490</f>
        <v>Save on Energy Small Business Lighting Program</v>
      </c>
      <c r="G49" s="772">
        <v>1</v>
      </c>
      <c r="H49" s="772"/>
    </row>
    <row r="50" spans="4:8">
      <c r="E50" s="12" t="str">
        <f>'5.  2015-2020 LRAM'!B505</f>
        <v>Save on Energy Energy Manager Program</v>
      </c>
      <c r="G50" s="772"/>
      <c r="H50" s="772">
        <v>1</v>
      </c>
    </row>
    <row r="51" spans="4:8">
      <c r="G51" s="773"/>
      <c r="H51" s="773"/>
    </row>
    <row r="52" spans="4:8">
      <c r="D52" s="12">
        <v>2018</v>
      </c>
      <c r="E52" s="12" t="str">
        <f>'5.  2015-2020 LRAM'!B670</f>
        <v>Save on Energy Retrofit Program</v>
      </c>
      <c r="G52" s="772">
        <v>4.6274728328847867E-2</v>
      </c>
      <c r="H52" s="772">
        <v>0.95372527167115217</v>
      </c>
    </row>
    <row r="53" spans="4:8">
      <c r="E53" s="12" t="str">
        <f>'5.  2015-2020 LRAM'!B673</f>
        <v>Save on Energy Small Business Lighting Program</v>
      </c>
      <c r="G53" s="772">
        <v>1</v>
      </c>
      <c r="H53" s="772"/>
    </row>
    <row r="54" spans="4:8">
      <c r="E54" s="12" t="str">
        <f>'5.  2015-2020 LRAM'!B692</f>
        <v>Business Refrigeration Local Program</v>
      </c>
      <c r="G54" s="772">
        <v>1</v>
      </c>
      <c r="H54" s="772"/>
    </row>
    <row r="55" spans="4:8">
      <c r="G55" s="773"/>
      <c r="H55" s="773"/>
    </row>
    <row r="56" spans="4:8">
      <c r="D56" s="12">
        <v>2019</v>
      </c>
      <c r="E56" s="12" t="str">
        <f>'5.  2015-2020 LRAM'!B853</f>
        <v>Save on Energy Retrofit Program</v>
      </c>
      <c r="G56" s="772"/>
      <c r="H56" s="772">
        <v>1</v>
      </c>
    </row>
    <row r="57" spans="4:8">
      <c r="E57" s="12" t="str">
        <f>'5.  2015-2020 LRAM'!B856</f>
        <v>Save on Energy Small Business Lighting Program</v>
      </c>
      <c r="G57" s="772">
        <v>1</v>
      </c>
      <c r="H57" s="772"/>
    </row>
    <row r="58" spans="4:8">
      <c r="E58" s="12" t="str">
        <f>'5.  2015-2020 LRAM'!B875</f>
        <v>Business Refrigeration Local Program</v>
      </c>
      <c r="G58" s="772">
        <v>1</v>
      </c>
      <c r="H58" s="772"/>
    </row>
  </sheetData>
  <mergeCells count="2">
    <mergeCell ref="B16:X16"/>
    <mergeCell ref="B18:X1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Andrew Blair</cp:lastModifiedBy>
  <cp:lastPrinted>2017-05-24T00:43:43Z</cp:lastPrinted>
  <dcterms:created xsi:type="dcterms:W3CDTF">2012-03-05T18:56:04Z</dcterms:created>
  <dcterms:modified xsi:type="dcterms:W3CDTF">2021-07-24T18:41:59Z</dcterms:modified>
</cp:coreProperties>
</file>